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emf" ContentType="image/x-emf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trlProps/ctrlProp1.xml" ContentType="application/vnd.ms-excel.controlproperties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1515" yWindow="870" windowWidth="19005" windowHeight="5610" firstSheet="2" activeTab="7"/>
  </bookViews>
  <sheets>
    <sheet name="brief" sheetId="1" r:id="rId1"/>
    <sheet name="Current" sheetId="2" state="hidden" r:id="rId2"/>
    <sheet name="requirements" sheetId="3" r:id="rId3"/>
    <sheet name="building_require" sheetId="4" r:id="rId4"/>
    <sheet name="name convert" sheetId="5" r:id="rId5"/>
    <sheet name="hobbits requirement" sheetId="6" r:id="rId6"/>
    <sheet name="resourcedivision" sheetId="7" r:id="rId7"/>
    <sheet name="building flow" sheetId="8" r:id="rId8"/>
    <sheet name="experience division" sheetId="10" r:id="rId9"/>
    <sheet name="experience based timeline" sheetId="9" r:id="rId10"/>
    <sheet name="building" sheetId="12" r:id="rId11"/>
    <sheet name="hero" sheetId="17" r:id="rId12"/>
    <sheet name="army" sheetId="14" r:id="rId13"/>
    <sheet name="research" sheetId="16" r:id="rId14"/>
    <sheet name="play and benifits" sheetId="15" r:id="rId15"/>
    <sheet name="wild armies" sheetId="20" r:id="rId16"/>
    <sheet name="conclusion" sheetId="11" r:id="rId17"/>
    <sheet name="PVE key drop" sheetId="18" r:id="rId18"/>
    <sheet name="PVE level" sheetId="19" r:id="rId19"/>
    <sheet name="PVE split test( to be d)" sheetId="21" r:id="rId20"/>
  </sheets>
  <definedNames>
    <definedName name="_xlnm._FilterDatabase" localSheetId="0" hidden="1">brief!$A$2:$BA$716</definedName>
    <definedName name="activechart1">army!$M$198:$M$202</definedName>
    <definedName name="buffvalue">hero!$I$19:$P$36</definedName>
    <definedName name="goldvalue">research!$DC$3:$DJ$16</definedName>
    <definedName name="n">hero!$I$19:$Q$36</definedName>
    <definedName name="resourcevalue">building!$V$6:$AC$21</definedName>
    <definedName name="selectchart">CHOOSE(army!$I$221,resourcevalue,timevalue,buffvalue,goldvalue,threecompare)</definedName>
    <definedName name="threecompare">hero!$AC$17:$AJ$34</definedName>
    <definedName name="timevalue">hero!$R$19:$Y$36</definedName>
  </definedNames>
  <calcPr calcId="125725"/>
</workbook>
</file>

<file path=xl/calcChain.xml><?xml version="1.0" encoding="utf-8"?>
<calcChain xmlns="http://schemas.openxmlformats.org/spreadsheetml/2006/main">
  <c r="P45" i="21"/>
  <c r="P39"/>
  <c r="P32"/>
  <c r="O45"/>
  <c r="N45"/>
  <c r="O39"/>
  <c r="N39"/>
  <c r="O32"/>
  <c r="N32"/>
  <c r="B17"/>
  <c r="D12"/>
  <c r="C12"/>
  <c r="B12"/>
  <c r="B18" l="1"/>
  <c r="B19" s="1"/>
  <c r="B20" s="1"/>
  <c r="B21" s="1"/>
  <c r="B22" s="1"/>
  <c r="B23" s="1"/>
  <c r="B24" s="1"/>
  <c r="I62" i="18"/>
  <c r="I63"/>
  <c r="I64"/>
  <c r="I65"/>
  <c r="I66"/>
  <c r="B25" i="21" l="1"/>
  <c r="I36" i="18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J62" l="1"/>
  <c r="J63"/>
  <c r="J64"/>
  <c r="J65"/>
  <c r="J55"/>
  <c r="J29"/>
  <c r="J61"/>
  <c r="J53"/>
  <c r="J20"/>
  <c r="J45"/>
  <c r="J13"/>
  <c r="J21"/>
  <c r="J44"/>
  <c r="J12"/>
  <c r="J37"/>
  <c r="J5"/>
  <c r="J28"/>
  <c r="J52"/>
  <c r="J36"/>
  <c r="J43"/>
  <c r="J35"/>
  <c r="J27"/>
  <c r="J19"/>
  <c r="J11"/>
  <c r="J60"/>
  <c r="J50"/>
  <c r="J42"/>
  <c r="J34"/>
  <c r="J26"/>
  <c r="J18"/>
  <c r="J10"/>
  <c r="J59"/>
  <c r="J51"/>
  <c r="J33"/>
  <c r="J58"/>
  <c r="J48"/>
  <c r="J40"/>
  <c r="J32"/>
  <c r="J24"/>
  <c r="J16"/>
  <c r="J8"/>
  <c r="J57"/>
  <c r="J49"/>
  <c r="J25"/>
  <c r="J9"/>
  <c r="J4"/>
  <c r="J47"/>
  <c r="J39"/>
  <c r="J31"/>
  <c r="J23"/>
  <c r="J15"/>
  <c r="J7"/>
  <c r="J56"/>
  <c r="J41"/>
  <c r="J17"/>
  <c r="J54"/>
  <c r="J46"/>
  <c r="J38"/>
  <c r="J30"/>
  <c r="J22"/>
  <c r="J14"/>
  <c r="J6"/>
  <c r="AC2" i="14"/>
  <c r="AX5" i="19" l="1"/>
  <c r="AY6" s="1"/>
  <c r="BA6" s="1"/>
  <c r="AX6"/>
  <c r="AZ6" s="1"/>
  <c r="BB6" s="1"/>
  <c r="AX7"/>
  <c r="AX8"/>
  <c r="AX9"/>
  <c r="AY10" s="1"/>
  <c r="BA10" s="1"/>
  <c r="BC10" s="1"/>
  <c r="AX10"/>
  <c r="AZ10" s="1"/>
  <c r="BB10" s="1"/>
  <c r="AX4"/>
  <c r="BC6" l="1"/>
  <c r="AW20"/>
  <c r="AV30"/>
  <c r="AO45"/>
  <c r="AQ45" s="1"/>
  <c r="AV45" s="1"/>
  <c r="AO40"/>
  <c r="AQ40" s="1"/>
  <c r="AV40" s="1"/>
  <c r="AW40" s="1"/>
  <c r="AO7"/>
  <c r="AO8"/>
  <c r="AO9"/>
  <c r="AP10" s="1"/>
  <c r="AU10" s="1"/>
  <c r="AO12"/>
  <c r="AO5"/>
  <c r="AP6" s="1"/>
  <c r="AU6" s="1"/>
  <c r="AW6" s="1"/>
  <c r="AO6"/>
  <c r="AQ6" s="1"/>
  <c r="AV6" s="1"/>
  <c r="AO4"/>
  <c r="AL49"/>
  <c r="AX49" s="1"/>
  <c r="AZ49" s="1"/>
  <c r="BB49" s="1"/>
  <c r="AH49"/>
  <c r="AO49" s="1"/>
  <c r="AQ49" s="1"/>
  <c r="AV49" s="1"/>
  <c r="AH47"/>
  <c r="AO47" s="1"/>
  <c r="AL47"/>
  <c r="AX47" s="1"/>
  <c r="AH48"/>
  <c r="AO48" s="1"/>
  <c r="AP49" s="1"/>
  <c r="AU49" s="1"/>
  <c r="AW49" s="1"/>
  <c r="AL48"/>
  <c r="AX48" s="1"/>
  <c r="AY49" s="1"/>
  <c r="BA49" s="1"/>
  <c r="BC49" s="1"/>
  <c r="AL46"/>
  <c r="AX46" s="1"/>
  <c r="AH46"/>
  <c r="AO46" s="1"/>
  <c r="AL45"/>
  <c r="AX45" s="1"/>
  <c r="AZ45" s="1"/>
  <c r="BB45" s="1"/>
  <c r="AH45"/>
  <c r="AL44"/>
  <c r="AX44" s="1"/>
  <c r="AY45" s="1"/>
  <c r="BA45" s="1"/>
  <c r="AH44"/>
  <c r="AO44" s="1"/>
  <c r="AP45" s="1"/>
  <c r="AU45" s="1"/>
  <c r="AL43"/>
  <c r="AX43" s="1"/>
  <c r="AH43"/>
  <c r="AO43" s="1"/>
  <c r="AL42"/>
  <c r="AX42" s="1"/>
  <c r="AH42"/>
  <c r="AO42" s="1"/>
  <c r="AL41"/>
  <c r="AX41" s="1"/>
  <c r="AH41"/>
  <c r="AO41" s="1"/>
  <c r="AL40"/>
  <c r="AX40" s="1"/>
  <c r="AZ40" s="1"/>
  <c r="BB40" s="1"/>
  <c r="AH40"/>
  <c r="AH37"/>
  <c r="AO37" s="1"/>
  <c r="AL37"/>
  <c r="AX37" s="1"/>
  <c r="AH38"/>
  <c r="AO38" s="1"/>
  <c r="AL38"/>
  <c r="AX38" s="1"/>
  <c r="AH39"/>
  <c r="AO39" s="1"/>
  <c r="AP40" s="1"/>
  <c r="AU40" s="1"/>
  <c r="AL39"/>
  <c r="AX39" s="1"/>
  <c r="AY40" s="1"/>
  <c r="BA40" s="1"/>
  <c r="BC40" s="1"/>
  <c r="AL36"/>
  <c r="AX36" s="1"/>
  <c r="AH36"/>
  <c r="AO36" s="1"/>
  <c r="AL35"/>
  <c r="AX35" s="1"/>
  <c r="AZ35" s="1"/>
  <c r="BB35" s="1"/>
  <c r="AH35"/>
  <c r="AO35" s="1"/>
  <c r="AQ35" s="1"/>
  <c r="AV35" s="1"/>
  <c r="AH32"/>
  <c r="AO32" s="1"/>
  <c r="AL32"/>
  <c r="AX32" s="1"/>
  <c r="AH33"/>
  <c r="AO33" s="1"/>
  <c r="AL33"/>
  <c r="AX33" s="1"/>
  <c r="AH34"/>
  <c r="AO34" s="1"/>
  <c r="AP35" s="1"/>
  <c r="AU35" s="1"/>
  <c r="AL34"/>
  <c r="AX34" s="1"/>
  <c r="AY35" s="1"/>
  <c r="BA35" s="1"/>
  <c r="AL31"/>
  <c r="AX31" s="1"/>
  <c r="AH31"/>
  <c r="AO31" s="1"/>
  <c r="AL30"/>
  <c r="AX30" s="1"/>
  <c r="AZ30" s="1"/>
  <c r="BB30" s="1"/>
  <c r="AH30"/>
  <c r="AO30" s="1"/>
  <c r="AQ30" s="1"/>
  <c r="AL29"/>
  <c r="AX29" s="1"/>
  <c r="AY30" s="1"/>
  <c r="BA30" s="1"/>
  <c r="AH29"/>
  <c r="AO29" s="1"/>
  <c r="AP30" s="1"/>
  <c r="AU30" s="1"/>
  <c r="AW30" s="1"/>
  <c r="AL28"/>
  <c r="AX28" s="1"/>
  <c r="AH28"/>
  <c r="AO28" s="1"/>
  <c r="AL27"/>
  <c r="AX27" s="1"/>
  <c r="AH27"/>
  <c r="AO27" s="1"/>
  <c r="AL26"/>
  <c r="AX26" s="1"/>
  <c r="AH26"/>
  <c r="AO26" s="1"/>
  <c r="AL25"/>
  <c r="AX25" s="1"/>
  <c r="AZ25" s="1"/>
  <c r="BB25" s="1"/>
  <c r="AH25"/>
  <c r="AO25" s="1"/>
  <c r="AQ25" s="1"/>
  <c r="AV25" s="1"/>
  <c r="AL24"/>
  <c r="AX24" s="1"/>
  <c r="AY25" s="1"/>
  <c r="BA25" s="1"/>
  <c r="AH24"/>
  <c r="AO24" s="1"/>
  <c r="AP25" s="1"/>
  <c r="AU25" s="1"/>
  <c r="AW25" s="1"/>
  <c r="AL23"/>
  <c r="AX23" s="1"/>
  <c r="AH23"/>
  <c r="AO23" s="1"/>
  <c r="AL22"/>
  <c r="AX22" s="1"/>
  <c r="AH22"/>
  <c r="AO22" s="1"/>
  <c r="AL21"/>
  <c r="AX21" s="1"/>
  <c r="AH21"/>
  <c r="AO21" s="1"/>
  <c r="AL20"/>
  <c r="AX20" s="1"/>
  <c r="AZ20" s="1"/>
  <c r="BB20" s="1"/>
  <c r="AH20"/>
  <c r="AO20" s="1"/>
  <c r="AQ20" s="1"/>
  <c r="AV20" s="1"/>
  <c r="AH17"/>
  <c r="AO17" s="1"/>
  <c r="AL17"/>
  <c r="AX17" s="1"/>
  <c r="AH18"/>
  <c r="AO18" s="1"/>
  <c r="AL18"/>
  <c r="AX18" s="1"/>
  <c r="AH19"/>
  <c r="AO19" s="1"/>
  <c r="AP20" s="1"/>
  <c r="AU20" s="1"/>
  <c r="AL19"/>
  <c r="AX19" s="1"/>
  <c r="AY20" s="1"/>
  <c r="BA20" s="1"/>
  <c r="BC20" s="1"/>
  <c r="AL16"/>
  <c r="AX16" s="1"/>
  <c r="AH16"/>
  <c r="AO16" s="1"/>
  <c r="AL15"/>
  <c r="AX15" s="1"/>
  <c r="AZ15" s="1"/>
  <c r="BB15" s="1"/>
  <c r="AH15"/>
  <c r="AO15" s="1"/>
  <c r="AQ15" s="1"/>
  <c r="AV15" s="1"/>
  <c r="AH13"/>
  <c r="AO13" s="1"/>
  <c r="AL13"/>
  <c r="AX13" s="1"/>
  <c r="AH14"/>
  <c r="AO14" s="1"/>
  <c r="AP15" s="1"/>
  <c r="AU15" s="1"/>
  <c r="AW15" s="1"/>
  <c r="AL14"/>
  <c r="AX14" s="1"/>
  <c r="AY15" s="1"/>
  <c r="BA15" s="1"/>
  <c r="AL12"/>
  <c r="AX12" s="1"/>
  <c r="AH12"/>
  <c r="AL11"/>
  <c r="AX11" s="1"/>
  <c r="AH11"/>
  <c r="AO11" s="1"/>
  <c r="AH10"/>
  <c r="AO10" s="1"/>
  <c r="AQ10" s="1"/>
  <c r="AV10" s="1"/>
  <c r="AW45" l="1"/>
  <c r="AW10"/>
  <c r="AW35"/>
  <c r="BC35"/>
  <c r="BC25"/>
  <c r="BC45"/>
  <c r="BC30"/>
  <c r="BC15"/>
  <c r="C41" i="10"/>
  <c r="C42"/>
  <c r="C43"/>
  <c r="C44"/>
  <c r="C45"/>
  <c r="C46"/>
  <c r="C47"/>
  <c r="C48"/>
  <c r="C49"/>
  <c r="C40"/>
  <c r="AZ353" i="6"/>
  <c r="BA353"/>
  <c r="BB353"/>
  <c r="BC353"/>
  <c r="BD353"/>
  <c r="BE353"/>
  <c r="BF353"/>
  <c r="BG353"/>
  <c r="BH353"/>
  <c r="BI353"/>
  <c r="BJ353"/>
  <c r="BK353"/>
  <c r="BL353"/>
  <c r="BN353"/>
  <c r="BO353"/>
  <c r="BP353"/>
  <c r="BQ353"/>
  <c r="BR353"/>
  <c r="BS353"/>
  <c r="BT353"/>
  <c r="BU353"/>
  <c r="BV353"/>
  <c r="BW353"/>
  <c r="BX353"/>
  <c r="BY353"/>
  <c r="BZ353"/>
  <c r="CA353"/>
  <c r="CB353"/>
  <c r="CC353"/>
  <c r="CD353"/>
  <c r="CE353"/>
  <c r="CF353"/>
  <c r="AZ354"/>
  <c r="BA354"/>
  <c r="BB354"/>
  <c r="BC354"/>
  <c r="BD354"/>
  <c r="BE354"/>
  <c r="BF354"/>
  <c r="BG354"/>
  <c r="BH354"/>
  <c r="BI354"/>
  <c r="BJ354"/>
  <c r="BK354"/>
  <c r="BL354"/>
  <c r="BN354"/>
  <c r="BO354"/>
  <c r="BP354"/>
  <c r="BQ354"/>
  <c r="BR354"/>
  <c r="BS354"/>
  <c r="BT354"/>
  <c r="BU354"/>
  <c r="BV354"/>
  <c r="BW354"/>
  <c r="BX354"/>
  <c r="BY354"/>
  <c r="BZ354"/>
  <c r="CA354"/>
  <c r="CB354"/>
  <c r="CC354"/>
  <c r="CD354"/>
  <c r="CE354"/>
  <c r="CF354"/>
  <c r="AZ355"/>
  <c r="BA355"/>
  <c r="BB355"/>
  <c r="BC355"/>
  <c r="BD355"/>
  <c r="BE355"/>
  <c r="BF355"/>
  <c r="BG355"/>
  <c r="BH355"/>
  <c r="BI355"/>
  <c r="BJ355"/>
  <c r="BK355"/>
  <c r="BL355"/>
  <c r="BN355"/>
  <c r="BO355"/>
  <c r="BP355"/>
  <c r="BQ355"/>
  <c r="BR355"/>
  <c r="BS355"/>
  <c r="BT355"/>
  <c r="BU355"/>
  <c r="BV355"/>
  <c r="BW355"/>
  <c r="BX355"/>
  <c r="BY355"/>
  <c r="BZ355"/>
  <c r="CA355"/>
  <c r="CB355"/>
  <c r="CC355"/>
  <c r="CD355"/>
  <c r="CE355"/>
  <c r="CF355"/>
  <c r="AZ356"/>
  <c r="BA356"/>
  <c r="BB356"/>
  <c r="BC356"/>
  <c r="BD356"/>
  <c r="BE356"/>
  <c r="BF356"/>
  <c r="BG356"/>
  <c r="BH356"/>
  <c r="BI356"/>
  <c r="BJ356"/>
  <c r="BK356"/>
  <c r="BL356"/>
  <c r="BN356"/>
  <c r="BO356"/>
  <c r="BP356"/>
  <c r="BQ356"/>
  <c r="BR356"/>
  <c r="BS356"/>
  <c r="BT356"/>
  <c r="BU356"/>
  <c r="BV356"/>
  <c r="BW356"/>
  <c r="BX356"/>
  <c r="BY356"/>
  <c r="BZ356"/>
  <c r="CA356"/>
  <c r="CB356"/>
  <c r="CC356"/>
  <c r="CD356"/>
  <c r="CE356"/>
  <c r="CF356"/>
  <c r="AZ357"/>
  <c r="BA357"/>
  <c r="BB357"/>
  <c r="BC357"/>
  <c r="BD357"/>
  <c r="BE357"/>
  <c r="BF357"/>
  <c r="BG357"/>
  <c r="BH357"/>
  <c r="BI357"/>
  <c r="BJ357"/>
  <c r="BK357"/>
  <c r="BL357"/>
  <c r="BN357"/>
  <c r="BO357"/>
  <c r="BP357"/>
  <c r="BQ357"/>
  <c r="BR357"/>
  <c r="BS357"/>
  <c r="BT357"/>
  <c r="BU357"/>
  <c r="BV357"/>
  <c r="BW357"/>
  <c r="BX357"/>
  <c r="BY357"/>
  <c r="BZ357"/>
  <c r="CA357"/>
  <c r="CB357"/>
  <c r="CC357"/>
  <c r="CD357"/>
  <c r="CE357"/>
  <c r="CF357"/>
  <c r="AZ358"/>
  <c r="BA358"/>
  <c r="BB358"/>
  <c r="BC358"/>
  <c r="BD358"/>
  <c r="BE358"/>
  <c r="BF358"/>
  <c r="BG358"/>
  <c r="BH358"/>
  <c r="BI358"/>
  <c r="BJ358"/>
  <c r="BK358"/>
  <c r="BL358"/>
  <c r="BN358"/>
  <c r="BO358"/>
  <c r="BP358"/>
  <c r="BQ358"/>
  <c r="BR358"/>
  <c r="BS358"/>
  <c r="BT358"/>
  <c r="BU358"/>
  <c r="BV358"/>
  <c r="BW358"/>
  <c r="BX358"/>
  <c r="BY358"/>
  <c r="BZ358"/>
  <c r="CA358"/>
  <c r="CB358"/>
  <c r="CC358"/>
  <c r="CD358"/>
  <c r="CE358"/>
  <c r="CF358"/>
  <c r="AZ359"/>
  <c r="BA359"/>
  <c r="BB359"/>
  <c r="BC359"/>
  <c r="BD359"/>
  <c r="BE359"/>
  <c r="BF359"/>
  <c r="BG359"/>
  <c r="BH359"/>
  <c r="BI359"/>
  <c r="BJ359"/>
  <c r="BK359"/>
  <c r="BL359"/>
  <c r="BN359"/>
  <c r="BO359"/>
  <c r="BP359"/>
  <c r="BQ359"/>
  <c r="BR359"/>
  <c r="BS359"/>
  <c r="BT359"/>
  <c r="BU359"/>
  <c r="BV359"/>
  <c r="BW359"/>
  <c r="BX359"/>
  <c r="BY359"/>
  <c r="BZ359"/>
  <c r="CA359"/>
  <c r="CB359"/>
  <c r="CC359"/>
  <c r="CD359"/>
  <c r="CE359"/>
  <c r="CF359"/>
  <c r="AZ360"/>
  <c r="BA360"/>
  <c r="BB360"/>
  <c r="BC360"/>
  <c r="BD360"/>
  <c r="BE360"/>
  <c r="BF360"/>
  <c r="BG360"/>
  <c r="BH360"/>
  <c r="BI360"/>
  <c r="BJ360"/>
  <c r="BK360"/>
  <c r="BL360"/>
  <c r="BN360"/>
  <c r="BO360"/>
  <c r="BP360"/>
  <c r="BQ360"/>
  <c r="BR360"/>
  <c r="BS360"/>
  <c r="BT360"/>
  <c r="BU360"/>
  <c r="BV360"/>
  <c r="BW360"/>
  <c r="BX360"/>
  <c r="BY360"/>
  <c r="BZ360"/>
  <c r="CA360"/>
  <c r="CB360"/>
  <c r="CC360"/>
  <c r="CD360"/>
  <c r="CE360"/>
  <c r="CF360"/>
  <c r="AZ361"/>
  <c r="BA361"/>
  <c r="BB361"/>
  <c r="BC361"/>
  <c r="BD361"/>
  <c r="BE361"/>
  <c r="BF361"/>
  <c r="BG361"/>
  <c r="BH361"/>
  <c r="BI361"/>
  <c r="BJ361"/>
  <c r="BK361"/>
  <c r="BL361"/>
  <c r="BN361"/>
  <c r="BO361"/>
  <c r="BP361"/>
  <c r="BQ361"/>
  <c r="BR361"/>
  <c r="BS361"/>
  <c r="BT361"/>
  <c r="BU361"/>
  <c r="BV361"/>
  <c r="BW361"/>
  <c r="BX361"/>
  <c r="BY361"/>
  <c r="BZ361"/>
  <c r="CA361"/>
  <c r="CB361"/>
  <c r="CC361"/>
  <c r="CD361"/>
  <c r="CE361"/>
  <c r="CF361"/>
  <c r="AZ362"/>
  <c r="BA362"/>
  <c r="BB362"/>
  <c r="BC362"/>
  <c r="BD362"/>
  <c r="BE362"/>
  <c r="BF362"/>
  <c r="BG362"/>
  <c r="BH362"/>
  <c r="BI362"/>
  <c r="BJ362"/>
  <c r="BK362"/>
  <c r="BL362"/>
  <c r="BN362"/>
  <c r="BO362"/>
  <c r="BP362"/>
  <c r="BQ362"/>
  <c r="BR362"/>
  <c r="BS362"/>
  <c r="BT362"/>
  <c r="BU362"/>
  <c r="BV362"/>
  <c r="BW362"/>
  <c r="BX362"/>
  <c r="BY362"/>
  <c r="BZ362"/>
  <c r="CA362"/>
  <c r="CB362"/>
  <c r="CC362"/>
  <c r="CD362"/>
  <c r="CE362"/>
  <c r="CF362"/>
  <c r="AZ363"/>
  <c r="BA363"/>
  <c r="BB363"/>
  <c r="BC363"/>
  <c r="BD363"/>
  <c r="BE363"/>
  <c r="BF363"/>
  <c r="BG363"/>
  <c r="BH363"/>
  <c r="BI363"/>
  <c r="BJ363"/>
  <c r="BK363"/>
  <c r="BL363"/>
  <c r="BN363"/>
  <c r="BO363"/>
  <c r="BP363"/>
  <c r="BQ363"/>
  <c r="BR363"/>
  <c r="BS363"/>
  <c r="BT363"/>
  <c r="BU363"/>
  <c r="BV363"/>
  <c r="BW363"/>
  <c r="BX363"/>
  <c r="BY363"/>
  <c r="BZ363"/>
  <c r="CA363"/>
  <c r="CB363"/>
  <c r="CC363"/>
  <c r="CD363"/>
  <c r="CE363"/>
  <c r="CF363"/>
  <c r="J353"/>
  <c r="J354"/>
  <c r="J355"/>
  <c r="J356"/>
  <c r="J357"/>
  <c r="J358"/>
  <c r="J359"/>
  <c r="J360"/>
  <c r="J361"/>
  <c r="J362"/>
  <c r="J363"/>
  <c r="AZ342"/>
  <c r="CF349"/>
  <c r="CF368"/>
  <c r="BT375"/>
  <c r="BT379"/>
  <c r="BT383"/>
  <c r="BB386"/>
  <c r="BB388"/>
  <c r="BB390"/>
  <c r="BB392"/>
  <c r="BB394"/>
  <c r="BV395"/>
  <c r="BV396"/>
  <c r="BV397"/>
  <c r="BV398"/>
  <c r="BV399"/>
  <c r="BV400"/>
  <c r="BV401"/>
  <c r="BV402"/>
  <c r="BV403"/>
  <c r="BV404"/>
  <c r="BV405"/>
  <c r="BK406"/>
  <c r="CB406"/>
  <c r="BK407"/>
  <c r="CB407"/>
  <c r="BK408"/>
  <c r="CB408"/>
  <c r="BK409"/>
  <c r="CB409"/>
  <c r="BK410"/>
  <c r="CB410"/>
  <c r="BK411"/>
  <c r="CB411"/>
  <c r="BK412"/>
  <c r="CB412"/>
  <c r="BK413"/>
  <c r="CB413"/>
  <c r="BK414"/>
  <c r="CB414"/>
  <c r="BK415"/>
  <c r="BW415"/>
  <c r="BD416"/>
  <c r="BP416"/>
  <c r="BT416"/>
  <c r="CC416"/>
  <c r="CD416"/>
  <c r="BF417"/>
  <c r="BH417"/>
  <c r="BS417"/>
  <c r="BT417"/>
  <c r="CB417"/>
  <c r="CC417"/>
  <c r="BC418"/>
  <c r="BD418"/>
  <c r="BK418"/>
  <c r="BL418"/>
  <c r="BT418"/>
  <c r="BU418"/>
  <c r="CB418"/>
  <c r="CC418"/>
  <c r="BC419"/>
  <c r="BD419"/>
  <c r="BL419"/>
  <c r="BM419"/>
  <c r="BT419"/>
  <c r="BU419"/>
  <c r="CB419"/>
  <c r="CC419"/>
  <c r="BC420"/>
  <c r="BD420"/>
  <c r="BL420"/>
  <c r="BM420"/>
  <c r="BO420"/>
  <c r="BT420"/>
  <c r="BU420"/>
  <c r="BV420"/>
  <c r="BW420"/>
  <c r="CB420"/>
  <c r="CC420"/>
  <c r="CD420"/>
  <c r="CE420"/>
  <c r="BC421"/>
  <c r="BD421"/>
  <c r="BF421"/>
  <c r="BG421"/>
  <c r="BL421"/>
  <c r="BM421"/>
  <c r="BN421"/>
  <c r="BO421"/>
  <c r="BT421"/>
  <c r="BU421"/>
  <c r="BV421"/>
  <c r="BW421"/>
  <c r="CB421"/>
  <c r="CC421"/>
  <c r="CD421"/>
  <c r="CE421"/>
  <c r="BC422"/>
  <c r="BD422"/>
  <c r="BF422"/>
  <c r="BG422"/>
  <c r="BL422"/>
  <c r="BM422"/>
  <c r="BN422"/>
  <c r="BO422"/>
  <c r="BT422"/>
  <c r="BU422"/>
  <c r="BV422"/>
  <c r="BW422"/>
  <c r="CB422"/>
  <c r="CC422"/>
  <c r="CD422"/>
  <c r="CE422"/>
  <c r="BC423"/>
  <c r="BD423"/>
  <c r="BF423"/>
  <c r="BG423"/>
  <c r="BL423"/>
  <c r="BM423"/>
  <c r="BN423"/>
  <c r="BO423"/>
  <c r="BT423"/>
  <c r="BU423"/>
  <c r="BV423"/>
  <c r="BW423"/>
  <c r="CB423"/>
  <c r="CC423"/>
  <c r="CD423"/>
  <c r="CE423"/>
  <c r="BC424"/>
  <c r="BD424"/>
  <c r="BF424"/>
  <c r="BG424"/>
  <c r="BL424"/>
  <c r="BM424"/>
  <c r="BN424"/>
  <c r="BO424"/>
  <c r="BT424"/>
  <c r="BU424"/>
  <c r="BV424"/>
  <c r="BW424"/>
  <c r="CB424"/>
  <c r="CC424"/>
  <c r="CD424"/>
  <c r="CE424"/>
  <c r="BC425"/>
  <c r="BD425"/>
  <c r="BF425"/>
  <c r="BG425"/>
  <c r="BL425"/>
  <c r="BM425"/>
  <c r="BN425"/>
  <c r="BO425"/>
  <c r="BQ425"/>
  <c r="BS425"/>
  <c r="BT425"/>
  <c r="BU425"/>
  <c r="BV425"/>
  <c r="BW425"/>
  <c r="BX425"/>
  <c r="BY425"/>
  <c r="CA425"/>
  <c r="CB425"/>
  <c r="CC425"/>
  <c r="CD425"/>
  <c r="CE425"/>
  <c r="CF425"/>
  <c r="AZ426"/>
  <c r="BB426"/>
  <c r="BC426"/>
  <c r="BD426"/>
  <c r="BF426"/>
  <c r="BG426"/>
  <c r="BH426"/>
  <c r="BI426"/>
  <c r="BK426"/>
  <c r="BL426"/>
  <c r="BM426"/>
  <c r="BN426"/>
  <c r="BO426"/>
  <c r="BP426"/>
  <c r="BQ426"/>
  <c r="BS426"/>
  <c r="BT426"/>
  <c r="BU426"/>
  <c r="BV426"/>
  <c r="BW426"/>
  <c r="BX426"/>
  <c r="BY426"/>
  <c r="CA426"/>
  <c r="CB426"/>
  <c r="CC426"/>
  <c r="CD426"/>
  <c r="CE426"/>
  <c r="CF426"/>
  <c r="AZ427"/>
  <c r="BB427"/>
  <c r="BC427"/>
  <c r="BD427"/>
  <c r="BF427"/>
  <c r="BG427"/>
  <c r="BH427"/>
  <c r="BI427"/>
  <c r="BK427"/>
  <c r="BL427"/>
  <c r="BM427"/>
  <c r="BN427"/>
  <c r="BO427"/>
  <c r="BP427"/>
  <c r="BQ427"/>
  <c r="BS427"/>
  <c r="BT427"/>
  <c r="BU427"/>
  <c r="BV427"/>
  <c r="BW427"/>
  <c r="BX427"/>
  <c r="BY427"/>
  <c r="CA427"/>
  <c r="CB427"/>
  <c r="CC427"/>
  <c r="CD427"/>
  <c r="CE427"/>
  <c r="CF427"/>
  <c r="AZ428"/>
  <c r="BB428"/>
  <c r="BC428"/>
  <c r="BD428"/>
  <c r="BF428"/>
  <c r="BG428"/>
  <c r="BH428"/>
  <c r="BI428"/>
  <c r="BK428"/>
  <c r="BL428"/>
  <c r="BM428"/>
  <c r="BN428"/>
  <c r="BO428"/>
  <c r="BP428"/>
  <c r="BQ428"/>
  <c r="BS428"/>
  <c r="BT428"/>
  <c r="BU428"/>
  <c r="BV428"/>
  <c r="BW428"/>
  <c r="BX428"/>
  <c r="BY428"/>
  <c r="CA428"/>
  <c r="CB428"/>
  <c r="CC428"/>
  <c r="CD428"/>
  <c r="CE428"/>
  <c r="CF428"/>
  <c r="AZ429"/>
  <c r="BB429"/>
  <c r="BC429"/>
  <c r="BD429"/>
  <c r="BF429"/>
  <c r="BG429"/>
  <c r="BH429"/>
  <c r="BI429"/>
  <c r="BK429"/>
  <c r="BL429"/>
  <c r="BM429"/>
  <c r="BN429"/>
  <c r="BO429"/>
  <c r="BP429"/>
  <c r="BQ429"/>
  <c r="BS429"/>
  <c r="BT429"/>
  <c r="BU429"/>
  <c r="BV429"/>
  <c r="BW429"/>
  <c r="BX429"/>
  <c r="BY429"/>
  <c r="CA429"/>
  <c r="CB429"/>
  <c r="CC429"/>
  <c r="CD429"/>
  <c r="CE429"/>
  <c r="CF429"/>
  <c r="AZ430"/>
  <c r="BB430"/>
  <c r="BC430"/>
  <c r="BD430"/>
  <c r="BE430"/>
  <c r="BF430"/>
  <c r="BG430"/>
  <c r="BI430"/>
  <c r="BK430"/>
  <c r="BL430"/>
  <c r="BN430"/>
  <c r="BP430"/>
  <c r="BQ430"/>
  <c r="BR430"/>
  <c r="BS430"/>
  <c r="BU430"/>
  <c r="BV430"/>
  <c r="BW430"/>
  <c r="BX430"/>
  <c r="BY430"/>
  <c r="BZ430"/>
  <c r="CA430"/>
  <c r="CC430"/>
  <c r="CD430"/>
  <c r="CE430"/>
  <c r="CF430"/>
  <c r="AZ431"/>
  <c r="BA431"/>
  <c r="BB431"/>
  <c r="BD431"/>
  <c r="BE431"/>
  <c r="BF431"/>
  <c r="BG431"/>
  <c r="BI431"/>
  <c r="BJ431"/>
  <c r="BK431"/>
  <c r="BN431"/>
  <c r="BP431"/>
  <c r="BQ431"/>
  <c r="BR431"/>
  <c r="BS431"/>
  <c r="BT431"/>
  <c r="BU431"/>
  <c r="BW431"/>
  <c r="BX431"/>
  <c r="BY431"/>
  <c r="BZ431"/>
  <c r="CA431"/>
  <c r="CB431"/>
  <c r="CC431"/>
  <c r="CE431"/>
  <c r="CF431"/>
  <c r="AZ432"/>
  <c r="BA432"/>
  <c r="BB432"/>
  <c r="BC432"/>
  <c r="BD432"/>
  <c r="BF432"/>
  <c r="BG432"/>
  <c r="BI432"/>
  <c r="BJ432"/>
  <c r="BK432"/>
  <c r="BL432"/>
  <c r="BN432"/>
  <c r="BQ432"/>
  <c r="BR432"/>
  <c r="BS432"/>
  <c r="BT432"/>
  <c r="BU432"/>
  <c r="BV432"/>
  <c r="BW432"/>
  <c r="BY432"/>
  <c r="BZ432"/>
  <c r="CA432"/>
  <c r="CB432"/>
  <c r="CC432"/>
  <c r="CD432"/>
  <c r="CE432"/>
  <c r="AZ433"/>
  <c r="BA433"/>
  <c r="BB433"/>
  <c r="BC433"/>
  <c r="BD433"/>
  <c r="BE433"/>
  <c r="BF433"/>
  <c r="BI433"/>
  <c r="BJ433"/>
  <c r="BK433"/>
  <c r="BL433"/>
  <c r="BN433"/>
  <c r="BP433"/>
  <c r="BQ433"/>
  <c r="BS433"/>
  <c r="BT433"/>
  <c r="BU433"/>
  <c r="BV433"/>
  <c r="BW433"/>
  <c r="BX433"/>
  <c r="BY433"/>
  <c r="CA433"/>
  <c r="CB433"/>
  <c r="CC433"/>
  <c r="CD433"/>
  <c r="CE433"/>
  <c r="CF433"/>
  <c r="AZ434"/>
  <c r="BB434"/>
  <c r="BC434"/>
  <c r="BD434"/>
  <c r="BE434"/>
  <c r="BF434"/>
  <c r="BG434"/>
  <c r="BI434"/>
  <c r="BK434"/>
  <c r="BL434"/>
  <c r="BN434"/>
  <c r="BP434"/>
  <c r="BQ434"/>
  <c r="BR434"/>
  <c r="BS434"/>
  <c r="BU434"/>
  <c r="BV434"/>
  <c r="BW434"/>
  <c r="BX434"/>
  <c r="BY434"/>
  <c r="BZ434"/>
  <c r="CA434"/>
  <c r="CC434"/>
  <c r="CD434"/>
  <c r="CE434"/>
  <c r="CF434"/>
  <c r="AZ435"/>
  <c r="BA435"/>
  <c r="BB435"/>
  <c r="BD435"/>
  <c r="BE435"/>
  <c r="BF435"/>
  <c r="BG435"/>
  <c r="BI435"/>
  <c r="BJ435"/>
  <c r="BK435"/>
  <c r="BN435"/>
  <c r="BP435"/>
  <c r="BQ435"/>
  <c r="BR435"/>
  <c r="BS435"/>
  <c r="BT435"/>
  <c r="BU435"/>
  <c r="BW435"/>
  <c r="BX435"/>
  <c r="BY435"/>
  <c r="BZ435"/>
  <c r="CA435"/>
  <c r="CB435"/>
  <c r="CC435"/>
  <c r="CE435"/>
  <c r="CF435"/>
  <c r="AZ436"/>
  <c r="BA436"/>
  <c r="BB436"/>
  <c r="BC436"/>
  <c r="BD436"/>
  <c r="BF436"/>
  <c r="BG436"/>
  <c r="BI436"/>
  <c r="BJ436"/>
  <c r="BK436"/>
  <c r="BL436"/>
  <c r="BN436"/>
  <c r="BQ436"/>
  <c r="BR436"/>
  <c r="BS436"/>
  <c r="BT436"/>
  <c r="BU436"/>
  <c r="BV436"/>
  <c r="BW436"/>
  <c r="BY436"/>
  <c r="BZ436"/>
  <c r="CA436"/>
  <c r="CB436"/>
  <c r="CC436"/>
  <c r="CD436"/>
  <c r="CE436"/>
  <c r="AZ437"/>
  <c r="BA437"/>
  <c r="BB437"/>
  <c r="BC437"/>
  <c r="BD437"/>
  <c r="BE437"/>
  <c r="BF437"/>
  <c r="BI437"/>
  <c r="BJ437"/>
  <c r="BK437"/>
  <c r="BL437"/>
  <c r="BN437"/>
  <c r="BP437"/>
  <c r="BQ437"/>
  <c r="BS437"/>
  <c r="BT437"/>
  <c r="BU437"/>
  <c r="BV437"/>
  <c r="BW437"/>
  <c r="BX437"/>
  <c r="BY437"/>
  <c r="CA437"/>
  <c r="CB437"/>
  <c r="CC437"/>
  <c r="CD437"/>
  <c r="CE437"/>
  <c r="CF437"/>
  <c r="AZ438"/>
  <c r="BB438"/>
  <c r="BC438"/>
  <c r="BD438"/>
  <c r="BE438"/>
  <c r="BF438"/>
  <c r="BG438"/>
  <c r="BI438"/>
  <c r="BK438"/>
  <c r="BL438"/>
  <c r="BN438"/>
  <c r="BP438"/>
  <c r="BQ438"/>
  <c r="BR438"/>
  <c r="BS438"/>
  <c r="BU438"/>
  <c r="BV438"/>
  <c r="BW438"/>
  <c r="BX438"/>
  <c r="BY438"/>
  <c r="BZ438"/>
  <c r="CA438"/>
  <c r="CC438"/>
  <c r="CD438"/>
  <c r="CE438"/>
  <c r="CF438"/>
  <c r="AZ439"/>
  <c r="BA439"/>
  <c r="BB439"/>
  <c r="BD439"/>
  <c r="BE439"/>
  <c r="BF439"/>
  <c r="BG439"/>
  <c r="BI439"/>
  <c r="BJ439"/>
  <c r="BK439"/>
  <c r="BN439"/>
  <c r="BP439"/>
  <c r="BQ439"/>
  <c r="BR439"/>
  <c r="BS439"/>
  <c r="BT439"/>
  <c r="BU439"/>
  <c r="BW439"/>
  <c r="BX439"/>
  <c r="BY439"/>
  <c r="BZ439"/>
  <c r="CA439"/>
  <c r="CB439"/>
  <c r="CC439"/>
  <c r="CE439"/>
  <c r="CF439"/>
  <c r="AZ440"/>
  <c r="BA440"/>
  <c r="BB440"/>
  <c r="BC440"/>
  <c r="BD440"/>
  <c r="BF440"/>
  <c r="BG440"/>
  <c r="BH440"/>
  <c r="BI440"/>
  <c r="BJ440"/>
  <c r="BK440"/>
  <c r="BL440"/>
  <c r="BP440"/>
  <c r="BQ440"/>
  <c r="BR440"/>
  <c r="BS440"/>
  <c r="BT440"/>
  <c r="BU440"/>
  <c r="BV440"/>
  <c r="BX440"/>
  <c r="BY440"/>
  <c r="BZ440"/>
  <c r="CA440"/>
  <c r="CB440"/>
  <c r="CC440"/>
  <c r="CD440"/>
  <c r="CF440"/>
  <c r="AZ441"/>
  <c r="BA441"/>
  <c r="BB441"/>
  <c r="BC441"/>
  <c r="BE441"/>
  <c r="BF441"/>
  <c r="BH441"/>
  <c r="BI441"/>
  <c r="BJ441"/>
  <c r="BK441"/>
  <c r="BL441"/>
  <c r="BM441"/>
  <c r="BN441"/>
  <c r="BO441"/>
  <c r="BP441"/>
  <c r="BQ441"/>
  <c r="BR441"/>
  <c r="BS441"/>
  <c r="BT441"/>
  <c r="BU441"/>
  <c r="BV441"/>
  <c r="BW441"/>
  <c r="BX441"/>
  <c r="BY441"/>
  <c r="BZ441"/>
  <c r="CA441"/>
  <c r="CB441"/>
  <c r="CC441"/>
  <c r="CD441"/>
  <c r="CE441"/>
  <c r="CF441"/>
  <c r="AZ442"/>
  <c r="BA442"/>
  <c r="BB442"/>
  <c r="BC442"/>
  <c r="BE442"/>
  <c r="BF442"/>
  <c r="BG442"/>
  <c r="BH442"/>
  <c r="BI442"/>
  <c r="BJ442"/>
  <c r="BK442"/>
  <c r="BL442"/>
  <c r="BM442"/>
  <c r="BN442"/>
  <c r="BO442"/>
  <c r="BP442"/>
  <c r="BQ442"/>
  <c r="BR442"/>
  <c r="BS442"/>
  <c r="BT442"/>
  <c r="BU442"/>
  <c r="BV442"/>
  <c r="BW442"/>
  <c r="BX442"/>
  <c r="BY442"/>
  <c r="BZ442"/>
  <c r="CA442"/>
  <c r="CB442"/>
  <c r="CC442"/>
  <c r="CD442"/>
  <c r="CE442"/>
  <c r="CF442"/>
  <c r="AZ443"/>
  <c r="BA443"/>
  <c r="BB443"/>
  <c r="BC443"/>
  <c r="BE443"/>
  <c r="BF443"/>
  <c r="BG443"/>
  <c r="BH443"/>
  <c r="BI443"/>
  <c r="BJ443"/>
  <c r="BK443"/>
  <c r="BL443"/>
  <c r="BM443"/>
  <c r="BN443"/>
  <c r="BO443"/>
  <c r="BP443"/>
  <c r="BQ443"/>
  <c r="BR443"/>
  <c r="BS443"/>
  <c r="BT443"/>
  <c r="BU443"/>
  <c r="BV443"/>
  <c r="BW443"/>
  <c r="BX443"/>
  <c r="BY443"/>
  <c r="BZ443"/>
  <c r="CA443"/>
  <c r="CB443"/>
  <c r="CC443"/>
  <c r="CD443"/>
  <c r="CE443"/>
  <c r="CF443"/>
  <c r="AZ444"/>
  <c r="BA444"/>
  <c r="BB444"/>
  <c r="BC444"/>
  <c r="BE444"/>
  <c r="BF444"/>
  <c r="BG444"/>
  <c r="BH444"/>
  <c r="BI444"/>
  <c r="BJ444"/>
  <c r="BK444"/>
  <c r="BL444"/>
  <c r="BM444"/>
  <c r="BN444"/>
  <c r="BO444"/>
  <c r="BP444"/>
  <c r="BQ444"/>
  <c r="BR444"/>
  <c r="BS444"/>
  <c r="BT444"/>
  <c r="BU444"/>
  <c r="BV444"/>
  <c r="BW444"/>
  <c r="BX444"/>
  <c r="BY444"/>
  <c r="BZ444"/>
  <c r="CA444"/>
  <c r="CB444"/>
  <c r="CC444"/>
  <c r="CD444"/>
  <c r="CE444"/>
  <c r="CF444"/>
  <c r="AZ445"/>
  <c r="BA445"/>
  <c r="BB445"/>
  <c r="BC445"/>
  <c r="BE445"/>
  <c r="BF445"/>
  <c r="BG445"/>
  <c r="BH445"/>
  <c r="BI445"/>
  <c r="BJ445"/>
  <c r="BK445"/>
  <c r="BL445"/>
  <c r="BM445"/>
  <c r="BN445"/>
  <c r="BO445"/>
  <c r="BP445"/>
  <c r="BQ445"/>
  <c r="BR445"/>
  <c r="BS445"/>
  <c r="BT445"/>
  <c r="BU445"/>
  <c r="BV445"/>
  <c r="BW445"/>
  <c r="BX445"/>
  <c r="BY445"/>
  <c r="BZ445"/>
  <c r="CA445"/>
  <c r="CB445"/>
  <c r="CC445"/>
  <c r="CD445"/>
  <c r="CE445"/>
  <c r="CF445"/>
  <c r="AZ446"/>
  <c r="BA446"/>
  <c r="BB446"/>
  <c r="BC446"/>
  <c r="BE446"/>
  <c r="BF446"/>
  <c r="BG446"/>
  <c r="BH446"/>
  <c r="BI446"/>
  <c r="BJ446"/>
  <c r="BK446"/>
  <c r="BL446"/>
  <c r="BM446"/>
  <c r="BN446"/>
  <c r="BO446"/>
  <c r="BP446"/>
  <c r="BQ446"/>
  <c r="BR446"/>
  <c r="BS446"/>
  <c r="BT446"/>
  <c r="BU446"/>
  <c r="BV446"/>
  <c r="BW446"/>
  <c r="BX446"/>
  <c r="BY446"/>
  <c r="BZ446"/>
  <c r="CA446"/>
  <c r="CB446"/>
  <c r="CC446"/>
  <c r="CD446"/>
  <c r="CE446"/>
  <c r="CF446"/>
  <c r="AZ447"/>
  <c r="BA447"/>
  <c r="BB447"/>
  <c r="BC447"/>
  <c r="BE447"/>
  <c r="BF447"/>
  <c r="BG447"/>
  <c r="BH447"/>
  <c r="BI447"/>
  <c r="BJ447"/>
  <c r="BK447"/>
  <c r="BL447"/>
  <c r="BM447"/>
  <c r="BN447"/>
  <c r="BO447"/>
  <c r="BP447"/>
  <c r="BQ447"/>
  <c r="BR447"/>
  <c r="BS447"/>
  <c r="BT447"/>
  <c r="BU447"/>
  <c r="BV447"/>
  <c r="BW447"/>
  <c r="BX447"/>
  <c r="BY447"/>
  <c r="BZ447"/>
  <c r="CA447"/>
  <c r="CB447"/>
  <c r="CC447"/>
  <c r="CD447"/>
  <c r="CE447"/>
  <c r="CF447"/>
  <c r="AZ448"/>
  <c r="BA448"/>
  <c r="BB448"/>
  <c r="BC448"/>
  <c r="BE448"/>
  <c r="BF448"/>
  <c r="BG448"/>
  <c r="BH448"/>
  <c r="BI448"/>
  <c r="BJ448"/>
  <c r="BK448"/>
  <c r="BL448"/>
  <c r="BM448"/>
  <c r="BN448"/>
  <c r="BO448"/>
  <c r="BP448"/>
  <c r="BQ448"/>
  <c r="BR448"/>
  <c r="BS448"/>
  <c r="BT448"/>
  <c r="BU448"/>
  <c r="BV448"/>
  <c r="BW448"/>
  <c r="BX448"/>
  <c r="BY448"/>
  <c r="BZ448"/>
  <c r="CA448"/>
  <c r="CB448"/>
  <c r="CC448"/>
  <c r="CD448"/>
  <c r="CE448"/>
  <c r="CF448"/>
  <c r="AZ449"/>
  <c r="BA449"/>
  <c r="BB449"/>
  <c r="BC449"/>
  <c r="BE449"/>
  <c r="BF449"/>
  <c r="BG449"/>
  <c r="BH449"/>
  <c r="BI449"/>
  <c r="BJ449"/>
  <c r="BK449"/>
  <c r="BL449"/>
  <c r="BM449"/>
  <c r="BN449"/>
  <c r="BO449"/>
  <c r="BP449"/>
  <c r="BQ449"/>
  <c r="BR449"/>
  <c r="BS449"/>
  <c r="BT449"/>
  <c r="BU449"/>
  <c r="BV449"/>
  <c r="BW449"/>
  <c r="BX449"/>
  <c r="BY449"/>
  <c r="BZ449"/>
  <c r="CA449"/>
  <c r="CB449"/>
  <c r="CC449"/>
  <c r="CD449"/>
  <c r="CE449"/>
  <c r="CF449"/>
  <c r="AZ450"/>
  <c r="BA450"/>
  <c r="BB450"/>
  <c r="BC450"/>
  <c r="BE450"/>
  <c r="BF450"/>
  <c r="BG450"/>
  <c r="BH450"/>
  <c r="BI450"/>
  <c r="BJ450"/>
  <c r="BK450"/>
  <c r="BL450"/>
  <c r="BM450"/>
  <c r="BN450"/>
  <c r="BO450"/>
  <c r="BP450"/>
  <c r="BQ450"/>
  <c r="BR450"/>
  <c r="BS450"/>
  <c r="BT450"/>
  <c r="BU450"/>
  <c r="BV450"/>
  <c r="BW450"/>
  <c r="BX450"/>
  <c r="BY450"/>
  <c r="BZ450"/>
  <c r="CA450"/>
  <c r="CB450"/>
  <c r="CC450"/>
  <c r="CD450"/>
  <c r="CE450"/>
  <c r="CF450"/>
  <c r="AZ451"/>
  <c r="BA451"/>
  <c r="BB451"/>
  <c r="BC451"/>
  <c r="BE451"/>
  <c r="BF451"/>
  <c r="BG451"/>
  <c r="BH451"/>
  <c r="BI451"/>
  <c r="BJ451"/>
  <c r="BK451"/>
  <c r="BL451"/>
  <c r="BM451"/>
  <c r="BN451"/>
  <c r="BO451"/>
  <c r="BP451"/>
  <c r="BQ451"/>
  <c r="BR451"/>
  <c r="BS451"/>
  <c r="BT451"/>
  <c r="BU451"/>
  <c r="BV451"/>
  <c r="BW451"/>
  <c r="BX451"/>
  <c r="BY451"/>
  <c r="BZ451"/>
  <c r="CA451"/>
  <c r="CB451"/>
  <c r="CC451"/>
  <c r="CD451"/>
  <c r="CE451"/>
  <c r="CF451"/>
  <c r="Q432"/>
  <c r="Q433" s="1"/>
  <c r="Q434" s="1"/>
  <c r="Q435" s="1"/>
  <c r="Q436" s="1"/>
  <c r="Q437" s="1"/>
  <c r="Q438" s="1"/>
  <c r="Q439" s="1"/>
  <c r="Q440" s="1"/>
  <c r="Q431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Q420"/>
  <c r="Q421" s="1"/>
  <c r="Q422" s="1"/>
  <c r="Q423" s="1"/>
  <c r="Q424" s="1"/>
  <c r="Q425" s="1"/>
  <c r="Q426" s="1"/>
  <c r="Q427" s="1"/>
  <c r="Q428" s="1"/>
  <c r="Q429" s="1"/>
  <c r="W419"/>
  <c r="W420" s="1"/>
  <c r="W421" s="1"/>
  <c r="W422" s="1"/>
  <c r="W423" s="1"/>
  <c r="W424" s="1"/>
  <c r="W425" s="1"/>
  <c r="W426" s="1"/>
  <c r="W427" s="1"/>
  <c r="W428" s="1"/>
  <c r="W429" s="1"/>
  <c r="J419"/>
  <c r="J420"/>
  <c r="J421"/>
  <c r="J422"/>
  <c r="J423"/>
  <c r="J424"/>
  <c r="J425"/>
  <c r="J426"/>
  <c r="J427"/>
  <c r="J428"/>
  <c r="J429"/>
  <c r="J408"/>
  <c r="J409"/>
  <c r="J410"/>
  <c r="J411"/>
  <c r="J412"/>
  <c r="J413"/>
  <c r="J414"/>
  <c r="J415"/>
  <c r="J416"/>
  <c r="J417"/>
  <c r="J418"/>
  <c r="J397"/>
  <c r="J398"/>
  <c r="J399"/>
  <c r="J400"/>
  <c r="J401"/>
  <c r="J402"/>
  <c r="J403"/>
  <c r="J404"/>
  <c r="J405"/>
  <c r="J406"/>
  <c r="J407"/>
  <c r="J386"/>
  <c r="J387"/>
  <c r="J388"/>
  <c r="J389"/>
  <c r="J390"/>
  <c r="J391"/>
  <c r="J392"/>
  <c r="J393"/>
  <c r="J394"/>
  <c r="J395"/>
  <c r="J396"/>
  <c r="I452"/>
  <c r="J375"/>
  <c r="J376"/>
  <c r="J377"/>
  <c r="J378"/>
  <c r="J379"/>
  <c r="J380"/>
  <c r="J381"/>
  <c r="J382"/>
  <c r="J383"/>
  <c r="J384"/>
  <c r="J385"/>
  <c r="BC453"/>
  <c r="R15" i="14"/>
  <c r="S15"/>
  <c r="T15"/>
  <c r="U15"/>
  <c r="R16"/>
  <c r="S16"/>
  <c r="T16"/>
  <c r="U16"/>
  <c r="R17"/>
  <c r="S17"/>
  <c r="T17"/>
  <c r="U17"/>
  <c r="U14"/>
  <c r="T14"/>
  <c r="S14"/>
  <c r="R14"/>
  <c r="P364" i="6"/>
  <c r="O351"/>
  <c r="N351"/>
  <c r="M351"/>
  <c r="L351"/>
  <c r="O350"/>
  <c r="N350"/>
  <c r="M350"/>
  <c r="L350"/>
  <c r="O349"/>
  <c r="N349"/>
  <c r="M349"/>
  <c r="L349"/>
  <c r="O348"/>
  <c r="N348"/>
  <c r="M348"/>
  <c r="L348"/>
  <c r="O347"/>
  <c r="N347"/>
  <c r="M347"/>
  <c r="L347"/>
  <c r="O346"/>
  <c r="N346"/>
  <c r="M346"/>
  <c r="L346"/>
  <c r="O345"/>
  <c r="N345"/>
  <c r="M345"/>
  <c r="L345"/>
  <c r="O344"/>
  <c r="N344"/>
  <c r="M344"/>
  <c r="L344"/>
  <c r="O343"/>
  <c r="N343"/>
  <c r="M343"/>
  <c r="L343"/>
  <c r="J342"/>
  <c r="J343"/>
  <c r="J344"/>
  <c r="J345"/>
  <c r="J346"/>
  <c r="J347"/>
  <c r="J348"/>
  <c r="J349"/>
  <c r="J350"/>
  <c r="J351"/>
  <c r="J352"/>
  <c r="E51" i="14"/>
  <c r="E52"/>
  <c r="E53"/>
  <c r="E54"/>
  <c r="J374" i="6"/>
  <c r="CI374"/>
  <c r="J452"/>
  <c r="CI452"/>
  <c r="I453"/>
  <c r="J453"/>
  <c r="CI453"/>
  <c r="H14" i="14"/>
  <c r="P15"/>
  <c r="P16"/>
  <c r="P17"/>
  <c r="H17"/>
  <c r="H16"/>
  <c r="H15"/>
  <c r="BG420" i="6" l="1"/>
  <c r="CE419"/>
  <c r="BW419"/>
  <c r="BO419"/>
  <c r="BG419"/>
  <c r="CE418"/>
  <c r="BW418"/>
  <c r="BN418"/>
  <c r="BF418"/>
  <c r="CE417"/>
  <c r="BV417"/>
  <c r="BK417"/>
  <c r="AZ417"/>
  <c r="BV416"/>
  <c r="BH416"/>
  <c r="CC415"/>
  <c r="BN415"/>
  <c r="CE414"/>
  <c r="BN414"/>
  <c r="CE413"/>
  <c r="BN413"/>
  <c r="CE412"/>
  <c r="BN412"/>
  <c r="CE411"/>
  <c r="BN411"/>
  <c r="CE410"/>
  <c r="BN410"/>
  <c r="CE409"/>
  <c r="BN409"/>
  <c r="CE408"/>
  <c r="BN408"/>
  <c r="CE407"/>
  <c r="BN407"/>
  <c r="CE406"/>
  <c r="BN406"/>
  <c r="CC405"/>
  <c r="CC404"/>
  <c r="CC403"/>
  <c r="CC402"/>
  <c r="CC401"/>
  <c r="CC400"/>
  <c r="CC399"/>
  <c r="CC398"/>
  <c r="CC397"/>
  <c r="CC396"/>
  <c r="CC395"/>
  <c r="BR394"/>
  <c r="BR392"/>
  <c r="BR390"/>
  <c r="BR388"/>
  <c r="BR386"/>
  <c r="BL384"/>
  <c r="BS380"/>
  <c r="BS376"/>
  <c r="CD370"/>
  <c r="CD351"/>
  <c r="CD343"/>
  <c r="BN420"/>
  <c r="BF420"/>
  <c r="CD419"/>
  <c r="BV419"/>
  <c r="BN419"/>
  <c r="BF419"/>
  <c r="CD418"/>
  <c r="BV418"/>
  <c r="BM418"/>
  <c r="BE418"/>
  <c r="CD417"/>
  <c r="BU417"/>
  <c r="BJ417"/>
  <c r="CE416"/>
  <c r="BU416"/>
  <c r="BF416"/>
  <c r="CB415"/>
  <c r="BM415"/>
  <c r="CD414"/>
  <c r="BM414"/>
  <c r="CD413"/>
  <c r="BM413"/>
  <c r="CD412"/>
  <c r="BM412"/>
  <c r="CD411"/>
  <c r="BM411"/>
  <c r="CD410"/>
  <c r="BM410"/>
  <c r="CD409"/>
  <c r="BM409"/>
  <c r="CD408"/>
  <c r="BM408"/>
  <c r="CD407"/>
  <c r="BM407"/>
  <c r="CD406"/>
  <c r="BM406"/>
  <c r="BY405"/>
  <c r="BY404"/>
  <c r="BY403"/>
  <c r="BY402"/>
  <c r="BY401"/>
  <c r="BY400"/>
  <c r="BY399"/>
  <c r="BY398"/>
  <c r="BY397"/>
  <c r="BY396"/>
  <c r="BY395"/>
  <c r="BI394"/>
  <c r="BI392"/>
  <c r="BI390"/>
  <c r="BI388"/>
  <c r="BI386"/>
  <c r="CE383"/>
  <c r="BB380"/>
  <c r="BB376"/>
  <c r="CD369"/>
  <c r="CD350"/>
  <c r="CD342"/>
  <c r="BE416"/>
  <c r="BY415"/>
  <c r="BL415"/>
  <c r="CC414"/>
  <c r="BL414"/>
  <c r="CC413"/>
  <c r="BL413"/>
  <c r="CC412"/>
  <c r="BL412"/>
  <c r="CC411"/>
  <c r="BL411"/>
  <c r="CC410"/>
  <c r="BL410"/>
  <c r="CC409"/>
  <c r="BL409"/>
  <c r="CC408"/>
  <c r="BL408"/>
  <c r="CC407"/>
  <c r="BL407"/>
  <c r="CC406"/>
  <c r="BL406"/>
  <c r="BW405"/>
  <c r="BW404"/>
  <c r="BW403"/>
  <c r="BW402"/>
  <c r="BW401"/>
  <c r="BW400"/>
  <c r="BW399"/>
  <c r="BW398"/>
  <c r="BW397"/>
  <c r="BW396"/>
  <c r="BW395"/>
  <c r="BC394"/>
  <c r="BC392"/>
  <c r="BC390"/>
  <c r="BC388"/>
  <c r="BC386"/>
  <c r="BU383"/>
  <c r="BU379"/>
  <c r="BU375"/>
  <c r="AZ369"/>
  <c r="AZ350"/>
  <c r="BD342"/>
  <c r="BL342"/>
  <c r="BT342"/>
  <c r="CB342"/>
  <c r="BD343"/>
  <c r="BL343"/>
  <c r="BT343"/>
  <c r="CB343"/>
  <c r="BD344"/>
  <c r="BL344"/>
  <c r="BT344"/>
  <c r="CB344"/>
  <c r="BD345"/>
  <c r="BL345"/>
  <c r="BT345"/>
  <c r="CB345"/>
  <c r="BD346"/>
  <c r="BL346"/>
  <c r="BT346"/>
  <c r="CB346"/>
  <c r="BD347"/>
  <c r="BL347"/>
  <c r="BT347"/>
  <c r="CB347"/>
  <c r="BD348"/>
  <c r="BL348"/>
  <c r="BT348"/>
  <c r="CB348"/>
  <c r="BD349"/>
  <c r="BL349"/>
  <c r="BT349"/>
  <c r="CB349"/>
  <c r="BD350"/>
  <c r="BL350"/>
  <c r="BT350"/>
  <c r="CB350"/>
  <c r="BD351"/>
  <c r="BL351"/>
  <c r="BT351"/>
  <c r="CB351"/>
  <c r="BD352"/>
  <c r="BL352"/>
  <c r="BT352"/>
  <c r="CB352"/>
  <c r="BD364"/>
  <c r="BL364"/>
  <c r="BT364"/>
  <c r="CB364"/>
  <c r="BD365"/>
  <c r="BL365"/>
  <c r="BT365"/>
  <c r="CB365"/>
  <c r="BD366"/>
  <c r="BL366"/>
  <c r="BT366"/>
  <c r="CB366"/>
  <c r="BD367"/>
  <c r="BL367"/>
  <c r="BT367"/>
  <c r="CB367"/>
  <c r="BD368"/>
  <c r="BL368"/>
  <c r="BT368"/>
  <c r="CB368"/>
  <c r="BD369"/>
  <c r="BL369"/>
  <c r="BT369"/>
  <c r="CB369"/>
  <c r="BD370"/>
  <c r="BL370"/>
  <c r="BT370"/>
  <c r="CB370"/>
  <c r="BD371"/>
  <c r="BL371"/>
  <c r="BT371"/>
  <c r="CB371"/>
  <c r="BD372"/>
  <c r="BL372"/>
  <c r="BT372"/>
  <c r="CB372"/>
  <c r="BD373"/>
  <c r="BL373"/>
  <c r="BT373"/>
  <c r="CB373"/>
  <c r="BD374"/>
  <c r="BE342"/>
  <c r="BM342"/>
  <c r="BU342"/>
  <c r="CC342"/>
  <c r="BE343"/>
  <c r="BM343"/>
  <c r="BU343"/>
  <c r="CC343"/>
  <c r="BE344"/>
  <c r="BM344"/>
  <c r="BU344"/>
  <c r="CC344"/>
  <c r="BE345"/>
  <c r="BM345"/>
  <c r="BU345"/>
  <c r="CC345"/>
  <c r="BE346"/>
  <c r="BM346"/>
  <c r="BU346"/>
  <c r="CC346"/>
  <c r="BE347"/>
  <c r="BM347"/>
  <c r="BU347"/>
  <c r="CC347"/>
  <c r="BE348"/>
  <c r="BM348"/>
  <c r="BU348"/>
  <c r="CC348"/>
  <c r="BE349"/>
  <c r="BM349"/>
  <c r="BU349"/>
  <c r="CC349"/>
  <c r="BE350"/>
  <c r="BM350"/>
  <c r="BU350"/>
  <c r="CC350"/>
  <c r="BE351"/>
  <c r="BM351"/>
  <c r="BU351"/>
  <c r="CC351"/>
  <c r="BE352"/>
  <c r="BM352"/>
  <c r="BU352"/>
  <c r="CC352"/>
  <c r="BE364"/>
  <c r="BM364"/>
  <c r="BU364"/>
  <c r="CC364"/>
  <c r="BE365"/>
  <c r="BM365"/>
  <c r="BU365"/>
  <c r="CC365"/>
  <c r="BE366"/>
  <c r="BM366"/>
  <c r="BU366"/>
  <c r="CC366"/>
  <c r="BE367"/>
  <c r="BM367"/>
  <c r="BU367"/>
  <c r="CC367"/>
  <c r="BE368"/>
  <c r="BM368"/>
  <c r="BU368"/>
  <c r="CC368"/>
  <c r="BE369"/>
  <c r="BM369"/>
  <c r="BU369"/>
  <c r="CC369"/>
  <c r="BE370"/>
  <c r="BM370"/>
  <c r="BU370"/>
  <c r="CC370"/>
  <c r="BE371"/>
  <c r="BM371"/>
  <c r="BU371"/>
  <c r="CC371"/>
  <c r="BE372"/>
  <c r="BM372"/>
  <c r="BU372"/>
  <c r="CC372"/>
  <c r="BE373"/>
  <c r="BM373"/>
  <c r="BU373"/>
  <c r="CC373"/>
  <c r="BE374"/>
  <c r="BG342"/>
  <c r="BO342"/>
  <c r="BW342"/>
  <c r="CE342"/>
  <c r="BG343"/>
  <c r="BO343"/>
  <c r="BW343"/>
  <c r="CE343"/>
  <c r="BG344"/>
  <c r="BO344"/>
  <c r="BW344"/>
  <c r="CE344"/>
  <c r="BG345"/>
  <c r="BO345"/>
  <c r="BW345"/>
  <c r="CE345"/>
  <c r="BG346"/>
  <c r="BO346"/>
  <c r="BW346"/>
  <c r="CE346"/>
  <c r="BG347"/>
  <c r="BO347"/>
  <c r="BW347"/>
  <c r="CE347"/>
  <c r="BG348"/>
  <c r="BO348"/>
  <c r="BW348"/>
  <c r="CE348"/>
  <c r="BG349"/>
  <c r="BO349"/>
  <c r="BW349"/>
  <c r="CE349"/>
  <c r="BG350"/>
  <c r="BO350"/>
  <c r="BW350"/>
  <c r="CE350"/>
  <c r="BG351"/>
  <c r="BO351"/>
  <c r="BW351"/>
  <c r="CE351"/>
  <c r="BG352"/>
  <c r="BO352"/>
  <c r="BW352"/>
  <c r="CE352"/>
  <c r="BG364"/>
  <c r="BO364"/>
  <c r="BW364"/>
  <c r="CE364"/>
  <c r="BG365"/>
  <c r="BO365"/>
  <c r="BW365"/>
  <c r="CE365"/>
  <c r="BG366"/>
  <c r="BO366"/>
  <c r="BW366"/>
  <c r="CE366"/>
  <c r="BG367"/>
  <c r="BO367"/>
  <c r="BW367"/>
  <c r="CE367"/>
  <c r="BG368"/>
  <c r="BO368"/>
  <c r="BW368"/>
  <c r="CE368"/>
  <c r="BG369"/>
  <c r="BO369"/>
  <c r="BW369"/>
  <c r="CE369"/>
  <c r="BG370"/>
  <c r="BO370"/>
  <c r="BW370"/>
  <c r="CE370"/>
  <c r="BG371"/>
  <c r="BO371"/>
  <c r="BW371"/>
  <c r="CE371"/>
  <c r="BG372"/>
  <c r="BO372"/>
  <c r="BW372"/>
  <c r="CE372"/>
  <c r="BG373"/>
  <c r="BO373"/>
  <c r="BW373"/>
  <c r="CE373"/>
  <c r="BG374"/>
  <c r="BA342"/>
  <c r="BJ342"/>
  <c r="BR342"/>
  <c r="BZ342"/>
  <c r="BA343"/>
  <c r="BJ343"/>
  <c r="BR343"/>
  <c r="BZ343"/>
  <c r="BA344"/>
  <c r="BJ344"/>
  <c r="BR344"/>
  <c r="BZ344"/>
  <c r="BA345"/>
  <c r="BJ345"/>
  <c r="BR345"/>
  <c r="BZ345"/>
  <c r="BA346"/>
  <c r="BJ346"/>
  <c r="BR346"/>
  <c r="BZ346"/>
  <c r="BA347"/>
  <c r="BJ347"/>
  <c r="BR347"/>
  <c r="BZ347"/>
  <c r="BA348"/>
  <c r="BJ348"/>
  <c r="BR348"/>
  <c r="BZ348"/>
  <c r="BA349"/>
  <c r="BJ349"/>
  <c r="BR349"/>
  <c r="BZ349"/>
  <c r="BA350"/>
  <c r="BJ350"/>
  <c r="BR350"/>
  <c r="BZ350"/>
  <c r="BA351"/>
  <c r="BJ351"/>
  <c r="BR351"/>
  <c r="BZ351"/>
  <c r="BA352"/>
  <c r="BJ352"/>
  <c r="BR352"/>
  <c r="BZ352"/>
  <c r="BB364"/>
  <c r="BJ364"/>
  <c r="BR364"/>
  <c r="BZ364"/>
  <c r="BB365"/>
  <c r="BJ365"/>
  <c r="BR365"/>
  <c r="BZ365"/>
  <c r="BB366"/>
  <c r="BJ366"/>
  <c r="BR366"/>
  <c r="BZ366"/>
  <c r="BB367"/>
  <c r="BJ367"/>
  <c r="BR367"/>
  <c r="BZ367"/>
  <c r="BB368"/>
  <c r="BJ368"/>
  <c r="BR368"/>
  <c r="BZ368"/>
  <c r="BB369"/>
  <c r="BJ369"/>
  <c r="BR369"/>
  <c r="BZ369"/>
  <c r="BB370"/>
  <c r="BJ370"/>
  <c r="BR370"/>
  <c r="BZ370"/>
  <c r="BB371"/>
  <c r="BJ371"/>
  <c r="BR371"/>
  <c r="BZ371"/>
  <c r="BB372"/>
  <c r="BJ372"/>
  <c r="BR372"/>
  <c r="BZ372"/>
  <c r="BB373"/>
  <c r="BJ373"/>
  <c r="BR373"/>
  <c r="BZ373"/>
  <c r="BB374"/>
  <c r="BH342"/>
  <c r="BX342"/>
  <c r="BH343"/>
  <c r="BX343"/>
  <c r="BH344"/>
  <c r="BX344"/>
  <c r="BH345"/>
  <c r="BX345"/>
  <c r="BH346"/>
  <c r="BX346"/>
  <c r="BH347"/>
  <c r="BX347"/>
  <c r="BH348"/>
  <c r="BX348"/>
  <c r="BH349"/>
  <c r="BX349"/>
  <c r="BH350"/>
  <c r="BX350"/>
  <c r="BH351"/>
  <c r="BX351"/>
  <c r="BH352"/>
  <c r="BX352"/>
  <c r="BH364"/>
  <c r="BX364"/>
  <c r="BH365"/>
  <c r="BX365"/>
  <c r="BH366"/>
  <c r="BX366"/>
  <c r="BH367"/>
  <c r="BX367"/>
  <c r="BH368"/>
  <c r="BX368"/>
  <c r="BH369"/>
  <c r="BX369"/>
  <c r="BH370"/>
  <c r="BX370"/>
  <c r="BH371"/>
  <c r="BX371"/>
  <c r="BH372"/>
  <c r="BX372"/>
  <c r="BH373"/>
  <c r="BX373"/>
  <c r="BH374"/>
  <c r="BP374"/>
  <c r="BX374"/>
  <c r="CP374" s="1"/>
  <c r="CF374"/>
  <c r="BG375"/>
  <c r="BP375"/>
  <c r="BX375"/>
  <c r="CF375"/>
  <c r="BG376"/>
  <c r="BP376"/>
  <c r="BX376"/>
  <c r="CF376"/>
  <c r="BG377"/>
  <c r="BP377"/>
  <c r="BX377"/>
  <c r="CF377"/>
  <c r="BG378"/>
  <c r="BP378"/>
  <c r="BX378"/>
  <c r="CF378"/>
  <c r="BG379"/>
  <c r="BP379"/>
  <c r="BX379"/>
  <c r="CF379"/>
  <c r="BG380"/>
  <c r="BP380"/>
  <c r="BX380"/>
  <c r="CF380"/>
  <c r="BG381"/>
  <c r="BP381"/>
  <c r="BX381"/>
  <c r="CF381"/>
  <c r="BG382"/>
  <c r="BP382"/>
  <c r="BX382"/>
  <c r="CF382"/>
  <c r="BG383"/>
  <c r="BP383"/>
  <c r="BX383"/>
  <c r="CF383"/>
  <c r="BG384"/>
  <c r="BP384"/>
  <c r="BI342"/>
  <c r="BY342"/>
  <c r="BI343"/>
  <c r="BY343"/>
  <c r="BI344"/>
  <c r="BY344"/>
  <c r="BI345"/>
  <c r="BY345"/>
  <c r="BI346"/>
  <c r="BY346"/>
  <c r="BI347"/>
  <c r="BY347"/>
  <c r="BI348"/>
  <c r="BY348"/>
  <c r="BI349"/>
  <c r="BY349"/>
  <c r="BI350"/>
  <c r="BY350"/>
  <c r="BI351"/>
  <c r="BY351"/>
  <c r="BI352"/>
  <c r="BY352"/>
  <c r="BI364"/>
  <c r="BY364"/>
  <c r="BI365"/>
  <c r="BY365"/>
  <c r="BI366"/>
  <c r="BY366"/>
  <c r="BI367"/>
  <c r="BY367"/>
  <c r="BI368"/>
  <c r="BY368"/>
  <c r="BI369"/>
  <c r="BY369"/>
  <c r="BI370"/>
  <c r="BY370"/>
  <c r="BI371"/>
  <c r="BY371"/>
  <c r="BI372"/>
  <c r="BY372"/>
  <c r="BI373"/>
  <c r="BY373"/>
  <c r="BI374"/>
  <c r="BQ374"/>
  <c r="BY374"/>
  <c r="CQ374" s="1"/>
  <c r="AZ375"/>
  <c r="BH375"/>
  <c r="BQ375"/>
  <c r="BY375"/>
  <c r="AZ376"/>
  <c r="BH376"/>
  <c r="BQ376"/>
  <c r="BY376"/>
  <c r="AZ377"/>
  <c r="BH377"/>
  <c r="BQ377"/>
  <c r="BY377"/>
  <c r="AZ378"/>
  <c r="BH378"/>
  <c r="BQ378"/>
  <c r="BY378"/>
  <c r="AZ379"/>
  <c r="BH379"/>
  <c r="BQ379"/>
  <c r="BY379"/>
  <c r="AZ380"/>
  <c r="BH380"/>
  <c r="BQ380"/>
  <c r="BY380"/>
  <c r="AZ381"/>
  <c r="BH381"/>
  <c r="BQ381"/>
  <c r="BY381"/>
  <c r="AZ382"/>
  <c r="BH382"/>
  <c r="BQ382"/>
  <c r="BY382"/>
  <c r="AZ383"/>
  <c r="BH383"/>
  <c r="BQ383"/>
  <c r="BY383"/>
  <c r="AZ384"/>
  <c r="BH384"/>
  <c r="BQ384"/>
  <c r="BY384"/>
  <c r="BK342"/>
  <c r="CA342"/>
  <c r="BK343"/>
  <c r="CA343"/>
  <c r="BK344"/>
  <c r="CA344"/>
  <c r="BK345"/>
  <c r="CA345"/>
  <c r="BK346"/>
  <c r="CA346"/>
  <c r="BK347"/>
  <c r="CA347"/>
  <c r="BK348"/>
  <c r="CA348"/>
  <c r="BK349"/>
  <c r="CA349"/>
  <c r="BK350"/>
  <c r="CA350"/>
  <c r="BK351"/>
  <c r="CA351"/>
  <c r="BK352"/>
  <c r="CA352"/>
  <c r="BK364"/>
  <c r="CA364"/>
  <c r="BK365"/>
  <c r="CA365"/>
  <c r="BK366"/>
  <c r="CA366"/>
  <c r="BK367"/>
  <c r="CA367"/>
  <c r="BK368"/>
  <c r="CA368"/>
  <c r="BK369"/>
  <c r="CA369"/>
  <c r="BK370"/>
  <c r="CA370"/>
  <c r="BK371"/>
  <c r="CA371"/>
  <c r="BK372"/>
  <c r="CA372"/>
  <c r="BK373"/>
  <c r="CA373"/>
  <c r="BJ374"/>
  <c r="BR374"/>
  <c r="BZ374"/>
  <c r="CR374" s="1"/>
  <c r="BA375"/>
  <c r="BI375"/>
  <c r="BR375"/>
  <c r="BZ375"/>
  <c r="BA376"/>
  <c r="BI376"/>
  <c r="BR376"/>
  <c r="BZ376"/>
  <c r="BA377"/>
  <c r="BI377"/>
  <c r="BR377"/>
  <c r="BZ377"/>
  <c r="BA378"/>
  <c r="BI378"/>
  <c r="BR378"/>
  <c r="BZ378"/>
  <c r="BA379"/>
  <c r="BI379"/>
  <c r="BR379"/>
  <c r="BZ379"/>
  <c r="BA380"/>
  <c r="BI380"/>
  <c r="BR380"/>
  <c r="BZ380"/>
  <c r="BA381"/>
  <c r="BI381"/>
  <c r="BR381"/>
  <c r="BZ381"/>
  <c r="BA382"/>
  <c r="BI382"/>
  <c r="BR382"/>
  <c r="BZ382"/>
  <c r="BA383"/>
  <c r="BI383"/>
  <c r="BR383"/>
  <c r="BZ383"/>
  <c r="BA384"/>
  <c r="BI384"/>
  <c r="BR384"/>
  <c r="BZ384"/>
  <c r="BC342"/>
  <c r="BS342"/>
  <c r="BC343"/>
  <c r="BS343"/>
  <c r="BC344"/>
  <c r="BS344"/>
  <c r="BC345"/>
  <c r="BS345"/>
  <c r="BC346"/>
  <c r="BS346"/>
  <c r="BC347"/>
  <c r="BS347"/>
  <c r="BC348"/>
  <c r="BS348"/>
  <c r="BC349"/>
  <c r="BS349"/>
  <c r="BC350"/>
  <c r="BS350"/>
  <c r="BC351"/>
  <c r="BS351"/>
  <c r="BC352"/>
  <c r="BS352"/>
  <c r="BC364"/>
  <c r="BS364"/>
  <c r="BC365"/>
  <c r="BS365"/>
  <c r="BC366"/>
  <c r="BS366"/>
  <c r="BC367"/>
  <c r="BS367"/>
  <c r="BC368"/>
  <c r="BS368"/>
  <c r="BC369"/>
  <c r="BS369"/>
  <c r="BC370"/>
  <c r="BS370"/>
  <c r="BC371"/>
  <c r="BS371"/>
  <c r="BC372"/>
  <c r="BS372"/>
  <c r="BC373"/>
  <c r="BS373"/>
  <c r="BC374"/>
  <c r="BN374"/>
  <c r="BV374"/>
  <c r="CN374" s="1"/>
  <c r="CD374"/>
  <c r="CV374" s="1"/>
  <c r="BE375"/>
  <c r="BM375"/>
  <c r="BV375"/>
  <c r="CD375"/>
  <c r="BE376"/>
  <c r="BM376"/>
  <c r="BV376"/>
  <c r="CD376"/>
  <c r="BE377"/>
  <c r="BM377"/>
  <c r="BV377"/>
  <c r="CD377"/>
  <c r="BE378"/>
  <c r="BM378"/>
  <c r="BV378"/>
  <c r="CD378"/>
  <c r="BE379"/>
  <c r="BM379"/>
  <c r="BV379"/>
  <c r="CD379"/>
  <c r="BE380"/>
  <c r="BM380"/>
  <c r="BV380"/>
  <c r="CD380"/>
  <c r="BE381"/>
  <c r="BM381"/>
  <c r="BV381"/>
  <c r="CD381"/>
  <c r="BE382"/>
  <c r="BM382"/>
  <c r="BV382"/>
  <c r="CD382"/>
  <c r="BE383"/>
  <c r="BM383"/>
  <c r="BV383"/>
  <c r="BP342"/>
  <c r="BP343"/>
  <c r="BP344"/>
  <c r="BP345"/>
  <c r="BP346"/>
  <c r="BP347"/>
  <c r="BP348"/>
  <c r="BP349"/>
  <c r="BP350"/>
  <c r="BP351"/>
  <c r="BP352"/>
  <c r="BP364"/>
  <c r="BP365"/>
  <c r="BP366"/>
  <c r="BP367"/>
  <c r="BP368"/>
  <c r="BP369"/>
  <c r="BP370"/>
  <c r="BP371"/>
  <c r="BP372"/>
  <c r="BP373"/>
  <c r="BL374"/>
  <c r="CB374"/>
  <c r="CT374" s="1"/>
  <c r="BK375"/>
  <c r="CB375"/>
  <c r="BK376"/>
  <c r="CB376"/>
  <c r="BK377"/>
  <c r="CB377"/>
  <c r="BK378"/>
  <c r="CB378"/>
  <c r="BK379"/>
  <c r="CB379"/>
  <c r="BK380"/>
  <c r="CB380"/>
  <c r="BK381"/>
  <c r="CB381"/>
  <c r="BK382"/>
  <c r="CB382"/>
  <c r="BK383"/>
  <c r="CB383"/>
  <c r="BF384"/>
  <c r="BU384"/>
  <c r="CE384"/>
  <c r="BF385"/>
  <c r="BO385"/>
  <c r="BW385"/>
  <c r="CE385"/>
  <c r="BF386"/>
  <c r="BN386"/>
  <c r="BW386"/>
  <c r="CE386"/>
  <c r="BF387"/>
  <c r="BN387"/>
  <c r="BW387"/>
  <c r="CE387"/>
  <c r="BF388"/>
  <c r="BN388"/>
  <c r="BW388"/>
  <c r="CE388"/>
  <c r="BF389"/>
  <c r="BN389"/>
  <c r="BW389"/>
  <c r="CE389"/>
  <c r="BF390"/>
  <c r="BN390"/>
  <c r="BW390"/>
  <c r="CE390"/>
  <c r="BF391"/>
  <c r="BN391"/>
  <c r="BW391"/>
  <c r="CE391"/>
  <c r="BF392"/>
  <c r="BN392"/>
  <c r="BW392"/>
  <c r="CE392"/>
  <c r="BF393"/>
  <c r="BN393"/>
  <c r="BW393"/>
  <c r="CE393"/>
  <c r="BF394"/>
  <c r="BN394"/>
  <c r="BW394"/>
  <c r="CE394"/>
  <c r="BF395"/>
  <c r="BN395"/>
  <c r="BQ342"/>
  <c r="BQ343"/>
  <c r="BQ344"/>
  <c r="BQ345"/>
  <c r="BQ346"/>
  <c r="BQ347"/>
  <c r="BQ348"/>
  <c r="BQ349"/>
  <c r="BQ350"/>
  <c r="BQ351"/>
  <c r="BQ352"/>
  <c r="BQ364"/>
  <c r="BQ365"/>
  <c r="BQ366"/>
  <c r="BQ367"/>
  <c r="BQ368"/>
  <c r="BQ369"/>
  <c r="BQ370"/>
  <c r="BQ371"/>
  <c r="BQ372"/>
  <c r="BQ373"/>
  <c r="BM374"/>
  <c r="CC374"/>
  <c r="CU374" s="1"/>
  <c r="BL375"/>
  <c r="CC375"/>
  <c r="BL376"/>
  <c r="CC376"/>
  <c r="BL377"/>
  <c r="CC377"/>
  <c r="BL378"/>
  <c r="CC378"/>
  <c r="BL379"/>
  <c r="CC379"/>
  <c r="BL380"/>
  <c r="CC380"/>
  <c r="BL381"/>
  <c r="CC381"/>
  <c r="BL382"/>
  <c r="CC382"/>
  <c r="BL383"/>
  <c r="CC383"/>
  <c r="BJ384"/>
  <c r="BV384"/>
  <c r="CF384"/>
  <c r="BG385"/>
  <c r="BP385"/>
  <c r="BX385"/>
  <c r="CF385"/>
  <c r="BG386"/>
  <c r="BP386"/>
  <c r="BX386"/>
  <c r="CF386"/>
  <c r="BG387"/>
  <c r="BP387"/>
  <c r="BX387"/>
  <c r="CF387"/>
  <c r="BG388"/>
  <c r="BP388"/>
  <c r="BX388"/>
  <c r="CF388"/>
  <c r="BG389"/>
  <c r="BP389"/>
  <c r="BX389"/>
  <c r="CF389"/>
  <c r="BG390"/>
  <c r="BP390"/>
  <c r="BX390"/>
  <c r="CF390"/>
  <c r="BG391"/>
  <c r="BP391"/>
  <c r="BX391"/>
  <c r="CF391"/>
  <c r="BG392"/>
  <c r="BP392"/>
  <c r="BX392"/>
  <c r="CF392"/>
  <c r="BG393"/>
  <c r="BP393"/>
  <c r="BX393"/>
  <c r="CF393"/>
  <c r="BG394"/>
  <c r="BP394"/>
  <c r="BX394"/>
  <c r="CF394"/>
  <c r="BV342"/>
  <c r="BV343"/>
  <c r="BV344"/>
  <c r="BV345"/>
  <c r="BV346"/>
  <c r="BV347"/>
  <c r="BV348"/>
  <c r="BV349"/>
  <c r="BV350"/>
  <c r="BV351"/>
  <c r="BV352"/>
  <c r="BV364"/>
  <c r="BV365"/>
  <c r="BV366"/>
  <c r="BV367"/>
  <c r="BV368"/>
  <c r="BV369"/>
  <c r="BV370"/>
  <c r="BV371"/>
  <c r="BV372"/>
  <c r="BV373"/>
  <c r="BO374"/>
  <c r="CE374"/>
  <c r="CW374" s="1"/>
  <c r="BO375"/>
  <c r="CE375"/>
  <c r="BO376"/>
  <c r="CE376"/>
  <c r="BO377"/>
  <c r="CE377"/>
  <c r="BO378"/>
  <c r="CE378"/>
  <c r="BO379"/>
  <c r="CE379"/>
  <c r="BO380"/>
  <c r="CE380"/>
  <c r="BO381"/>
  <c r="CE381"/>
  <c r="BO382"/>
  <c r="CE382"/>
  <c r="BO383"/>
  <c r="CD383"/>
  <c r="BK384"/>
  <c r="BW384"/>
  <c r="AZ385"/>
  <c r="BH385"/>
  <c r="BQ385"/>
  <c r="BY385"/>
  <c r="AZ386"/>
  <c r="BH386"/>
  <c r="BQ386"/>
  <c r="BY386"/>
  <c r="AZ387"/>
  <c r="BH387"/>
  <c r="BQ387"/>
  <c r="BY387"/>
  <c r="AZ388"/>
  <c r="BH388"/>
  <c r="BQ388"/>
  <c r="BY388"/>
  <c r="AZ389"/>
  <c r="BH389"/>
  <c r="BQ389"/>
  <c r="BY389"/>
  <c r="AZ390"/>
  <c r="BH390"/>
  <c r="BQ390"/>
  <c r="BY390"/>
  <c r="AZ391"/>
  <c r="BH391"/>
  <c r="BQ391"/>
  <c r="BY391"/>
  <c r="AZ392"/>
  <c r="BH392"/>
  <c r="BQ392"/>
  <c r="BY392"/>
  <c r="AZ393"/>
  <c r="BH393"/>
  <c r="BQ393"/>
  <c r="BY393"/>
  <c r="AZ394"/>
  <c r="BH394"/>
  <c r="BQ394"/>
  <c r="BY394"/>
  <c r="AZ395"/>
  <c r="BF342"/>
  <c r="BF343"/>
  <c r="BF344"/>
  <c r="BF345"/>
  <c r="BF346"/>
  <c r="BF347"/>
  <c r="BF348"/>
  <c r="BF349"/>
  <c r="BF350"/>
  <c r="BF351"/>
  <c r="BF352"/>
  <c r="BF364"/>
  <c r="BF365"/>
  <c r="BF366"/>
  <c r="BF367"/>
  <c r="BF368"/>
  <c r="BF369"/>
  <c r="BF370"/>
  <c r="BF371"/>
  <c r="BF372"/>
  <c r="BF373"/>
  <c r="BF374"/>
  <c r="BW374"/>
  <c r="CO374" s="1"/>
  <c r="BF375"/>
  <c r="BW375"/>
  <c r="BF376"/>
  <c r="BW376"/>
  <c r="BF377"/>
  <c r="BW377"/>
  <c r="BF378"/>
  <c r="BW378"/>
  <c r="BF379"/>
  <c r="BW379"/>
  <c r="BF380"/>
  <c r="BW380"/>
  <c r="BF381"/>
  <c r="BW381"/>
  <c r="BF382"/>
  <c r="BW382"/>
  <c r="BF383"/>
  <c r="BW383"/>
  <c r="BD384"/>
  <c r="BS384"/>
  <c r="CC384"/>
  <c r="BD385"/>
  <c r="BL385"/>
  <c r="BU385"/>
  <c r="CC385"/>
  <c r="BD386"/>
  <c r="BL386"/>
  <c r="BU386"/>
  <c r="CC386"/>
  <c r="BD387"/>
  <c r="BL387"/>
  <c r="BU387"/>
  <c r="CC387"/>
  <c r="BD388"/>
  <c r="BL388"/>
  <c r="BU388"/>
  <c r="CC388"/>
  <c r="BD389"/>
  <c r="BL389"/>
  <c r="BU389"/>
  <c r="CC389"/>
  <c r="BD390"/>
  <c r="BL390"/>
  <c r="BU390"/>
  <c r="CC390"/>
  <c r="BD391"/>
  <c r="BL391"/>
  <c r="BU391"/>
  <c r="CC391"/>
  <c r="BD392"/>
  <c r="BL392"/>
  <c r="BU392"/>
  <c r="CC392"/>
  <c r="BD393"/>
  <c r="BL393"/>
  <c r="BU393"/>
  <c r="CC393"/>
  <c r="BD394"/>
  <c r="BL394"/>
  <c r="BU394"/>
  <c r="CC394"/>
  <c r="BD395"/>
  <c r="CF342"/>
  <c r="CF344"/>
  <c r="CF346"/>
  <c r="CF348"/>
  <c r="CF350"/>
  <c r="CF352"/>
  <c r="CF365"/>
  <c r="CF367"/>
  <c r="CF369"/>
  <c r="CF371"/>
  <c r="CF373"/>
  <c r="BC375"/>
  <c r="BC376"/>
  <c r="BC377"/>
  <c r="BC378"/>
  <c r="BC379"/>
  <c r="BC380"/>
  <c r="BC381"/>
  <c r="BC382"/>
  <c r="BC383"/>
  <c r="BB384"/>
  <c r="CA384"/>
  <c r="BJ385"/>
  <c r="CA385"/>
  <c r="BJ386"/>
  <c r="CA386"/>
  <c r="BJ387"/>
  <c r="CA387"/>
  <c r="BJ388"/>
  <c r="CA388"/>
  <c r="BJ389"/>
  <c r="CA389"/>
  <c r="BJ390"/>
  <c r="CA390"/>
  <c r="BJ391"/>
  <c r="CA391"/>
  <c r="BJ392"/>
  <c r="CA392"/>
  <c r="BJ393"/>
  <c r="CA393"/>
  <c r="BJ394"/>
  <c r="CA394"/>
  <c r="BH395"/>
  <c r="BR395"/>
  <c r="BZ395"/>
  <c r="BA396"/>
  <c r="BI396"/>
  <c r="BR396"/>
  <c r="BZ396"/>
  <c r="BA397"/>
  <c r="BI397"/>
  <c r="BR397"/>
  <c r="BZ397"/>
  <c r="BA398"/>
  <c r="BI398"/>
  <c r="BR398"/>
  <c r="BZ398"/>
  <c r="BA399"/>
  <c r="BI399"/>
  <c r="BR399"/>
  <c r="BZ399"/>
  <c r="BA400"/>
  <c r="BI400"/>
  <c r="BR400"/>
  <c r="BZ400"/>
  <c r="BA401"/>
  <c r="BI401"/>
  <c r="BR401"/>
  <c r="BZ401"/>
  <c r="BA402"/>
  <c r="BI402"/>
  <c r="BR402"/>
  <c r="BZ402"/>
  <c r="BA403"/>
  <c r="BI403"/>
  <c r="BR403"/>
  <c r="BZ403"/>
  <c r="BA404"/>
  <c r="BI404"/>
  <c r="BR404"/>
  <c r="BZ404"/>
  <c r="BA405"/>
  <c r="BI405"/>
  <c r="BR405"/>
  <c r="BZ405"/>
  <c r="BA406"/>
  <c r="AZ343"/>
  <c r="AZ345"/>
  <c r="AZ347"/>
  <c r="AZ349"/>
  <c r="AZ351"/>
  <c r="AZ364"/>
  <c r="AZ366"/>
  <c r="AZ368"/>
  <c r="AZ370"/>
  <c r="AZ372"/>
  <c r="AZ374"/>
  <c r="BD375"/>
  <c r="BD376"/>
  <c r="BD377"/>
  <c r="BD378"/>
  <c r="BD379"/>
  <c r="BD380"/>
  <c r="BD381"/>
  <c r="BD382"/>
  <c r="BD383"/>
  <c r="BC384"/>
  <c r="CB384"/>
  <c r="BK385"/>
  <c r="CB385"/>
  <c r="BK386"/>
  <c r="CB386"/>
  <c r="BK387"/>
  <c r="CB387"/>
  <c r="BK388"/>
  <c r="CB388"/>
  <c r="BK389"/>
  <c r="CB389"/>
  <c r="BK390"/>
  <c r="CB390"/>
  <c r="BK391"/>
  <c r="CB391"/>
  <c r="BK392"/>
  <c r="CB392"/>
  <c r="BK393"/>
  <c r="CB393"/>
  <c r="BK394"/>
  <c r="CB394"/>
  <c r="BI395"/>
  <c r="BS395"/>
  <c r="CA395"/>
  <c r="BB396"/>
  <c r="BJ396"/>
  <c r="BS396"/>
  <c r="CA396"/>
  <c r="BB397"/>
  <c r="BJ397"/>
  <c r="BS397"/>
  <c r="CA397"/>
  <c r="BB398"/>
  <c r="BJ398"/>
  <c r="BS398"/>
  <c r="CA398"/>
  <c r="BB399"/>
  <c r="BJ399"/>
  <c r="BS399"/>
  <c r="CA399"/>
  <c r="BB400"/>
  <c r="BJ400"/>
  <c r="BS400"/>
  <c r="CA400"/>
  <c r="BB401"/>
  <c r="BJ401"/>
  <c r="BS401"/>
  <c r="CA401"/>
  <c r="BB402"/>
  <c r="BJ402"/>
  <c r="BS402"/>
  <c r="CA402"/>
  <c r="BB403"/>
  <c r="BJ403"/>
  <c r="BS403"/>
  <c r="CA403"/>
  <c r="BB404"/>
  <c r="BJ404"/>
  <c r="BS404"/>
  <c r="CA404"/>
  <c r="BB405"/>
  <c r="BJ405"/>
  <c r="BS405"/>
  <c r="CA405"/>
  <c r="BB406"/>
  <c r="BN343"/>
  <c r="BN345"/>
  <c r="BN347"/>
  <c r="BN349"/>
  <c r="BN351"/>
  <c r="BN364"/>
  <c r="BN366"/>
  <c r="BN368"/>
  <c r="BN370"/>
  <c r="BN372"/>
  <c r="BK374"/>
  <c r="BJ375"/>
  <c r="BJ376"/>
  <c r="BJ377"/>
  <c r="BJ378"/>
  <c r="BJ379"/>
  <c r="BJ380"/>
  <c r="BJ381"/>
  <c r="BJ382"/>
  <c r="BJ383"/>
  <c r="BE384"/>
  <c r="CD384"/>
  <c r="BM385"/>
  <c r="CD385"/>
  <c r="BM386"/>
  <c r="CD386"/>
  <c r="BM387"/>
  <c r="CD387"/>
  <c r="BM388"/>
  <c r="CD388"/>
  <c r="BM389"/>
  <c r="CD389"/>
  <c r="BM390"/>
  <c r="CD390"/>
  <c r="BM391"/>
  <c r="CD391"/>
  <c r="BM392"/>
  <c r="CD392"/>
  <c r="BM393"/>
  <c r="CD393"/>
  <c r="BM394"/>
  <c r="CD394"/>
  <c r="BJ395"/>
  <c r="BT395"/>
  <c r="CB395"/>
  <c r="BC396"/>
  <c r="BK396"/>
  <c r="BT396"/>
  <c r="CB396"/>
  <c r="BC397"/>
  <c r="BK397"/>
  <c r="BT397"/>
  <c r="CB397"/>
  <c r="BC398"/>
  <c r="BK398"/>
  <c r="BT398"/>
  <c r="CB398"/>
  <c r="BC399"/>
  <c r="BK399"/>
  <c r="BT399"/>
  <c r="CB399"/>
  <c r="BC400"/>
  <c r="BK400"/>
  <c r="BT400"/>
  <c r="CB400"/>
  <c r="BC401"/>
  <c r="BK401"/>
  <c r="BT401"/>
  <c r="CB401"/>
  <c r="BC402"/>
  <c r="BK402"/>
  <c r="BT402"/>
  <c r="CB402"/>
  <c r="BC403"/>
  <c r="BK403"/>
  <c r="BT403"/>
  <c r="CB403"/>
  <c r="BC404"/>
  <c r="BK404"/>
  <c r="BT404"/>
  <c r="CB404"/>
  <c r="BC405"/>
  <c r="BK405"/>
  <c r="BT405"/>
  <c r="CB405"/>
  <c r="BN342"/>
  <c r="BN344"/>
  <c r="BN346"/>
  <c r="BN348"/>
  <c r="BN350"/>
  <c r="BN352"/>
  <c r="BN365"/>
  <c r="BN367"/>
  <c r="BN369"/>
  <c r="BN371"/>
  <c r="BN373"/>
  <c r="CA374"/>
  <c r="CS374" s="1"/>
  <c r="CA375"/>
  <c r="CA376"/>
  <c r="CA377"/>
  <c r="CA378"/>
  <c r="CA379"/>
  <c r="CA380"/>
  <c r="CA381"/>
  <c r="CA382"/>
  <c r="CA383"/>
  <c r="BT384"/>
  <c r="BE385"/>
  <c r="BV385"/>
  <c r="BE386"/>
  <c r="BV386"/>
  <c r="BE387"/>
  <c r="BV387"/>
  <c r="BE388"/>
  <c r="BV388"/>
  <c r="BE389"/>
  <c r="BV389"/>
  <c r="BE390"/>
  <c r="BV390"/>
  <c r="BE391"/>
  <c r="BV391"/>
  <c r="BE392"/>
  <c r="BV392"/>
  <c r="BE393"/>
  <c r="BV393"/>
  <c r="BE394"/>
  <c r="BV394"/>
  <c r="BE395"/>
  <c r="BP395"/>
  <c r="BX395"/>
  <c r="CF395"/>
  <c r="BG396"/>
  <c r="BP396"/>
  <c r="BX396"/>
  <c r="CF396"/>
  <c r="BG397"/>
  <c r="BO397"/>
  <c r="BX397"/>
  <c r="CF397"/>
  <c r="BG398"/>
  <c r="BO398"/>
  <c r="BX398"/>
  <c r="CF398"/>
  <c r="BG399"/>
  <c r="BO399"/>
  <c r="BX399"/>
  <c r="CF399"/>
  <c r="BG400"/>
  <c r="BO400"/>
  <c r="BX400"/>
  <c r="CF400"/>
  <c r="BG401"/>
  <c r="BO401"/>
  <c r="BX401"/>
  <c r="CF401"/>
  <c r="BG402"/>
  <c r="BO402"/>
  <c r="BX402"/>
  <c r="CF402"/>
  <c r="BG403"/>
  <c r="BO403"/>
  <c r="BX403"/>
  <c r="CF403"/>
  <c r="BG404"/>
  <c r="BO404"/>
  <c r="BX404"/>
  <c r="CF404"/>
  <c r="BG405"/>
  <c r="BO405"/>
  <c r="BX405"/>
  <c r="CF343"/>
  <c r="CF347"/>
  <c r="CF351"/>
  <c r="CF366"/>
  <c r="CF370"/>
  <c r="BT374"/>
  <c r="BT376"/>
  <c r="BT378"/>
  <c r="BT380"/>
  <c r="BT382"/>
  <c r="BM384"/>
  <c r="BS385"/>
  <c r="BS386"/>
  <c r="BS387"/>
  <c r="BS388"/>
  <c r="BS389"/>
  <c r="BS390"/>
  <c r="BS391"/>
  <c r="BS392"/>
  <c r="BS393"/>
  <c r="BS394"/>
  <c r="BL395"/>
  <c r="CD395"/>
  <c r="BM396"/>
  <c r="CD396"/>
  <c r="BM397"/>
  <c r="CD397"/>
  <c r="BM398"/>
  <c r="CD398"/>
  <c r="BM399"/>
  <c r="CD399"/>
  <c r="BM400"/>
  <c r="CD400"/>
  <c r="BM401"/>
  <c r="CD401"/>
  <c r="BM402"/>
  <c r="CD402"/>
  <c r="BM403"/>
  <c r="CD403"/>
  <c r="BM404"/>
  <c r="CD404"/>
  <c r="BM405"/>
  <c r="CD405"/>
  <c r="BG406"/>
  <c r="BO406"/>
  <c r="BX406"/>
  <c r="CF406"/>
  <c r="BG407"/>
  <c r="BO407"/>
  <c r="BX407"/>
  <c r="CF407"/>
  <c r="BG408"/>
  <c r="BO408"/>
  <c r="BX408"/>
  <c r="CF408"/>
  <c r="BG409"/>
  <c r="BO409"/>
  <c r="BX409"/>
  <c r="CF409"/>
  <c r="BG410"/>
  <c r="BO410"/>
  <c r="BX410"/>
  <c r="CF410"/>
  <c r="BG411"/>
  <c r="BO411"/>
  <c r="BX411"/>
  <c r="CF411"/>
  <c r="BG412"/>
  <c r="BO412"/>
  <c r="BX412"/>
  <c r="CF412"/>
  <c r="BG413"/>
  <c r="BO413"/>
  <c r="BX413"/>
  <c r="CF413"/>
  <c r="BG414"/>
  <c r="BO414"/>
  <c r="BX414"/>
  <c r="CF414"/>
  <c r="BG415"/>
  <c r="BO415"/>
  <c r="BX415"/>
  <c r="CF415"/>
  <c r="BG416"/>
  <c r="BO416"/>
  <c r="BX416"/>
  <c r="CF416"/>
  <c r="BG417"/>
  <c r="BO417"/>
  <c r="BX417"/>
  <c r="AZ344"/>
  <c r="AZ348"/>
  <c r="AZ352"/>
  <c r="AZ367"/>
  <c r="AZ371"/>
  <c r="BU374"/>
  <c r="CM374" s="1"/>
  <c r="BU376"/>
  <c r="BU378"/>
  <c r="BU380"/>
  <c r="BU382"/>
  <c r="BO384"/>
  <c r="BT385"/>
  <c r="BT386"/>
  <c r="BT387"/>
  <c r="BT388"/>
  <c r="BT389"/>
  <c r="BT390"/>
  <c r="BT391"/>
  <c r="BT392"/>
  <c r="BT393"/>
  <c r="BT394"/>
  <c r="BM395"/>
  <c r="CE395"/>
  <c r="BN396"/>
  <c r="CE396"/>
  <c r="BN397"/>
  <c r="CE397"/>
  <c r="BN398"/>
  <c r="CE398"/>
  <c r="BN399"/>
  <c r="CE399"/>
  <c r="BN400"/>
  <c r="CE400"/>
  <c r="BN401"/>
  <c r="CE401"/>
  <c r="BN402"/>
  <c r="CE402"/>
  <c r="BN403"/>
  <c r="CE403"/>
  <c r="BN404"/>
  <c r="CE404"/>
  <c r="BN405"/>
  <c r="CE405"/>
  <c r="BH406"/>
  <c r="BQ406"/>
  <c r="BY406"/>
  <c r="AZ407"/>
  <c r="BH407"/>
  <c r="BQ407"/>
  <c r="BY407"/>
  <c r="AZ408"/>
  <c r="BH408"/>
  <c r="BP408"/>
  <c r="BY408"/>
  <c r="AZ409"/>
  <c r="BH409"/>
  <c r="BP409"/>
  <c r="BY409"/>
  <c r="AZ410"/>
  <c r="BH410"/>
  <c r="BP410"/>
  <c r="BY410"/>
  <c r="AZ411"/>
  <c r="BH411"/>
  <c r="BP411"/>
  <c r="BY411"/>
  <c r="AZ412"/>
  <c r="BH412"/>
  <c r="BP412"/>
  <c r="BY412"/>
  <c r="AZ413"/>
  <c r="BH413"/>
  <c r="BP413"/>
  <c r="BY413"/>
  <c r="AZ414"/>
  <c r="BH414"/>
  <c r="BP414"/>
  <c r="BY414"/>
  <c r="AZ415"/>
  <c r="BH415"/>
  <c r="CD344"/>
  <c r="CD348"/>
  <c r="CD352"/>
  <c r="CD367"/>
  <c r="CD371"/>
  <c r="BB375"/>
  <c r="BB377"/>
  <c r="BB379"/>
  <c r="BB381"/>
  <c r="BB383"/>
  <c r="BX384"/>
  <c r="BZ385"/>
  <c r="BZ386"/>
  <c r="BZ387"/>
  <c r="BZ388"/>
  <c r="BZ389"/>
  <c r="BZ390"/>
  <c r="BZ391"/>
  <c r="BZ392"/>
  <c r="BZ393"/>
  <c r="BZ394"/>
  <c r="BQ395"/>
  <c r="AZ396"/>
  <c r="BQ396"/>
  <c r="AZ397"/>
  <c r="BQ397"/>
  <c r="AZ398"/>
  <c r="BQ398"/>
  <c r="AZ399"/>
  <c r="BQ399"/>
  <c r="AZ400"/>
  <c r="BQ400"/>
  <c r="AZ401"/>
  <c r="BQ401"/>
  <c r="AZ402"/>
  <c r="BQ402"/>
  <c r="AZ403"/>
  <c r="BQ403"/>
  <c r="AZ404"/>
  <c r="BQ404"/>
  <c r="AZ405"/>
  <c r="BQ405"/>
  <c r="CF405"/>
  <c r="BI406"/>
  <c r="BR406"/>
  <c r="BZ406"/>
  <c r="BA407"/>
  <c r="BI407"/>
  <c r="BR407"/>
  <c r="BZ407"/>
  <c r="BA408"/>
  <c r="BI408"/>
  <c r="BR408"/>
  <c r="BZ408"/>
  <c r="BA409"/>
  <c r="BI409"/>
  <c r="BR409"/>
  <c r="BZ409"/>
  <c r="BA410"/>
  <c r="BI410"/>
  <c r="BR410"/>
  <c r="BZ410"/>
  <c r="BA411"/>
  <c r="BI411"/>
  <c r="BR411"/>
  <c r="BZ411"/>
  <c r="BA412"/>
  <c r="BI412"/>
  <c r="BR412"/>
  <c r="BZ412"/>
  <c r="BA413"/>
  <c r="BI413"/>
  <c r="BR413"/>
  <c r="BZ413"/>
  <c r="BA414"/>
  <c r="BI414"/>
  <c r="BR414"/>
  <c r="BZ414"/>
  <c r="BA415"/>
  <c r="BI415"/>
  <c r="BR415"/>
  <c r="BZ415"/>
  <c r="BA416"/>
  <c r="BI416"/>
  <c r="BR416"/>
  <c r="BZ416"/>
  <c r="BA417"/>
  <c r="BI417"/>
  <c r="BR417"/>
  <c r="CD345"/>
  <c r="CD349"/>
  <c r="CD364"/>
  <c r="CD368"/>
  <c r="CD372"/>
  <c r="BS375"/>
  <c r="BS377"/>
  <c r="BS379"/>
  <c r="BS381"/>
  <c r="BS383"/>
  <c r="BA385"/>
  <c r="BA386"/>
  <c r="BA387"/>
  <c r="BA388"/>
  <c r="BA389"/>
  <c r="BA390"/>
  <c r="BA391"/>
  <c r="BA392"/>
  <c r="BA393"/>
  <c r="BA394"/>
  <c r="BA395"/>
  <c r="BU395"/>
  <c r="BD396"/>
  <c r="BU396"/>
  <c r="BD397"/>
  <c r="BU397"/>
  <c r="BD398"/>
  <c r="BU398"/>
  <c r="BD399"/>
  <c r="BU399"/>
  <c r="BD400"/>
  <c r="BU400"/>
  <c r="BD401"/>
  <c r="BU401"/>
  <c r="BD402"/>
  <c r="BU402"/>
  <c r="BD403"/>
  <c r="BU403"/>
  <c r="BD404"/>
  <c r="BU404"/>
  <c r="BD405"/>
  <c r="BU405"/>
  <c r="AZ406"/>
  <c r="BJ406"/>
  <c r="BS406"/>
  <c r="CA406"/>
  <c r="BB407"/>
  <c r="BJ407"/>
  <c r="BS407"/>
  <c r="CA407"/>
  <c r="BB408"/>
  <c r="BJ408"/>
  <c r="BS408"/>
  <c r="CA408"/>
  <c r="BB409"/>
  <c r="BJ409"/>
  <c r="BS409"/>
  <c r="CA409"/>
  <c r="BB410"/>
  <c r="BJ410"/>
  <c r="BS410"/>
  <c r="CA410"/>
  <c r="BB411"/>
  <c r="BJ411"/>
  <c r="BS411"/>
  <c r="CA411"/>
  <c r="BB412"/>
  <c r="BJ412"/>
  <c r="BS412"/>
  <c r="CA412"/>
  <c r="BB413"/>
  <c r="BJ413"/>
  <c r="BS413"/>
  <c r="CA413"/>
  <c r="BB414"/>
  <c r="BJ414"/>
  <c r="BS414"/>
  <c r="CA414"/>
  <c r="BB415"/>
  <c r="BJ415"/>
  <c r="BS415"/>
  <c r="CA415"/>
  <c r="BB416"/>
  <c r="BJ416"/>
  <c r="BS416"/>
  <c r="BK425"/>
  <c r="BB425"/>
  <c r="CA424"/>
  <c r="BS424"/>
  <c r="BK424"/>
  <c r="BB424"/>
  <c r="CA423"/>
  <c r="BS423"/>
  <c r="BK423"/>
  <c r="BB423"/>
  <c r="CA422"/>
  <c r="BS422"/>
  <c r="BK422"/>
  <c r="BB422"/>
  <c r="CA421"/>
  <c r="BS421"/>
  <c r="BK421"/>
  <c r="BB421"/>
  <c r="CA420"/>
  <c r="BS420"/>
  <c r="BK420"/>
  <c r="BB420"/>
  <c r="CA419"/>
  <c r="BS419"/>
  <c r="BK419"/>
  <c r="BB419"/>
  <c r="CA418"/>
  <c r="BS418"/>
  <c r="BJ418"/>
  <c r="BB418"/>
  <c r="CA417"/>
  <c r="BP417"/>
  <c r="BE417"/>
  <c r="CB416"/>
  <c r="BN416"/>
  <c r="BC416"/>
  <c r="BV415"/>
  <c r="BF415"/>
  <c r="BW414"/>
  <c r="BF414"/>
  <c r="BW413"/>
  <c r="BF413"/>
  <c r="BW412"/>
  <c r="BF412"/>
  <c r="BW411"/>
  <c r="BF411"/>
  <c r="BW410"/>
  <c r="BF410"/>
  <c r="BW409"/>
  <c r="BF409"/>
  <c r="BW408"/>
  <c r="BF408"/>
  <c r="BW407"/>
  <c r="BF407"/>
  <c r="BW406"/>
  <c r="BF406"/>
  <c r="BL405"/>
  <c r="BL404"/>
  <c r="BL403"/>
  <c r="BL402"/>
  <c r="BL401"/>
  <c r="BL400"/>
  <c r="BL399"/>
  <c r="BL398"/>
  <c r="BL397"/>
  <c r="BL396"/>
  <c r="BK395"/>
  <c r="BR393"/>
  <c r="BR391"/>
  <c r="BR389"/>
  <c r="BR387"/>
  <c r="BR385"/>
  <c r="BS382"/>
  <c r="BS378"/>
  <c r="BS374"/>
  <c r="CK374" s="1"/>
  <c r="CD366"/>
  <c r="CD347"/>
  <c r="BG441"/>
  <c r="CE440"/>
  <c r="BW440"/>
  <c r="BN440"/>
  <c r="BE440"/>
  <c r="CD439"/>
  <c r="BV439"/>
  <c r="BL439"/>
  <c r="BC439"/>
  <c r="CB438"/>
  <c r="BT438"/>
  <c r="BJ438"/>
  <c r="BA438"/>
  <c r="BZ437"/>
  <c r="BR437"/>
  <c r="BG437"/>
  <c r="CF436"/>
  <c r="BX436"/>
  <c r="BP436"/>
  <c r="BE436"/>
  <c r="CD435"/>
  <c r="BV435"/>
  <c r="BL435"/>
  <c r="BC435"/>
  <c r="CB434"/>
  <c r="BT434"/>
  <c r="BJ434"/>
  <c r="BA434"/>
  <c r="BZ433"/>
  <c r="BR433"/>
  <c r="BG433"/>
  <c r="CF432"/>
  <c r="BX432"/>
  <c r="BP432"/>
  <c r="BE432"/>
  <c r="CD431"/>
  <c r="BV431"/>
  <c r="BL431"/>
  <c r="BC431"/>
  <c r="CB430"/>
  <c r="BT430"/>
  <c r="BJ430"/>
  <c r="BA430"/>
  <c r="BZ429"/>
  <c r="BR429"/>
  <c r="BJ429"/>
  <c r="BA429"/>
  <c r="BZ428"/>
  <c r="BR428"/>
  <c r="BJ428"/>
  <c r="BA428"/>
  <c r="BZ427"/>
  <c r="BR427"/>
  <c r="BJ427"/>
  <c r="BA427"/>
  <c r="BZ426"/>
  <c r="BR426"/>
  <c r="BJ426"/>
  <c r="BA426"/>
  <c r="BZ425"/>
  <c r="BR425"/>
  <c r="BJ425"/>
  <c r="BA425"/>
  <c r="BZ424"/>
  <c r="BR424"/>
  <c r="BJ424"/>
  <c r="BA424"/>
  <c r="BZ423"/>
  <c r="BR423"/>
  <c r="BJ423"/>
  <c r="BA423"/>
  <c r="BZ422"/>
  <c r="BR422"/>
  <c r="BJ422"/>
  <c r="BA422"/>
  <c r="BZ421"/>
  <c r="BR421"/>
  <c r="BJ421"/>
  <c r="BA421"/>
  <c r="BZ420"/>
  <c r="BR420"/>
  <c r="BJ420"/>
  <c r="BA420"/>
  <c r="BZ419"/>
  <c r="BR419"/>
  <c r="BJ419"/>
  <c r="BA419"/>
  <c r="BZ418"/>
  <c r="BR418"/>
  <c r="BI418"/>
  <c r="BA418"/>
  <c r="BZ417"/>
  <c r="BN417"/>
  <c r="BD417"/>
  <c r="CA416"/>
  <c r="BM416"/>
  <c r="AZ416"/>
  <c r="BU415"/>
  <c r="BE415"/>
  <c r="BV414"/>
  <c r="BE414"/>
  <c r="BV413"/>
  <c r="BE413"/>
  <c r="BV412"/>
  <c r="BE412"/>
  <c r="BV411"/>
  <c r="BE411"/>
  <c r="BV410"/>
  <c r="BE410"/>
  <c r="BV409"/>
  <c r="BE409"/>
  <c r="BV408"/>
  <c r="BE408"/>
  <c r="BV407"/>
  <c r="BE407"/>
  <c r="BV406"/>
  <c r="BE406"/>
  <c r="BH405"/>
  <c r="BH404"/>
  <c r="BH403"/>
  <c r="BH402"/>
  <c r="BH401"/>
  <c r="BH400"/>
  <c r="BH399"/>
  <c r="BH398"/>
  <c r="BH397"/>
  <c r="BH396"/>
  <c r="BG395"/>
  <c r="BI393"/>
  <c r="BI391"/>
  <c r="BI389"/>
  <c r="BI387"/>
  <c r="BI385"/>
  <c r="BB382"/>
  <c r="BB378"/>
  <c r="CD373"/>
  <c r="CD365"/>
  <c r="CD346"/>
  <c r="BI425"/>
  <c r="AZ425"/>
  <c r="BY424"/>
  <c r="BQ424"/>
  <c r="BI424"/>
  <c r="AZ424"/>
  <c r="BY423"/>
  <c r="BQ423"/>
  <c r="BI423"/>
  <c r="AZ423"/>
  <c r="BY422"/>
  <c r="BQ422"/>
  <c r="BI422"/>
  <c r="AZ422"/>
  <c r="BY421"/>
  <c r="BQ421"/>
  <c r="BI421"/>
  <c r="AZ421"/>
  <c r="BY420"/>
  <c r="BQ420"/>
  <c r="BI420"/>
  <c r="AZ420"/>
  <c r="BY419"/>
  <c r="BQ419"/>
  <c r="BI419"/>
  <c r="AZ419"/>
  <c r="BY418"/>
  <c r="BP418"/>
  <c r="BH418"/>
  <c r="AZ418"/>
  <c r="BY417"/>
  <c r="BM417"/>
  <c r="BC417"/>
  <c r="BY416"/>
  <c r="BL416"/>
  <c r="CE415"/>
  <c r="BT415"/>
  <c r="BD415"/>
  <c r="BU414"/>
  <c r="BD414"/>
  <c r="BU413"/>
  <c r="BD413"/>
  <c r="BU412"/>
  <c r="BD412"/>
  <c r="BU411"/>
  <c r="BD411"/>
  <c r="BU410"/>
  <c r="BD410"/>
  <c r="BU409"/>
  <c r="BD409"/>
  <c r="BU408"/>
  <c r="BD408"/>
  <c r="BU407"/>
  <c r="BD407"/>
  <c r="BU406"/>
  <c r="BD406"/>
  <c r="BF405"/>
  <c r="BF404"/>
  <c r="BF403"/>
  <c r="BF402"/>
  <c r="BF401"/>
  <c r="BF400"/>
  <c r="BF399"/>
  <c r="BF398"/>
  <c r="BF397"/>
  <c r="BF396"/>
  <c r="BC395"/>
  <c r="BC393"/>
  <c r="BC391"/>
  <c r="BC389"/>
  <c r="BC387"/>
  <c r="BC385"/>
  <c r="BU381"/>
  <c r="BU377"/>
  <c r="AZ373"/>
  <c r="AZ365"/>
  <c r="AZ346"/>
  <c r="BP425"/>
  <c r="BH425"/>
  <c r="CF424"/>
  <c r="BX424"/>
  <c r="BP424"/>
  <c r="BH424"/>
  <c r="CF423"/>
  <c r="BX423"/>
  <c r="BP423"/>
  <c r="BH423"/>
  <c r="CF422"/>
  <c r="BX422"/>
  <c r="BP422"/>
  <c r="BH422"/>
  <c r="CF421"/>
  <c r="BX421"/>
  <c r="BP421"/>
  <c r="BH421"/>
  <c r="CF420"/>
  <c r="BX420"/>
  <c r="BP420"/>
  <c r="BH420"/>
  <c r="CF419"/>
  <c r="BX419"/>
  <c r="BP419"/>
  <c r="BH419"/>
  <c r="CF418"/>
  <c r="BX418"/>
  <c r="BO418"/>
  <c r="BG418"/>
  <c r="CF417"/>
  <c r="BW417"/>
  <c r="BL417"/>
  <c r="BB417"/>
  <c r="BW416"/>
  <c r="BK416"/>
  <c r="CD415"/>
  <c r="BP415"/>
  <c r="BC415"/>
  <c r="BT414"/>
  <c r="BC414"/>
  <c r="BT413"/>
  <c r="BC413"/>
  <c r="BT412"/>
  <c r="BC412"/>
  <c r="BT411"/>
  <c r="BC411"/>
  <c r="BT410"/>
  <c r="BC410"/>
  <c r="BT409"/>
  <c r="BC409"/>
  <c r="BT408"/>
  <c r="BC408"/>
  <c r="BT407"/>
  <c r="BC407"/>
  <c r="BT406"/>
  <c r="BC406"/>
  <c r="BE405"/>
  <c r="BE404"/>
  <c r="BE403"/>
  <c r="BE402"/>
  <c r="BE401"/>
  <c r="BE400"/>
  <c r="BE399"/>
  <c r="BE398"/>
  <c r="BE397"/>
  <c r="BE396"/>
  <c r="BB395"/>
  <c r="BB393"/>
  <c r="BB391"/>
  <c r="BB389"/>
  <c r="BB387"/>
  <c r="BB385"/>
  <c r="BT381"/>
  <c r="BT377"/>
  <c r="CF372"/>
  <c r="CF364"/>
  <c r="CF345"/>
  <c r="BL452"/>
  <c r="BJ453"/>
  <c r="CJ374"/>
  <c r="CL374"/>
  <c r="BU452"/>
  <c r="CM452" s="1"/>
  <c r="AZ453"/>
  <c r="BZ453"/>
  <c r="CR453" s="1"/>
  <c r="BE452"/>
  <c r="BX453"/>
  <c r="CP453" s="1"/>
  <c r="BR453"/>
  <c r="CJ453" s="1"/>
  <c r="CE452"/>
  <c r="CW452" s="1"/>
  <c r="BQ453"/>
  <c r="CC452"/>
  <c r="CU452" s="1"/>
  <c r="BS453"/>
  <c r="CK453" s="1"/>
  <c r="BA453"/>
  <c r="BV452"/>
  <c r="CN452" s="1"/>
  <c r="BD452"/>
  <c r="BT452"/>
  <c r="CL452" s="1"/>
  <c r="CF453"/>
  <c r="CX453" s="1"/>
  <c r="BP453"/>
  <c r="BN452"/>
  <c r="CA453"/>
  <c r="CS453" s="1"/>
  <c r="BK453"/>
  <c r="BM452"/>
  <c r="BY453"/>
  <c r="CQ453" s="1"/>
  <c r="BI453"/>
  <c r="CD452"/>
  <c r="CV452" s="1"/>
  <c r="BF452"/>
  <c r="CA452"/>
  <c r="CS452" s="1"/>
  <c r="CE453"/>
  <c r="CW453" s="1"/>
  <c r="BW453"/>
  <c r="CO453" s="1"/>
  <c r="BO453"/>
  <c r="BG453"/>
  <c r="BZ452"/>
  <c r="CR452" s="1"/>
  <c r="BR452"/>
  <c r="CJ452" s="1"/>
  <c r="BJ452"/>
  <c r="BA452"/>
  <c r="CX374"/>
  <c r="BS452"/>
  <c r="CK452" s="1"/>
  <c r="CD453"/>
  <c r="CV453" s="1"/>
  <c r="BV453"/>
  <c r="CN453" s="1"/>
  <c r="BN453"/>
  <c r="BF453"/>
  <c r="BY452"/>
  <c r="CQ452" s="1"/>
  <c r="BQ452"/>
  <c r="BI452"/>
  <c r="AZ452"/>
  <c r="AY453"/>
  <c r="BK452"/>
  <c r="CC453"/>
  <c r="CU453" s="1"/>
  <c r="BU453"/>
  <c r="CM453" s="1"/>
  <c r="BM453"/>
  <c r="BE453"/>
  <c r="BX452"/>
  <c r="CP452" s="1"/>
  <c r="BP452"/>
  <c r="BH452"/>
  <c r="AY452"/>
  <c r="BH453"/>
  <c r="BC452"/>
  <c r="CB453"/>
  <c r="CT453" s="1"/>
  <c r="BT453"/>
  <c r="CL453" s="1"/>
  <c r="BL453"/>
  <c r="BD453"/>
  <c r="CF452"/>
  <c r="CX452" s="1"/>
  <c r="BW452"/>
  <c r="CO452" s="1"/>
  <c r="BO452"/>
  <c r="BG452"/>
  <c r="V17" i="14"/>
  <c r="V16"/>
  <c r="G54"/>
  <c r="G53"/>
  <c r="V15"/>
  <c r="V14"/>
  <c r="P14"/>
  <c r="CY453" i="6" l="1"/>
  <c r="CY374"/>
  <c r="G52" i="14"/>
  <c r="G51"/>
  <c r="K17"/>
  <c r="D54" s="1"/>
  <c r="K14"/>
  <c r="D51" s="1"/>
  <c r="K15"/>
  <c r="D52" s="1"/>
  <c r="K16"/>
  <c r="F51" l="1"/>
  <c r="F54"/>
  <c r="D53"/>
  <c r="F53"/>
  <c r="F52"/>
  <c r="AF359" i="3"/>
  <c r="AF358"/>
  <c r="AF357"/>
  <c r="AF356"/>
  <c r="AF355"/>
  <c r="AF354"/>
  <c r="AF353"/>
  <c r="AF352"/>
  <c r="AF351"/>
  <c r="AF350"/>
  <c r="I122"/>
  <c r="I123"/>
  <c r="I124"/>
  <c r="I125"/>
  <c r="I126"/>
  <c r="I127"/>
  <c r="I128"/>
  <c r="I121"/>
  <c r="I120"/>
  <c r="I65"/>
  <c r="I64"/>
  <c r="I63"/>
  <c r="I62"/>
  <c r="I61"/>
  <c r="I60"/>
  <c r="I59"/>
  <c r="I58"/>
  <c r="I57"/>
  <c r="I23"/>
  <c r="I22"/>
  <c r="I21"/>
  <c r="I20"/>
  <c r="I19"/>
  <c r="I18"/>
  <c r="I17"/>
  <c r="I16"/>
  <c r="I15"/>
  <c r="J345" i="12" l="1"/>
  <c r="O344"/>
  <c r="O343"/>
  <c r="O342"/>
  <c r="O341"/>
  <c r="O340"/>
  <c r="O339"/>
  <c r="O338"/>
  <c r="O337"/>
  <c r="O336"/>
  <c r="O335"/>
  <c r="P335" s="1"/>
  <c r="O334"/>
  <c r="O333"/>
  <c r="O332"/>
  <c r="O331"/>
  <c r="O330"/>
  <c r="O329"/>
  <c r="O328"/>
  <c r="O327"/>
  <c r="O326"/>
  <c r="O325"/>
  <c r="P325" s="1"/>
  <c r="O324"/>
  <c r="O323"/>
  <c r="O322"/>
  <c r="O321"/>
  <c r="O320"/>
  <c r="O319"/>
  <c r="O318"/>
  <c r="O317"/>
  <c r="O316"/>
  <c r="O315"/>
  <c r="P315" s="1"/>
  <c r="O314"/>
  <c r="O313"/>
  <c r="O312"/>
  <c r="O311"/>
  <c r="O310"/>
  <c r="O309"/>
  <c r="O308"/>
  <c r="O307"/>
  <c r="O306"/>
  <c r="O305"/>
  <c r="P305" s="1"/>
  <c r="P306" s="1"/>
  <c r="P307" s="1"/>
  <c r="O304"/>
  <c r="O303"/>
  <c r="O302"/>
  <c r="O301"/>
  <c r="O300"/>
  <c r="O299"/>
  <c r="O298"/>
  <c r="O297"/>
  <c r="O296"/>
  <c r="O295"/>
  <c r="P295" s="1"/>
  <c r="O294"/>
  <c r="O293"/>
  <c r="O292"/>
  <c r="O291"/>
  <c r="O290"/>
  <c r="O289"/>
  <c r="O288"/>
  <c r="O287"/>
  <c r="O286"/>
  <c r="O285"/>
  <c r="P285" s="1"/>
  <c r="O284"/>
  <c r="O283"/>
  <c r="O282"/>
  <c r="O281"/>
  <c r="O280"/>
  <c r="O279"/>
  <c r="O278"/>
  <c r="O277"/>
  <c r="O276"/>
  <c r="O275"/>
  <c r="P275" s="1"/>
  <c r="O274"/>
  <c r="O273"/>
  <c r="O272"/>
  <c r="O271"/>
  <c r="O270"/>
  <c r="O269"/>
  <c r="O268"/>
  <c r="O267"/>
  <c r="O266"/>
  <c r="O265"/>
  <c r="P265" s="1"/>
  <c r="P266" s="1"/>
  <c r="P267" s="1"/>
  <c r="O264"/>
  <c r="O263"/>
  <c r="O262"/>
  <c r="O261"/>
  <c r="O260"/>
  <c r="O259"/>
  <c r="O258"/>
  <c r="O257"/>
  <c r="O256"/>
  <c r="O255"/>
  <c r="P255" s="1"/>
  <c r="O254"/>
  <c r="O253"/>
  <c r="O252"/>
  <c r="O251"/>
  <c r="O250"/>
  <c r="O249"/>
  <c r="O248"/>
  <c r="O247"/>
  <c r="O246"/>
  <c r="O245"/>
  <c r="P245" s="1"/>
  <c r="P246" s="1"/>
  <c r="P247" s="1"/>
  <c r="P248" s="1"/>
  <c r="O244"/>
  <c r="O243"/>
  <c r="O242"/>
  <c r="O241"/>
  <c r="O240"/>
  <c r="O239"/>
  <c r="O238"/>
  <c r="O237"/>
  <c r="O236"/>
  <c r="O235"/>
  <c r="P235" s="1"/>
  <c r="P236" s="1"/>
  <c r="O234"/>
  <c r="O233"/>
  <c r="O232"/>
  <c r="O231"/>
  <c r="O230"/>
  <c r="O229"/>
  <c r="O228"/>
  <c r="O227"/>
  <c r="O226"/>
  <c r="O225"/>
  <c r="P225" s="1"/>
  <c r="P226" s="1"/>
  <c r="P227" s="1"/>
  <c r="P228" s="1"/>
  <c r="P229" s="1"/>
  <c r="P230" s="1"/>
  <c r="P231" s="1"/>
  <c r="P232" s="1"/>
  <c r="P233" s="1"/>
  <c r="P234" s="1"/>
  <c r="O224"/>
  <c r="O223"/>
  <c r="O222"/>
  <c r="O221"/>
  <c r="O220"/>
  <c r="O219"/>
  <c r="O218"/>
  <c r="O217"/>
  <c r="O216"/>
  <c r="O215"/>
  <c r="P215" s="1"/>
  <c r="P216" s="1"/>
  <c r="O214"/>
  <c r="O213"/>
  <c r="O212"/>
  <c r="O211"/>
  <c r="O210"/>
  <c r="O209"/>
  <c r="O208"/>
  <c r="O207"/>
  <c r="O206"/>
  <c r="O205"/>
  <c r="P205" s="1"/>
  <c r="P206" s="1"/>
  <c r="P207" s="1"/>
  <c r="P208" s="1"/>
  <c r="O204"/>
  <c r="O203"/>
  <c r="O202"/>
  <c r="O201"/>
  <c r="O200"/>
  <c r="O199"/>
  <c r="O198"/>
  <c r="O197"/>
  <c r="O196"/>
  <c r="O195"/>
  <c r="P195" s="1"/>
  <c r="O194"/>
  <c r="O193"/>
  <c r="O192"/>
  <c r="O191"/>
  <c r="O190"/>
  <c r="O189"/>
  <c r="O188"/>
  <c r="O187"/>
  <c r="O186"/>
  <c r="P185"/>
  <c r="P186" s="1"/>
  <c r="P187" s="1"/>
  <c r="P188" s="1"/>
  <c r="O185"/>
  <c r="O184"/>
  <c r="O183"/>
  <c r="O182"/>
  <c r="O181"/>
  <c r="O180"/>
  <c r="O179"/>
  <c r="O178"/>
  <c r="O177"/>
  <c r="O176"/>
  <c r="O175"/>
  <c r="P175" s="1"/>
  <c r="O174"/>
  <c r="O173"/>
  <c r="O172"/>
  <c r="O171"/>
  <c r="O170"/>
  <c r="O169"/>
  <c r="O168"/>
  <c r="O167"/>
  <c r="O166"/>
  <c r="O165"/>
  <c r="P165" s="1"/>
  <c r="O164"/>
  <c r="O163"/>
  <c r="O162"/>
  <c r="O161"/>
  <c r="O160"/>
  <c r="O159"/>
  <c r="O158"/>
  <c r="O157"/>
  <c r="O156"/>
  <c r="O155"/>
  <c r="P155" s="1"/>
  <c r="O154"/>
  <c r="O153"/>
  <c r="O152"/>
  <c r="O151"/>
  <c r="O150"/>
  <c r="O149"/>
  <c r="O148"/>
  <c r="O147"/>
  <c r="O146"/>
  <c r="O145"/>
  <c r="P145" s="1"/>
  <c r="O144"/>
  <c r="O143"/>
  <c r="O142"/>
  <c r="O141"/>
  <c r="O140"/>
  <c r="O139"/>
  <c r="O138"/>
  <c r="O137"/>
  <c r="O136"/>
  <c r="O135"/>
  <c r="P135" s="1"/>
  <c r="O134"/>
  <c r="O133"/>
  <c r="O132"/>
  <c r="O131"/>
  <c r="O130"/>
  <c r="O129"/>
  <c r="O128"/>
  <c r="O127"/>
  <c r="O126"/>
  <c r="O125"/>
  <c r="P125" s="1"/>
  <c r="O124"/>
  <c r="O123"/>
  <c r="O122"/>
  <c r="O121"/>
  <c r="O120"/>
  <c r="O119"/>
  <c r="O118"/>
  <c r="O117"/>
  <c r="O116"/>
  <c r="O115"/>
  <c r="P115" s="1"/>
  <c r="P116" s="1"/>
  <c r="P117" s="1"/>
  <c r="O114"/>
  <c r="O113"/>
  <c r="O112"/>
  <c r="O111"/>
  <c r="O110"/>
  <c r="O109"/>
  <c r="O108"/>
  <c r="O107"/>
  <c r="O106"/>
  <c r="O105"/>
  <c r="P105" s="1"/>
  <c r="P118" l="1"/>
  <c r="P119" s="1"/>
  <c r="P120" s="1"/>
  <c r="P121" s="1"/>
  <c r="P122" s="1"/>
  <c r="P123" s="1"/>
  <c r="P124" s="1"/>
  <c r="P237"/>
  <c r="P238" s="1"/>
  <c r="P239" s="1"/>
  <c r="P240" s="1"/>
  <c r="P241" s="1"/>
  <c r="P242" s="1"/>
  <c r="P243" s="1"/>
  <c r="P244" s="1"/>
  <c r="P126"/>
  <c r="P127" s="1"/>
  <c r="P128" s="1"/>
  <c r="P166"/>
  <c r="P167" s="1"/>
  <c r="P168" s="1"/>
  <c r="P169" s="1"/>
  <c r="P170" s="1"/>
  <c r="P171" s="1"/>
  <c r="P172" s="1"/>
  <c r="P173" s="1"/>
  <c r="P174" s="1"/>
  <c r="P276"/>
  <c r="P277" s="1"/>
  <c r="P278" s="1"/>
  <c r="P279" s="1"/>
  <c r="P280" s="1"/>
  <c r="P281" s="1"/>
  <c r="P282" s="1"/>
  <c r="P283" s="1"/>
  <c r="P284" s="1"/>
  <c r="P316"/>
  <c r="P317" s="1"/>
  <c r="P318" s="1"/>
  <c r="P319" s="1"/>
  <c r="P320" s="1"/>
  <c r="P321" s="1"/>
  <c r="P322" s="1"/>
  <c r="P323" s="1"/>
  <c r="P324" s="1"/>
  <c r="P176"/>
  <c r="P177" s="1"/>
  <c r="P178" s="1"/>
  <c r="P179" s="1"/>
  <c r="P180" s="1"/>
  <c r="P181" s="1"/>
  <c r="P182" s="1"/>
  <c r="P183" s="1"/>
  <c r="P184" s="1"/>
  <c r="P286"/>
  <c r="P209"/>
  <c r="P210" s="1"/>
  <c r="P211" s="1"/>
  <c r="P212" s="1"/>
  <c r="P213" s="1"/>
  <c r="P214" s="1"/>
  <c r="P217"/>
  <c r="P218" s="1"/>
  <c r="P219" s="1"/>
  <c r="P220" s="1"/>
  <c r="P221" s="1"/>
  <c r="P222" s="1"/>
  <c r="P223" s="1"/>
  <c r="P224" s="1"/>
  <c r="P106"/>
  <c r="P107" s="1"/>
  <c r="P108" s="1"/>
  <c r="P109" s="1"/>
  <c r="P110" s="1"/>
  <c r="P111" s="1"/>
  <c r="P112" s="1"/>
  <c r="P113" s="1"/>
  <c r="P114" s="1"/>
  <c r="P146"/>
  <c r="P147" s="1"/>
  <c r="P148" s="1"/>
  <c r="P149" s="1"/>
  <c r="P150" s="1"/>
  <c r="P151" s="1"/>
  <c r="P152" s="1"/>
  <c r="P153" s="1"/>
  <c r="P154" s="1"/>
  <c r="P336"/>
  <c r="P337" s="1"/>
  <c r="P338" s="1"/>
  <c r="P339" s="1"/>
  <c r="P340" s="1"/>
  <c r="P341" s="1"/>
  <c r="P342" s="1"/>
  <c r="P343" s="1"/>
  <c r="P344" s="1"/>
  <c r="P268"/>
  <c r="P269" s="1"/>
  <c r="P270" s="1"/>
  <c r="P271" s="1"/>
  <c r="P272" s="1"/>
  <c r="P273" s="1"/>
  <c r="P274" s="1"/>
  <c r="P308"/>
  <c r="P309" s="1"/>
  <c r="P310" s="1"/>
  <c r="P311" s="1"/>
  <c r="P312" s="1"/>
  <c r="P313" s="1"/>
  <c r="P314" s="1"/>
  <c r="P156"/>
  <c r="P157" s="1"/>
  <c r="P158" s="1"/>
  <c r="P159" s="1"/>
  <c r="P160" s="1"/>
  <c r="P161" s="1"/>
  <c r="P162" s="1"/>
  <c r="P163" s="1"/>
  <c r="P164" s="1"/>
  <c r="P189"/>
  <c r="P190" s="1"/>
  <c r="P191" s="1"/>
  <c r="P192" s="1"/>
  <c r="P193" s="1"/>
  <c r="P194" s="1"/>
  <c r="P287"/>
  <c r="P288" s="1"/>
  <c r="P289" s="1"/>
  <c r="P290" s="1"/>
  <c r="P291" s="1"/>
  <c r="P292" s="1"/>
  <c r="P293" s="1"/>
  <c r="P294" s="1"/>
  <c r="P129"/>
  <c r="P130" s="1"/>
  <c r="P131" s="1"/>
  <c r="P132" s="1"/>
  <c r="P133" s="1"/>
  <c r="P134" s="1"/>
  <c r="P249"/>
  <c r="P250" s="1"/>
  <c r="P251" s="1"/>
  <c r="P252" s="1"/>
  <c r="P253" s="1"/>
  <c r="P254" s="1"/>
  <c r="P136"/>
  <c r="P137" s="1"/>
  <c r="P138" s="1"/>
  <c r="P139" s="1"/>
  <c r="P140" s="1"/>
  <c r="P141" s="1"/>
  <c r="P142" s="1"/>
  <c r="P143" s="1"/>
  <c r="P144" s="1"/>
  <c r="P196"/>
  <c r="P197" s="1"/>
  <c r="P198" s="1"/>
  <c r="P199" s="1"/>
  <c r="P200" s="1"/>
  <c r="P201" s="1"/>
  <c r="P202" s="1"/>
  <c r="P203" s="1"/>
  <c r="P204" s="1"/>
  <c r="P256"/>
  <c r="P257" s="1"/>
  <c r="P258" s="1"/>
  <c r="P259" s="1"/>
  <c r="P260" s="1"/>
  <c r="P261" s="1"/>
  <c r="P262" s="1"/>
  <c r="P263" s="1"/>
  <c r="P264" s="1"/>
  <c r="P326"/>
  <c r="P327" s="1"/>
  <c r="P328" s="1"/>
  <c r="P329" s="1"/>
  <c r="P330" s="1"/>
  <c r="P331" s="1"/>
  <c r="P332" s="1"/>
  <c r="P333" s="1"/>
  <c r="P334" s="1"/>
  <c r="P296"/>
  <c r="P297" s="1"/>
  <c r="P298" s="1"/>
  <c r="P299" s="1"/>
  <c r="P300" s="1"/>
  <c r="P301" s="1"/>
  <c r="P302" s="1"/>
  <c r="P303" s="1"/>
  <c r="P304" s="1"/>
  <c r="AE2" i="19"/>
  <c r="AG5" l="1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4"/>
  <c r="O13"/>
  <c r="G3"/>
  <c r="H3"/>
  <c r="I3"/>
  <c r="J3"/>
  <c r="K3"/>
  <c r="L3"/>
  <c r="M3"/>
  <c r="N3"/>
  <c r="F3"/>
  <c r="W13" l="1"/>
  <c r="V13"/>
  <c r="X13" s="1"/>
  <c r="G19" i="17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18"/>
  <c r="G17"/>
  <c r="F19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F36" s="1"/>
  <c r="F37" s="1"/>
  <c r="F38" s="1"/>
  <c r="F39" s="1"/>
  <c r="F40" s="1"/>
  <c r="F41" s="1"/>
  <c r="F42" s="1"/>
  <c r="F43" s="1"/>
  <c r="F44" s="1"/>
  <c r="F45" s="1"/>
  <c r="F46" s="1"/>
  <c r="F47" s="1"/>
  <c r="F48" s="1"/>
  <c r="F49" s="1"/>
  <c r="F50" s="1"/>
  <c r="F51" s="1"/>
  <c r="F52" s="1"/>
  <c r="F53" s="1"/>
  <c r="F54" s="1"/>
  <c r="F55" s="1"/>
  <c r="F56" s="1"/>
  <c r="F57" s="1"/>
  <c r="F58" s="1"/>
  <c r="F59" s="1"/>
  <c r="F60" s="1"/>
  <c r="F61" s="1"/>
  <c r="F62" s="1"/>
  <c r="F63" s="1"/>
  <c r="F64" s="1"/>
  <c r="F65" s="1"/>
  <c r="F66" s="1"/>
  <c r="F67" s="1"/>
  <c r="F68" s="1"/>
  <c r="F69" s="1"/>
  <c r="F70" s="1"/>
  <c r="F71" s="1"/>
  <c r="F72" s="1"/>
  <c r="F73" s="1"/>
  <c r="F74" s="1"/>
  <c r="F75" s="1"/>
  <c r="F76" s="1"/>
  <c r="F77" s="1"/>
  <c r="F78" s="1"/>
  <c r="F79" s="1"/>
  <c r="F80" s="1"/>
  <c r="F81" s="1"/>
  <c r="F82" s="1"/>
  <c r="F83" s="1"/>
  <c r="F84" s="1"/>
  <c r="F85" s="1"/>
  <c r="F86" s="1"/>
  <c r="F87" s="1"/>
  <c r="F88" s="1"/>
  <c r="F89" s="1"/>
  <c r="F90" s="1"/>
  <c r="F91" s="1"/>
  <c r="F92" s="1"/>
  <c r="F93" s="1"/>
  <c r="F94" s="1"/>
  <c r="F95" s="1"/>
  <c r="F96" s="1"/>
  <c r="F97" s="1"/>
  <c r="F98" s="1"/>
  <c r="F99" s="1"/>
  <c r="F100" s="1"/>
  <c r="F101" s="1"/>
  <c r="F102" s="1"/>
  <c r="F103" s="1"/>
  <c r="F104" s="1"/>
  <c r="F105" s="1"/>
  <c r="F106" s="1"/>
  <c r="F107" s="1"/>
  <c r="F108" s="1"/>
  <c r="F109" s="1"/>
  <c r="F110" s="1"/>
  <c r="F111" s="1"/>
  <c r="F112" s="1"/>
  <c r="F113" s="1"/>
  <c r="F114" s="1"/>
  <c r="F115" s="1"/>
  <c r="F116" s="1"/>
  <c r="F117" s="1"/>
  <c r="F118" s="1"/>
  <c r="F119" s="1"/>
  <c r="F120" s="1"/>
  <c r="F121" s="1"/>
  <c r="F122" s="1"/>
  <c r="F123" s="1"/>
  <c r="F124" s="1"/>
  <c r="F125" s="1"/>
  <c r="F126" s="1"/>
  <c r="F127" s="1"/>
  <c r="F128" s="1"/>
  <c r="F129" s="1"/>
  <c r="F130" s="1"/>
  <c r="F131" s="1"/>
  <c r="F132" s="1"/>
  <c r="F133" s="1"/>
  <c r="F134" s="1"/>
  <c r="F135" s="1"/>
  <c r="F136" s="1"/>
  <c r="F137" s="1"/>
  <c r="F138" s="1"/>
  <c r="F139" s="1"/>
  <c r="F140" s="1"/>
  <c r="F141" s="1"/>
  <c r="F142" s="1"/>
  <c r="F143" s="1"/>
  <c r="F144" s="1"/>
  <c r="F145" s="1"/>
  <c r="F146" s="1"/>
  <c r="F147" s="1"/>
  <c r="F148" s="1"/>
  <c r="F149" s="1"/>
  <c r="F150" s="1"/>
  <c r="F151" s="1"/>
  <c r="F152" s="1"/>
  <c r="F153" s="1"/>
  <c r="F154" s="1"/>
  <c r="F155" s="1"/>
  <c r="F156" s="1"/>
  <c r="F157" s="1"/>
  <c r="F158" s="1"/>
  <c r="F159" s="1"/>
  <c r="F160" s="1"/>
  <c r="F161" s="1"/>
  <c r="F162" s="1"/>
  <c r="F163" s="1"/>
  <c r="F164" s="1"/>
  <c r="F165" s="1"/>
  <c r="F166" s="1"/>
  <c r="F167" s="1"/>
  <c r="F168" s="1"/>
  <c r="F169" s="1"/>
  <c r="F170" s="1"/>
  <c r="F171" s="1"/>
  <c r="F172" s="1"/>
  <c r="F173" s="1"/>
  <c r="F174" s="1"/>
  <c r="F175" s="1"/>
  <c r="F176" s="1"/>
  <c r="F177" s="1"/>
  <c r="F178" s="1"/>
  <c r="F179" s="1"/>
  <c r="F180" s="1"/>
  <c r="F181" s="1"/>
  <c r="F182" s="1"/>
  <c r="F183" s="1"/>
  <c r="F184" s="1"/>
  <c r="F185" s="1"/>
  <c r="F186" s="1"/>
  <c r="F187" s="1"/>
  <c r="F188" s="1"/>
  <c r="F189" s="1"/>
  <c r="F190" s="1"/>
  <c r="F191" s="1"/>
  <c r="F192" s="1"/>
  <c r="F193" s="1"/>
  <c r="F194" s="1"/>
  <c r="F195" s="1"/>
  <c r="F196" s="1"/>
  <c r="F197" s="1"/>
  <c r="F198" s="1"/>
  <c r="F199" s="1"/>
  <c r="F200" s="1"/>
  <c r="F201" s="1"/>
  <c r="F202" s="1"/>
  <c r="F203" s="1"/>
  <c r="F204" s="1"/>
  <c r="F205" s="1"/>
  <c r="F206" s="1"/>
  <c r="F207" s="1"/>
  <c r="F208" s="1"/>
  <c r="F209" s="1"/>
  <c r="F210" s="1"/>
  <c r="F211" s="1"/>
  <c r="F212" s="1"/>
  <c r="F213" s="1"/>
  <c r="F214" s="1"/>
  <c r="F215" s="1"/>
  <c r="F216" s="1"/>
  <c r="F217" s="1"/>
  <c r="F218" s="1"/>
  <c r="F219" s="1"/>
  <c r="F220" s="1"/>
  <c r="F221" s="1"/>
  <c r="F222" s="1"/>
  <c r="F223" s="1"/>
  <c r="F224" s="1"/>
  <c r="F225" s="1"/>
  <c r="F226" s="1"/>
  <c r="F227" s="1"/>
  <c r="F228" s="1"/>
  <c r="F229" s="1"/>
  <c r="F230" s="1"/>
  <c r="F231" s="1"/>
  <c r="F232" s="1"/>
  <c r="F233" s="1"/>
  <c r="F234" s="1"/>
  <c r="F235" s="1"/>
  <c r="F236" s="1"/>
  <c r="F237" s="1"/>
  <c r="F238" s="1"/>
  <c r="F239" s="1"/>
  <c r="F240" s="1"/>
  <c r="F241" s="1"/>
  <c r="F242" s="1"/>
  <c r="F243" s="1"/>
  <c r="F244" s="1"/>
  <c r="F245" s="1"/>
  <c r="F246" s="1"/>
  <c r="F247" s="1"/>
  <c r="F248" s="1"/>
  <c r="F249" s="1"/>
  <c r="F250" s="1"/>
  <c r="F251" s="1"/>
  <c r="F252" s="1"/>
  <c r="F253" s="1"/>
  <c r="F254" s="1"/>
  <c r="F255" s="1"/>
  <c r="F256" s="1"/>
  <c r="F257" s="1"/>
  <c r="F258" s="1"/>
  <c r="F259" s="1"/>
  <c r="F260" s="1"/>
  <c r="F261" s="1"/>
  <c r="F262" s="1"/>
  <c r="F263" s="1"/>
  <c r="F264" s="1"/>
  <c r="F265" s="1"/>
  <c r="F266" s="1"/>
  <c r="E19"/>
  <c r="E20"/>
  <c r="E21" s="1"/>
  <c r="E22"/>
  <c r="E23"/>
  <c r="E24"/>
  <c r="E25"/>
  <c r="E26" s="1"/>
  <c r="E27" s="1"/>
  <c r="E28" s="1"/>
  <c r="E29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E191" s="1"/>
  <c r="E192" s="1"/>
  <c r="E193" s="1"/>
  <c r="E194" s="1"/>
  <c r="E195" s="1"/>
  <c r="E196" s="1"/>
  <c r="E197" s="1"/>
  <c r="E198" s="1"/>
  <c r="E199" s="1"/>
  <c r="E200" s="1"/>
  <c r="E201" s="1"/>
  <c r="E202" s="1"/>
  <c r="E203" s="1"/>
  <c r="E204" s="1"/>
  <c r="E205" s="1"/>
  <c r="E206" s="1"/>
  <c r="E207" s="1"/>
  <c r="E208" s="1"/>
  <c r="E209" s="1"/>
  <c r="E210" s="1"/>
  <c r="E211" s="1"/>
  <c r="E212" s="1"/>
  <c r="E213" s="1"/>
  <c r="E214" s="1"/>
  <c r="E215" s="1"/>
  <c r="E216" s="1"/>
  <c r="E217" s="1"/>
  <c r="E218" s="1"/>
  <c r="E219" s="1"/>
  <c r="E220" s="1"/>
  <c r="E221" s="1"/>
  <c r="E222" s="1"/>
  <c r="E223" s="1"/>
  <c r="E224" s="1"/>
  <c r="E225" s="1"/>
  <c r="E226" s="1"/>
  <c r="E227" s="1"/>
  <c r="E228" s="1"/>
  <c r="E229" s="1"/>
  <c r="E230" s="1"/>
  <c r="E231" s="1"/>
  <c r="E232" s="1"/>
  <c r="E233" s="1"/>
  <c r="E234" s="1"/>
  <c r="E235" s="1"/>
  <c r="E236" s="1"/>
  <c r="E237" s="1"/>
  <c r="E238" s="1"/>
  <c r="E239" s="1"/>
  <c r="E240" s="1"/>
  <c r="E241" s="1"/>
  <c r="E242" s="1"/>
  <c r="E243" s="1"/>
  <c r="E244" s="1"/>
  <c r="E245" s="1"/>
  <c r="E246" s="1"/>
  <c r="E247" s="1"/>
  <c r="E248" s="1"/>
  <c r="E249" s="1"/>
  <c r="E250" s="1"/>
  <c r="E251" s="1"/>
  <c r="E252" s="1"/>
  <c r="E253" s="1"/>
  <c r="E254" s="1"/>
  <c r="E255" s="1"/>
  <c r="E256" s="1"/>
  <c r="E257" s="1"/>
  <c r="E258" s="1"/>
  <c r="E259" s="1"/>
  <c r="E260" s="1"/>
  <c r="E261" s="1"/>
  <c r="E262" s="1"/>
  <c r="E263" s="1"/>
  <c r="E264" s="1"/>
  <c r="E265" s="1"/>
  <c r="E18"/>
  <c r="D3" i="9" l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"/>
  <c r="M3" i="20" l="1"/>
  <c r="M4"/>
  <c r="M5"/>
  <c r="M6"/>
  <c r="M7"/>
  <c r="M8"/>
  <c r="M9"/>
  <c r="M10"/>
  <c r="M11"/>
  <c r="M2"/>
  <c r="L3"/>
  <c r="L4"/>
  <c r="L5"/>
  <c r="L6"/>
  <c r="L7"/>
  <c r="L8"/>
  <c r="L9"/>
  <c r="L10"/>
  <c r="L11"/>
  <c r="L2"/>
  <c r="K3"/>
  <c r="K4"/>
  <c r="K5"/>
  <c r="K6"/>
  <c r="K7"/>
  <c r="K8"/>
  <c r="K9"/>
  <c r="K10"/>
  <c r="K11"/>
  <c r="K2"/>
  <c r="I4" i="17" l="1"/>
  <c r="I5"/>
  <c r="I6"/>
  <c r="I7"/>
  <c r="I8" s="1"/>
  <c r="I9" s="1"/>
  <c r="I10" s="1"/>
  <c r="I11" s="1"/>
  <c r="I3"/>
  <c r="S34" i="12"/>
  <c r="S35"/>
  <c r="S36"/>
  <c r="S37"/>
  <c r="S38"/>
  <c r="S39"/>
  <c r="S40"/>
  <c r="S41"/>
  <c r="S33"/>
  <c r="S24"/>
  <c r="S25"/>
  <c r="S26"/>
  <c r="S27"/>
  <c r="S28"/>
  <c r="S29"/>
  <c r="S30"/>
  <c r="S31"/>
  <c r="S23"/>
  <c r="S14"/>
  <c r="S15"/>
  <c r="S16"/>
  <c r="S17"/>
  <c r="S18"/>
  <c r="S19"/>
  <c r="S20"/>
  <c r="S21"/>
  <c r="S13"/>
  <c r="S4"/>
  <c r="S5"/>
  <c r="S6"/>
  <c r="S7"/>
  <c r="S8"/>
  <c r="S9"/>
  <c r="S10"/>
  <c r="S11"/>
  <c r="S3"/>
  <c r="F18" i="17"/>
  <c r="O14" i="19" l="1"/>
  <c r="W14" l="1"/>
  <c r="V14"/>
  <c r="X14" s="1"/>
  <c r="O46"/>
  <c r="O47"/>
  <c r="O48"/>
  <c r="O49"/>
  <c r="O42"/>
  <c r="O43"/>
  <c r="O44"/>
  <c r="O45"/>
  <c r="O36"/>
  <c r="O37"/>
  <c r="O38"/>
  <c r="O39"/>
  <c r="O40"/>
  <c r="O41"/>
  <c r="O31"/>
  <c r="O32"/>
  <c r="O33"/>
  <c r="O34"/>
  <c r="O35"/>
  <c r="O26"/>
  <c r="O27"/>
  <c r="O28"/>
  <c r="O29"/>
  <c r="O30"/>
  <c r="O21"/>
  <c r="O22"/>
  <c r="O23"/>
  <c r="O24"/>
  <c r="O25"/>
  <c r="O16"/>
  <c r="O17"/>
  <c r="O18"/>
  <c r="O19"/>
  <c r="O20"/>
  <c r="O11"/>
  <c r="O12"/>
  <c r="P13"/>
  <c r="P14"/>
  <c r="O15"/>
  <c r="O7"/>
  <c r="O8"/>
  <c r="O9"/>
  <c r="O10"/>
  <c r="O5"/>
  <c r="O6"/>
  <c r="O4"/>
  <c r="C25" i="18"/>
  <c r="C26"/>
  <c r="C27"/>
  <c r="C28"/>
  <c r="C29"/>
  <c r="C30"/>
  <c r="C31"/>
  <c r="C32"/>
  <c r="C33"/>
  <c r="C34"/>
  <c r="C35"/>
  <c r="C17"/>
  <c r="C18"/>
  <c r="C19"/>
  <c r="C20"/>
  <c r="C21"/>
  <c r="C22"/>
  <c r="C23"/>
  <c r="C24"/>
  <c r="C5"/>
  <c r="C6"/>
  <c r="C7"/>
  <c r="C8"/>
  <c r="C9"/>
  <c r="C10"/>
  <c r="C11"/>
  <c r="C12"/>
  <c r="C13"/>
  <c r="C14"/>
  <c r="C15"/>
  <c r="C16"/>
  <c r="C4"/>
  <c r="D4" l="1"/>
  <c r="W6" i="19"/>
  <c r="V6"/>
  <c r="W5"/>
  <c r="V5"/>
  <c r="X5" s="1"/>
  <c r="W4"/>
  <c r="V4"/>
  <c r="X4" s="1"/>
  <c r="W49"/>
  <c r="V49"/>
  <c r="X49" s="1"/>
  <c r="W48"/>
  <c r="V48"/>
  <c r="W47"/>
  <c r="V47"/>
  <c r="X47" s="1"/>
  <c r="W46"/>
  <c r="V46"/>
  <c r="W45"/>
  <c r="V45"/>
  <c r="X45" s="1"/>
  <c r="W44"/>
  <c r="V44"/>
  <c r="X44" s="1"/>
  <c r="W43"/>
  <c r="V43"/>
  <c r="W42"/>
  <c r="V42"/>
  <c r="X42" s="1"/>
  <c r="W41"/>
  <c r="V41"/>
  <c r="X41" s="1"/>
  <c r="W40"/>
  <c r="V40"/>
  <c r="W39"/>
  <c r="V39"/>
  <c r="X39" s="1"/>
  <c r="W38"/>
  <c r="V38"/>
  <c r="X38" s="1"/>
  <c r="W37"/>
  <c r="V37"/>
  <c r="X37" s="1"/>
  <c r="W36"/>
  <c r="V36"/>
  <c r="W30"/>
  <c r="V30"/>
  <c r="W29"/>
  <c r="V29"/>
  <c r="X29" s="1"/>
  <c r="W28"/>
  <c r="V28"/>
  <c r="X28" s="1"/>
  <c r="W27"/>
  <c r="V27"/>
  <c r="X27" s="1"/>
  <c r="W26"/>
  <c r="V26"/>
  <c r="X26" s="1"/>
  <c r="W25"/>
  <c r="V25"/>
  <c r="W24"/>
  <c r="V24"/>
  <c r="X24" s="1"/>
  <c r="W23"/>
  <c r="V23"/>
  <c r="X23" s="1"/>
  <c r="W22"/>
  <c r="V22"/>
  <c r="X22" s="1"/>
  <c r="W21"/>
  <c r="V21"/>
  <c r="X21" s="1"/>
  <c r="W16"/>
  <c r="V16"/>
  <c r="X16" s="1"/>
  <c r="W17"/>
  <c r="V17"/>
  <c r="X17" s="1"/>
  <c r="W19"/>
  <c r="V19"/>
  <c r="X19" s="1"/>
  <c r="W20"/>
  <c r="V20"/>
  <c r="X20" s="1"/>
  <c r="W11"/>
  <c r="V11"/>
  <c r="X11" s="1"/>
  <c r="W12"/>
  <c r="V12"/>
  <c r="X12" s="1"/>
  <c r="Z14"/>
  <c r="W18"/>
  <c r="V18"/>
  <c r="X18" s="1"/>
  <c r="W15"/>
  <c r="V15"/>
  <c r="X15" s="1"/>
  <c r="W7"/>
  <c r="V7"/>
  <c r="X7" s="1"/>
  <c r="W8"/>
  <c r="V8"/>
  <c r="X8" s="1"/>
  <c r="W9"/>
  <c r="V9"/>
  <c r="X9" s="1"/>
  <c r="W10"/>
  <c r="V10"/>
  <c r="X10" s="1"/>
  <c r="W31"/>
  <c r="V31"/>
  <c r="X31" s="1"/>
  <c r="W32"/>
  <c r="V32"/>
  <c r="X32" s="1"/>
  <c r="W33"/>
  <c r="V33"/>
  <c r="X33" s="1"/>
  <c r="W34"/>
  <c r="V34"/>
  <c r="X34" s="1"/>
  <c r="W35"/>
  <c r="V35"/>
  <c r="X35" s="1"/>
  <c r="P5"/>
  <c r="Q5" s="1"/>
  <c r="P24"/>
  <c r="Q24" s="1"/>
  <c r="P49"/>
  <c r="Q49" s="1"/>
  <c r="P11"/>
  <c r="P35"/>
  <c r="Q35" s="1"/>
  <c r="P38"/>
  <c r="Q38" s="1"/>
  <c r="P9"/>
  <c r="Q9" s="1"/>
  <c r="P20"/>
  <c r="Q20" s="1"/>
  <c r="P22"/>
  <c r="Q22" s="1"/>
  <c r="P34"/>
  <c r="Q34" s="1"/>
  <c r="P37"/>
  <c r="Q37" s="1"/>
  <c r="P47"/>
  <c r="Q47" s="1"/>
  <c r="P19"/>
  <c r="Q19" s="1"/>
  <c r="P21"/>
  <c r="Q21" s="1"/>
  <c r="P33"/>
  <c r="P36"/>
  <c r="Q36" s="1"/>
  <c r="X36"/>
  <c r="P46"/>
  <c r="Q46" s="1"/>
  <c r="X46"/>
  <c r="P7"/>
  <c r="P18"/>
  <c r="Q18" s="1"/>
  <c r="P30"/>
  <c r="Q30" s="1"/>
  <c r="X30"/>
  <c r="P32"/>
  <c r="Q32" s="1"/>
  <c r="P45"/>
  <c r="Q45" s="1"/>
  <c r="P15"/>
  <c r="Q15" s="1"/>
  <c r="P17"/>
  <c r="Q17" s="1"/>
  <c r="P29"/>
  <c r="Q29" s="1"/>
  <c r="P31"/>
  <c r="Q31" s="1"/>
  <c r="P44"/>
  <c r="Q44" s="1"/>
  <c r="P4"/>
  <c r="S6" s="1"/>
  <c r="P16"/>
  <c r="P28"/>
  <c r="P41"/>
  <c r="Q41" s="1"/>
  <c r="P43"/>
  <c r="X43"/>
  <c r="P6"/>
  <c r="X6"/>
  <c r="P25"/>
  <c r="X25"/>
  <c r="P27"/>
  <c r="P40"/>
  <c r="Q40" s="1"/>
  <c r="X40"/>
  <c r="P42"/>
  <c r="Q42" s="1"/>
  <c r="P26"/>
  <c r="Q26" s="1"/>
  <c r="P12"/>
  <c r="Q12" s="1"/>
  <c r="P39"/>
  <c r="Q39" s="1"/>
  <c r="P10"/>
  <c r="Q10" s="1"/>
  <c r="P23"/>
  <c r="P48"/>
  <c r="X48"/>
  <c r="P8"/>
  <c r="Q13"/>
  <c r="Z13"/>
  <c r="D15" i="18"/>
  <c r="D32"/>
  <c r="D28"/>
  <c r="D22"/>
  <c r="D34"/>
  <c r="D13"/>
  <c r="D20"/>
  <c r="D9"/>
  <c r="D19"/>
  <c r="D30"/>
  <c r="D14"/>
  <c r="D21"/>
  <c r="D26"/>
  <c r="D5"/>
  <c r="D33"/>
  <c r="D12"/>
  <c r="D8"/>
  <c r="D11"/>
  <c r="D18"/>
  <c r="D31"/>
  <c r="D7"/>
  <c r="D10"/>
  <c r="D17"/>
  <c r="D6"/>
  <c r="D24"/>
  <c r="D29"/>
  <c r="D16"/>
  <c r="D23"/>
  <c r="D25"/>
  <c r="D27"/>
  <c r="R49" i="19"/>
  <c r="R45"/>
  <c r="R40"/>
  <c r="R35"/>
  <c r="R30"/>
  <c r="R25"/>
  <c r="R20"/>
  <c r="R15"/>
  <c r="Q14"/>
  <c r="R10"/>
  <c r="Q6"/>
  <c r="R6"/>
  <c r="C270" i="17"/>
  <c r="D270" s="1"/>
  <c r="C271"/>
  <c r="D271" s="1"/>
  <c r="C272"/>
  <c r="D272" s="1"/>
  <c r="C273"/>
  <c r="D273" s="1"/>
  <c r="C274"/>
  <c r="D274" s="1"/>
  <c r="C275"/>
  <c r="D275" s="1"/>
  <c r="C276"/>
  <c r="D276" s="1"/>
  <c r="C277"/>
  <c r="D277" s="1"/>
  <c r="C278"/>
  <c r="D278" s="1"/>
  <c r="C269"/>
  <c r="D269" s="1"/>
  <c r="K268" i="16"/>
  <c r="K269" s="1"/>
  <c r="K270" s="1"/>
  <c r="K271" s="1"/>
  <c r="K272" s="1"/>
  <c r="K273" s="1"/>
  <c r="K274" s="1"/>
  <c r="K275" s="1"/>
  <c r="K267"/>
  <c r="K266"/>
  <c r="L266"/>
  <c r="L267"/>
  <c r="L268"/>
  <c r="L269"/>
  <c r="L270"/>
  <c r="L271"/>
  <c r="L272"/>
  <c r="L273"/>
  <c r="L274"/>
  <c r="L275"/>
  <c r="G266"/>
  <c r="H266"/>
  <c r="I266"/>
  <c r="J266"/>
  <c r="G267"/>
  <c r="H267"/>
  <c r="I267"/>
  <c r="J267"/>
  <c r="G268"/>
  <c r="H268"/>
  <c r="I268"/>
  <c r="J268"/>
  <c r="G269"/>
  <c r="H269"/>
  <c r="I269"/>
  <c r="J269"/>
  <c r="G270"/>
  <c r="H270"/>
  <c r="I270"/>
  <c r="J270"/>
  <c r="G271"/>
  <c r="H271"/>
  <c r="I271"/>
  <c r="J271"/>
  <c r="G272"/>
  <c r="H272"/>
  <c r="I272"/>
  <c r="J272"/>
  <c r="G273"/>
  <c r="H273"/>
  <c r="I273"/>
  <c r="J273"/>
  <c r="G274"/>
  <c r="H274"/>
  <c r="I274"/>
  <c r="J274"/>
  <c r="G275"/>
  <c r="H275"/>
  <c r="I275"/>
  <c r="J275"/>
  <c r="L257"/>
  <c r="L258"/>
  <c r="L259"/>
  <c r="L260"/>
  <c r="L261"/>
  <c r="L262"/>
  <c r="L263"/>
  <c r="L264"/>
  <c r="L265"/>
  <c r="K258"/>
  <c r="K259" s="1"/>
  <c r="K260" s="1"/>
  <c r="K261" s="1"/>
  <c r="K262" s="1"/>
  <c r="K263" s="1"/>
  <c r="K264" s="1"/>
  <c r="K265" s="1"/>
  <c r="K257"/>
  <c r="K256"/>
  <c r="L256"/>
  <c r="J265"/>
  <c r="I265"/>
  <c r="H265"/>
  <c r="G265"/>
  <c r="J264"/>
  <c r="I264"/>
  <c r="H264"/>
  <c r="G264"/>
  <c r="J263"/>
  <c r="I263"/>
  <c r="H263"/>
  <c r="G263"/>
  <c r="J262"/>
  <c r="I262"/>
  <c r="H262"/>
  <c r="G262"/>
  <c r="J261"/>
  <c r="I261"/>
  <c r="H261"/>
  <c r="G261"/>
  <c r="J260"/>
  <c r="I260"/>
  <c r="H260"/>
  <c r="G260"/>
  <c r="J259"/>
  <c r="I259"/>
  <c r="H259"/>
  <c r="G259"/>
  <c r="J258"/>
  <c r="I258"/>
  <c r="H258"/>
  <c r="G258"/>
  <c r="J257"/>
  <c r="I257"/>
  <c r="H257"/>
  <c r="G257"/>
  <c r="J256"/>
  <c r="I256"/>
  <c r="H256"/>
  <c r="G256"/>
  <c r="L80" i="15"/>
  <c r="L81"/>
  <c r="L82"/>
  <c r="L83" s="1"/>
  <c r="L84" s="1"/>
  <c r="L85" s="1"/>
  <c r="L86" s="1"/>
  <c r="L87" s="1"/>
  <c r="L79"/>
  <c r="L78"/>
  <c r="K78"/>
  <c r="K79"/>
  <c r="K80"/>
  <c r="K81"/>
  <c r="K82"/>
  <c r="K83"/>
  <c r="K84"/>
  <c r="K85"/>
  <c r="K86"/>
  <c r="K87"/>
  <c r="K68"/>
  <c r="L68" s="1"/>
  <c r="K69"/>
  <c r="K70"/>
  <c r="K71"/>
  <c r="K72"/>
  <c r="K73"/>
  <c r="K74"/>
  <c r="K75"/>
  <c r="K76"/>
  <c r="K77"/>
  <c r="K244" i="16"/>
  <c r="K245" s="1"/>
  <c r="K246" s="1"/>
  <c r="K247" s="1"/>
  <c r="K248" s="1"/>
  <c r="K249" s="1"/>
  <c r="K250" s="1"/>
  <c r="K251" s="1"/>
  <c r="K243"/>
  <c r="K242"/>
  <c r="L242"/>
  <c r="L243"/>
  <c r="L244"/>
  <c r="L245"/>
  <c r="L246"/>
  <c r="L247"/>
  <c r="L248"/>
  <c r="L249"/>
  <c r="L250"/>
  <c r="L251"/>
  <c r="G242"/>
  <c r="H242"/>
  <c r="I242"/>
  <c r="J242"/>
  <c r="G243"/>
  <c r="H243"/>
  <c r="I243"/>
  <c r="J243"/>
  <c r="G244"/>
  <c r="H244"/>
  <c r="I244"/>
  <c r="J244"/>
  <c r="G245"/>
  <c r="H245"/>
  <c r="I245"/>
  <c r="J245"/>
  <c r="G246"/>
  <c r="H246"/>
  <c r="I246"/>
  <c r="J246"/>
  <c r="G247"/>
  <c r="H247"/>
  <c r="I247"/>
  <c r="J247"/>
  <c r="G248"/>
  <c r="H248"/>
  <c r="I248"/>
  <c r="J248"/>
  <c r="G249"/>
  <c r="H249"/>
  <c r="I249"/>
  <c r="J249"/>
  <c r="G250"/>
  <c r="H250"/>
  <c r="I250"/>
  <c r="J250"/>
  <c r="G251"/>
  <c r="H251"/>
  <c r="I251"/>
  <c r="J251"/>
  <c r="K234"/>
  <c r="K235" s="1"/>
  <c r="K236" s="1"/>
  <c r="K237" s="1"/>
  <c r="K238" s="1"/>
  <c r="K239" s="1"/>
  <c r="K240" s="1"/>
  <c r="K241" s="1"/>
  <c r="K233"/>
  <c r="K232"/>
  <c r="L232"/>
  <c r="L233"/>
  <c r="L234"/>
  <c r="L235"/>
  <c r="L236"/>
  <c r="L237"/>
  <c r="L238"/>
  <c r="L239"/>
  <c r="L240"/>
  <c r="L241"/>
  <c r="G232"/>
  <c r="H232"/>
  <c r="I232"/>
  <c r="J232"/>
  <c r="G233"/>
  <c r="H233"/>
  <c r="I233"/>
  <c r="J233"/>
  <c r="G234"/>
  <c r="H234"/>
  <c r="I234"/>
  <c r="J234"/>
  <c r="G235"/>
  <c r="H235"/>
  <c r="I235"/>
  <c r="J235"/>
  <c r="G236"/>
  <c r="H236"/>
  <c r="I236"/>
  <c r="J236"/>
  <c r="G237"/>
  <c r="H237"/>
  <c r="I237"/>
  <c r="J237"/>
  <c r="G238"/>
  <c r="H238"/>
  <c r="I238"/>
  <c r="J238"/>
  <c r="G239"/>
  <c r="H239"/>
  <c r="I239"/>
  <c r="J239"/>
  <c r="G240"/>
  <c r="H240"/>
  <c r="I240"/>
  <c r="J240"/>
  <c r="G241"/>
  <c r="H241"/>
  <c r="I241"/>
  <c r="J241"/>
  <c r="K224"/>
  <c r="K225" s="1"/>
  <c r="K226" s="1"/>
  <c r="K227" s="1"/>
  <c r="K228" s="1"/>
  <c r="K229" s="1"/>
  <c r="K230" s="1"/>
  <c r="K231" s="1"/>
  <c r="K223"/>
  <c r="K222"/>
  <c r="L222"/>
  <c r="L223"/>
  <c r="L224"/>
  <c r="L225"/>
  <c r="L226"/>
  <c r="L227"/>
  <c r="L228"/>
  <c r="L229"/>
  <c r="L230"/>
  <c r="L231"/>
  <c r="G222"/>
  <c r="H222"/>
  <c r="I222"/>
  <c r="J222"/>
  <c r="G223"/>
  <c r="H223"/>
  <c r="I223"/>
  <c r="J223"/>
  <c r="G224"/>
  <c r="H224"/>
  <c r="I224"/>
  <c r="J224"/>
  <c r="G225"/>
  <c r="H225"/>
  <c r="I225"/>
  <c r="J225"/>
  <c r="G226"/>
  <c r="H226"/>
  <c r="I226"/>
  <c r="J226"/>
  <c r="G227"/>
  <c r="H227"/>
  <c r="I227"/>
  <c r="J227"/>
  <c r="G228"/>
  <c r="H228"/>
  <c r="I228"/>
  <c r="J228"/>
  <c r="G229"/>
  <c r="H229"/>
  <c r="I229"/>
  <c r="J229"/>
  <c r="G230"/>
  <c r="H230"/>
  <c r="I230"/>
  <c r="J230"/>
  <c r="G231"/>
  <c r="H231"/>
  <c r="I231"/>
  <c r="J231"/>
  <c r="S15" i="19" l="1"/>
  <c r="Z24"/>
  <c r="Z46"/>
  <c r="Z45"/>
  <c r="AF45" s="1"/>
  <c r="Z19"/>
  <c r="Q16"/>
  <c r="T20" s="1"/>
  <c r="S20"/>
  <c r="Z12"/>
  <c r="Z15"/>
  <c r="AF15" s="1"/>
  <c r="Z43"/>
  <c r="Z10"/>
  <c r="AF10" s="1"/>
  <c r="Z37"/>
  <c r="Q27"/>
  <c r="Z8"/>
  <c r="Z47"/>
  <c r="Z27"/>
  <c r="S25"/>
  <c r="Z20"/>
  <c r="AF20" s="1"/>
  <c r="S45"/>
  <c r="Z11"/>
  <c r="Q43"/>
  <c r="T45" s="1"/>
  <c r="Q8"/>
  <c r="Q11"/>
  <c r="T15" s="1"/>
  <c r="Z41"/>
  <c r="Z18"/>
  <c r="S10"/>
  <c r="S30"/>
  <c r="S49"/>
  <c r="Z34"/>
  <c r="Z49"/>
  <c r="AF49" s="1"/>
  <c r="Q23"/>
  <c r="Z40"/>
  <c r="AF40" s="1"/>
  <c r="Z44"/>
  <c r="Z9"/>
  <c r="Q33"/>
  <c r="T35" s="1"/>
  <c r="Z21"/>
  <c r="Z22"/>
  <c r="Z39"/>
  <c r="Z31"/>
  <c r="T40"/>
  <c r="Q48"/>
  <c r="T49" s="1"/>
  <c r="Z23"/>
  <c r="S35"/>
  <c r="Q7"/>
  <c r="Q25"/>
  <c r="Z5"/>
  <c r="Z29"/>
  <c r="Z32"/>
  <c r="S40"/>
  <c r="Q4"/>
  <c r="T6" s="1"/>
  <c r="Z4"/>
  <c r="Z36"/>
  <c r="Z35"/>
  <c r="AF35" s="1"/>
  <c r="Z38"/>
  <c r="Z26"/>
  <c r="Z42"/>
  <c r="Z17"/>
  <c r="Z30"/>
  <c r="AF30" s="1"/>
  <c r="Q28"/>
  <c r="Z48"/>
  <c r="Z33"/>
  <c r="Z25"/>
  <c r="AF25" s="1"/>
  <c r="Z28"/>
  <c r="Z7"/>
  <c r="Z6"/>
  <c r="AF6" s="1"/>
  <c r="Z16"/>
  <c r="L69" i="15"/>
  <c r="L70" s="1"/>
  <c r="L71" s="1"/>
  <c r="L72" s="1"/>
  <c r="L73" s="1"/>
  <c r="L74" s="1"/>
  <c r="L75" s="1"/>
  <c r="L76" s="1"/>
  <c r="L77" s="1"/>
  <c r="G214" i="16"/>
  <c r="K214" s="1"/>
  <c r="K215" s="1"/>
  <c r="K216" s="1"/>
  <c r="K217" s="1"/>
  <c r="K218" s="1"/>
  <c r="K219" s="1"/>
  <c r="K220" s="1"/>
  <c r="K221" s="1"/>
  <c r="H214"/>
  <c r="I214"/>
  <c r="J214"/>
  <c r="L214"/>
  <c r="G215"/>
  <c r="H215"/>
  <c r="I215"/>
  <c r="J215"/>
  <c r="L215"/>
  <c r="G216"/>
  <c r="H216"/>
  <c r="I216"/>
  <c r="J216"/>
  <c r="L216"/>
  <c r="G217"/>
  <c r="H217"/>
  <c r="I217"/>
  <c r="J217"/>
  <c r="L217"/>
  <c r="G218"/>
  <c r="H218"/>
  <c r="I218"/>
  <c r="J218"/>
  <c r="L218"/>
  <c r="G219"/>
  <c r="H219"/>
  <c r="I219"/>
  <c r="J219"/>
  <c r="L219"/>
  <c r="G220"/>
  <c r="H220"/>
  <c r="I220"/>
  <c r="J220"/>
  <c r="L220"/>
  <c r="G221"/>
  <c r="H221"/>
  <c r="I221"/>
  <c r="J221"/>
  <c r="L221"/>
  <c r="L213"/>
  <c r="J213"/>
  <c r="I213"/>
  <c r="H213"/>
  <c r="G213"/>
  <c r="K213" s="1"/>
  <c r="L212"/>
  <c r="J212"/>
  <c r="I212"/>
  <c r="H212"/>
  <c r="G212"/>
  <c r="K212" s="1"/>
  <c r="L203"/>
  <c r="L204"/>
  <c r="L205"/>
  <c r="L206"/>
  <c r="L207"/>
  <c r="L208"/>
  <c r="L209"/>
  <c r="L210"/>
  <c r="L211"/>
  <c r="K204"/>
  <c r="K205" s="1"/>
  <c r="K206" s="1"/>
  <c r="K207" s="1"/>
  <c r="K208" s="1"/>
  <c r="K209" s="1"/>
  <c r="K210" s="1"/>
  <c r="K211" s="1"/>
  <c r="K203"/>
  <c r="K193"/>
  <c r="K194" s="1"/>
  <c r="K195" s="1"/>
  <c r="K196" s="1"/>
  <c r="K197" s="1"/>
  <c r="K198" s="1"/>
  <c r="K199" s="1"/>
  <c r="K200" s="1"/>
  <c r="K192"/>
  <c r="L202"/>
  <c r="K202"/>
  <c r="G203"/>
  <c r="H203"/>
  <c r="I203"/>
  <c r="J203"/>
  <c r="G204"/>
  <c r="H204"/>
  <c r="I204"/>
  <c r="J204"/>
  <c r="G205"/>
  <c r="H205"/>
  <c r="I205"/>
  <c r="J205"/>
  <c r="G206"/>
  <c r="H206"/>
  <c r="I206"/>
  <c r="J206"/>
  <c r="G207"/>
  <c r="H207"/>
  <c r="I207"/>
  <c r="J207"/>
  <c r="G208"/>
  <c r="H208"/>
  <c r="I208"/>
  <c r="J208"/>
  <c r="G209"/>
  <c r="H209"/>
  <c r="I209"/>
  <c r="J209"/>
  <c r="G210"/>
  <c r="H210"/>
  <c r="I210"/>
  <c r="J210"/>
  <c r="G211"/>
  <c r="H211"/>
  <c r="I211"/>
  <c r="J211"/>
  <c r="H202"/>
  <c r="I202"/>
  <c r="J202"/>
  <c r="G202"/>
  <c r="K57" i="15"/>
  <c r="K58"/>
  <c r="K59"/>
  <c r="K60"/>
  <c r="K61"/>
  <c r="K62"/>
  <c r="K63"/>
  <c r="K64"/>
  <c r="K65"/>
  <c r="K66"/>
  <c r="K47"/>
  <c r="L47" s="1"/>
  <c r="K48"/>
  <c r="K49"/>
  <c r="K50"/>
  <c r="K51"/>
  <c r="K52"/>
  <c r="K53"/>
  <c r="K54"/>
  <c r="K55"/>
  <c r="K56"/>
  <c r="K35"/>
  <c r="L35" s="1"/>
  <c r="K36"/>
  <c r="K37"/>
  <c r="K38"/>
  <c r="K39"/>
  <c r="K40"/>
  <c r="K41"/>
  <c r="K42"/>
  <c r="K43"/>
  <c r="K44"/>
  <c r="L192" i="16"/>
  <c r="L193"/>
  <c r="L194"/>
  <c r="L195"/>
  <c r="L196"/>
  <c r="L197"/>
  <c r="L198"/>
  <c r="L199"/>
  <c r="L200"/>
  <c r="L191"/>
  <c r="L182"/>
  <c r="L183"/>
  <c r="L184"/>
  <c r="L185"/>
  <c r="L186"/>
  <c r="L187"/>
  <c r="L188"/>
  <c r="L189"/>
  <c r="L190"/>
  <c r="L181"/>
  <c r="L172"/>
  <c r="L173"/>
  <c r="L174"/>
  <c r="L175"/>
  <c r="L176"/>
  <c r="L177"/>
  <c r="L178"/>
  <c r="L179"/>
  <c r="L180"/>
  <c r="L171"/>
  <c r="L162"/>
  <c r="L163"/>
  <c r="L164"/>
  <c r="L165"/>
  <c r="L166"/>
  <c r="L167"/>
  <c r="L168"/>
  <c r="L169"/>
  <c r="L170"/>
  <c r="L161"/>
  <c r="K183"/>
  <c r="K184" s="1"/>
  <c r="K185" s="1"/>
  <c r="K186" s="1"/>
  <c r="K187" s="1"/>
  <c r="K188" s="1"/>
  <c r="K189" s="1"/>
  <c r="K190" s="1"/>
  <c r="K182"/>
  <c r="K173"/>
  <c r="K174" s="1"/>
  <c r="K175" s="1"/>
  <c r="K176" s="1"/>
  <c r="K177" s="1"/>
  <c r="K178" s="1"/>
  <c r="K179" s="1"/>
  <c r="K180" s="1"/>
  <c r="K172"/>
  <c r="K170"/>
  <c r="K163"/>
  <c r="K164" s="1"/>
  <c r="K165" s="1"/>
  <c r="K166" s="1"/>
  <c r="K167" s="1"/>
  <c r="K168" s="1"/>
  <c r="K169" s="1"/>
  <c r="K162"/>
  <c r="DA6"/>
  <c r="DB6" s="1"/>
  <c r="CZ3"/>
  <c r="DA3" s="1"/>
  <c r="DB3" s="1"/>
  <c r="CZ4"/>
  <c r="DA4" s="1"/>
  <c r="DB4" s="1"/>
  <c r="CZ5"/>
  <c r="DA5" s="1"/>
  <c r="DB5" s="1"/>
  <c r="CZ6"/>
  <c r="CZ7"/>
  <c r="DA7" s="1"/>
  <c r="DB7" s="1"/>
  <c r="CZ8"/>
  <c r="DA8" s="1"/>
  <c r="DB8" s="1"/>
  <c r="CZ9"/>
  <c r="DA9" s="1"/>
  <c r="DB9" s="1"/>
  <c r="CZ10"/>
  <c r="DA10" s="1"/>
  <c r="DB10" s="1"/>
  <c r="CZ11"/>
  <c r="I349" i="12" s="1"/>
  <c r="CZ2" i="16"/>
  <c r="DA2" s="1"/>
  <c r="DB2" s="1"/>
  <c r="DR15"/>
  <c r="DS15" s="1"/>
  <c r="DQ15"/>
  <c r="DP15"/>
  <c r="DO15"/>
  <c r="DR14"/>
  <c r="DS14" s="1"/>
  <c r="DQ14"/>
  <c r="DP14"/>
  <c r="DO14"/>
  <c r="DR13"/>
  <c r="DS13" s="1"/>
  <c r="DQ13"/>
  <c r="DP13"/>
  <c r="DO13"/>
  <c r="DR12"/>
  <c r="DS12" s="1"/>
  <c r="DQ12"/>
  <c r="DP12"/>
  <c r="DO12"/>
  <c r="DR11"/>
  <c r="DS11" s="1"/>
  <c r="DQ11"/>
  <c r="DP11"/>
  <c r="DO11"/>
  <c r="DR10"/>
  <c r="DS10" s="1"/>
  <c r="DQ10"/>
  <c r="DP10"/>
  <c r="DO10"/>
  <c r="DR9"/>
  <c r="DS9" s="1"/>
  <c r="DQ9"/>
  <c r="DP9"/>
  <c r="DO9"/>
  <c r="DR8"/>
  <c r="DS8" s="1"/>
  <c r="DQ8"/>
  <c r="DP8"/>
  <c r="DO8"/>
  <c r="DR7"/>
  <c r="DS7" s="1"/>
  <c r="DQ7"/>
  <c r="DP7"/>
  <c r="DO7"/>
  <c r="DR6"/>
  <c r="DS6" s="1"/>
  <c r="DQ6"/>
  <c r="DP6"/>
  <c r="DO6"/>
  <c r="K171"/>
  <c r="K181"/>
  <c r="K191"/>
  <c r="K161"/>
  <c r="DN7"/>
  <c r="DN8"/>
  <c r="DN9"/>
  <c r="DN10"/>
  <c r="DN11"/>
  <c r="DN12"/>
  <c r="DN13"/>
  <c r="DN14"/>
  <c r="DN15"/>
  <c r="DN6"/>
  <c r="AC3" i="14"/>
  <c r="AC4"/>
  <c r="AC5"/>
  <c r="AD5" s="1"/>
  <c r="AE5" s="1"/>
  <c r="AF5" s="1"/>
  <c r="AG5" s="1"/>
  <c r="AC6"/>
  <c r="AC7"/>
  <c r="AC8"/>
  <c r="AC9"/>
  <c r="AC10"/>
  <c r="AC11"/>
  <c r="AC12"/>
  <c r="AC13"/>
  <c r="J8" i="9"/>
  <c r="J9"/>
  <c r="J10"/>
  <c r="J11"/>
  <c r="J12"/>
  <c r="AH6" i="14" s="1"/>
  <c r="J13" i="9"/>
  <c r="J14"/>
  <c r="J15"/>
  <c r="J16"/>
  <c r="J17"/>
  <c r="AH9" i="14" s="1"/>
  <c r="J18" i="9"/>
  <c r="J19"/>
  <c r="J20"/>
  <c r="J21"/>
  <c r="J22"/>
  <c r="J23"/>
  <c r="AH10" i="14" s="1"/>
  <c r="J24" i="9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7"/>
  <c r="J3"/>
  <c r="J4"/>
  <c r="J5"/>
  <c r="J6"/>
  <c r="J2"/>
  <c r="I9"/>
  <c r="I10" s="1"/>
  <c r="I11" s="1"/>
  <c r="I12"/>
  <c r="I13"/>
  <c r="I14"/>
  <c r="I15"/>
  <c r="I16"/>
  <c r="I17"/>
  <c r="I18"/>
  <c r="I19" s="1"/>
  <c r="I20"/>
  <c r="I21"/>
  <c r="I22"/>
  <c r="I23"/>
  <c r="I24"/>
  <c r="I25" s="1"/>
  <c r="I26" s="1"/>
  <c r="I27" s="1"/>
  <c r="I28"/>
  <c r="I29"/>
  <c r="I30"/>
  <c r="I31"/>
  <c r="I32"/>
  <c r="I33" s="1"/>
  <c r="I34"/>
  <c r="I35" s="1"/>
  <c r="I36" s="1"/>
  <c r="I37" s="1"/>
  <c r="I38" s="1"/>
  <c r="I39" s="1"/>
  <c r="I40" s="1"/>
  <c r="I41" s="1"/>
  <c r="I42" s="1"/>
  <c r="I4"/>
  <c r="I5"/>
  <c r="I6"/>
  <c r="I7"/>
  <c r="I8" s="1"/>
  <c r="I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3"/>
  <c r="H2"/>
  <c r="K74" i="1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71"/>
  <c r="K72"/>
  <c r="K73"/>
  <c r="K70"/>
  <c r="CI454" i="6"/>
  <c r="CI455"/>
  <c r="CI456"/>
  <c r="CI457"/>
  <c r="CI458"/>
  <c r="CI459"/>
  <c r="CI460"/>
  <c r="CI461"/>
  <c r="CI462"/>
  <c r="CN291"/>
  <c r="CV292"/>
  <c r="CV293"/>
  <c r="CV294"/>
  <c r="CV295"/>
  <c r="CV296"/>
  <c r="CV297"/>
  <c r="CV298"/>
  <c r="CV299"/>
  <c r="CV300"/>
  <c r="CV301"/>
  <c r="CN283"/>
  <c r="CN284"/>
  <c r="CN285"/>
  <c r="CN286"/>
  <c r="CN287"/>
  <c r="CN288"/>
  <c r="CN289"/>
  <c r="CN290"/>
  <c r="CN282"/>
  <c r="CX225"/>
  <c r="CX226"/>
  <c r="CX227"/>
  <c r="CX228"/>
  <c r="CX229"/>
  <c r="CX230"/>
  <c r="CX231"/>
  <c r="CX232"/>
  <c r="CX233"/>
  <c r="CX224"/>
  <c r="CQ209"/>
  <c r="CQ210"/>
  <c r="CQ211"/>
  <c r="CQ212"/>
  <c r="CQ213"/>
  <c r="CQ214"/>
  <c r="CQ215"/>
  <c r="CQ216"/>
  <c r="CQ208"/>
  <c r="CW108"/>
  <c r="CW109"/>
  <c r="CW110"/>
  <c r="CW111"/>
  <c r="CW112"/>
  <c r="CW113"/>
  <c r="CW114"/>
  <c r="CW115"/>
  <c r="CW116"/>
  <c r="CW117"/>
  <c r="CK118"/>
  <c r="CK119"/>
  <c r="CK120"/>
  <c r="CK121"/>
  <c r="CK122"/>
  <c r="CK123"/>
  <c r="CK124"/>
  <c r="CK125"/>
  <c r="CK126"/>
  <c r="CK127"/>
  <c r="CS128"/>
  <c r="CS129"/>
  <c r="CS130"/>
  <c r="CS131"/>
  <c r="CS132"/>
  <c r="CS133"/>
  <c r="CS134"/>
  <c r="CS135"/>
  <c r="CS136"/>
  <c r="CS137"/>
  <c r="CP138"/>
  <c r="CP139"/>
  <c r="CP140"/>
  <c r="CP141"/>
  <c r="CP142"/>
  <c r="CP143"/>
  <c r="CP144"/>
  <c r="CP145"/>
  <c r="CP146"/>
  <c r="CP147"/>
  <c r="CM148"/>
  <c r="CM149"/>
  <c r="CM150"/>
  <c r="CM151"/>
  <c r="CM152"/>
  <c r="CM153"/>
  <c r="CM154"/>
  <c r="CM155"/>
  <c r="CM156"/>
  <c r="CM157"/>
  <c r="CL158"/>
  <c r="CL159"/>
  <c r="CL160"/>
  <c r="CL161"/>
  <c r="CL162"/>
  <c r="CL163"/>
  <c r="CL164"/>
  <c r="CL165"/>
  <c r="CL166"/>
  <c r="CL167"/>
  <c r="CQ168"/>
  <c r="CO69"/>
  <c r="CO70"/>
  <c r="CO71"/>
  <c r="CO72"/>
  <c r="CO73"/>
  <c r="CO74"/>
  <c r="CO75"/>
  <c r="CO76"/>
  <c r="CO77"/>
  <c r="CR78"/>
  <c r="CR79"/>
  <c r="CR80"/>
  <c r="CR81"/>
  <c r="CR82"/>
  <c r="CR83"/>
  <c r="CR84"/>
  <c r="CR85"/>
  <c r="CR86"/>
  <c r="CR87"/>
  <c r="CJ88"/>
  <c r="CJ89"/>
  <c r="CJ90"/>
  <c r="CJ91"/>
  <c r="CJ92"/>
  <c r="CJ93"/>
  <c r="CJ94"/>
  <c r="CJ95"/>
  <c r="CJ96"/>
  <c r="CJ97"/>
  <c r="CU98"/>
  <c r="CU99"/>
  <c r="CU100"/>
  <c r="CU101"/>
  <c r="CU102"/>
  <c r="CU103"/>
  <c r="CU104"/>
  <c r="CU105"/>
  <c r="CU106"/>
  <c r="CU107"/>
  <c r="CO68"/>
  <c r="CT323"/>
  <c r="CT324"/>
  <c r="CT325"/>
  <c r="CT326"/>
  <c r="CT327"/>
  <c r="CT328"/>
  <c r="CT329"/>
  <c r="CT330"/>
  <c r="CT331"/>
  <c r="CT322"/>
  <c r="CI322"/>
  <c r="CI323" s="1"/>
  <c r="CI324" s="1"/>
  <c r="CI325" s="1"/>
  <c r="CI326" s="1"/>
  <c r="CI327" s="1"/>
  <c r="CI328" s="1"/>
  <c r="CI329" s="1"/>
  <c r="CI330" s="1"/>
  <c r="CI331" s="1"/>
  <c r="CI292"/>
  <c r="CI293" s="1"/>
  <c r="CI294" s="1"/>
  <c r="CI295" s="1"/>
  <c r="CI296" s="1"/>
  <c r="CI297" s="1"/>
  <c r="CI298" s="1"/>
  <c r="CI299" s="1"/>
  <c r="CI300" s="1"/>
  <c r="CI301" s="1"/>
  <c r="CI283"/>
  <c r="CI284" s="1"/>
  <c r="CI285" s="1"/>
  <c r="CI286" s="1"/>
  <c r="CI287" s="1"/>
  <c r="CI288" s="1"/>
  <c r="CI289" s="1"/>
  <c r="CI290" s="1"/>
  <c r="CI291" s="1"/>
  <c r="CI282"/>
  <c r="CI224"/>
  <c r="CI225" s="1"/>
  <c r="CI226" s="1"/>
  <c r="CI227" s="1"/>
  <c r="CI228" s="1"/>
  <c r="CI229" s="1"/>
  <c r="CI230" s="1"/>
  <c r="CI231" s="1"/>
  <c r="CI232" s="1"/>
  <c r="CI233" s="1"/>
  <c r="CI208"/>
  <c r="CI209" s="1"/>
  <c r="CI210" s="1"/>
  <c r="CI211" s="1"/>
  <c r="CI212" s="1"/>
  <c r="CI213" s="1"/>
  <c r="CI214" s="1"/>
  <c r="CI215" s="1"/>
  <c r="CI216" s="1"/>
  <c r="CI158"/>
  <c r="CI159" s="1"/>
  <c r="CI160" s="1"/>
  <c r="CI161" s="1"/>
  <c r="CI162" s="1"/>
  <c r="CI163" s="1"/>
  <c r="CI164" s="1"/>
  <c r="CI165" s="1"/>
  <c r="CI166" s="1"/>
  <c r="CI167" s="1"/>
  <c r="CI168" s="1"/>
  <c r="CI148"/>
  <c r="CI149" s="1"/>
  <c r="CI150" s="1"/>
  <c r="CI151" s="1"/>
  <c r="CI152" s="1"/>
  <c r="CI153" s="1"/>
  <c r="CI154" s="1"/>
  <c r="CI155" s="1"/>
  <c r="CI156" s="1"/>
  <c r="CI157" s="1"/>
  <c r="CI138"/>
  <c r="CI139" s="1"/>
  <c r="CI140" s="1"/>
  <c r="CI141" s="1"/>
  <c r="CI142" s="1"/>
  <c r="CI143" s="1"/>
  <c r="CI144" s="1"/>
  <c r="CI145" s="1"/>
  <c r="CI146" s="1"/>
  <c r="CI147" s="1"/>
  <c r="CI128"/>
  <c r="CI129" s="1"/>
  <c r="CI130" s="1"/>
  <c r="CI131" s="1"/>
  <c r="CI132" s="1"/>
  <c r="CI133" s="1"/>
  <c r="CI134" s="1"/>
  <c r="CI135" s="1"/>
  <c r="CI136" s="1"/>
  <c r="CI137" s="1"/>
  <c r="CI118"/>
  <c r="CI119" s="1"/>
  <c r="CI120" s="1"/>
  <c r="CI121" s="1"/>
  <c r="CI122" s="1"/>
  <c r="CI123" s="1"/>
  <c r="CI124" s="1"/>
  <c r="CI125" s="1"/>
  <c r="CI126" s="1"/>
  <c r="CI127" s="1"/>
  <c r="CI108"/>
  <c r="CI109" s="1"/>
  <c r="CI110" s="1"/>
  <c r="CI111" s="1"/>
  <c r="CI112" s="1"/>
  <c r="CI113" s="1"/>
  <c r="CI114" s="1"/>
  <c r="CI115" s="1"/>
  <c r="CI116" s="1"/>
  <c r="CI117" s="1"/>
  <c r="CI98"/>
  <c r="CI99" s="1"/>
  <c r="CI100" s="1"/>
  <c r="CI101" s="1"/>
  <c r="CI102" s="1"/>
  <c r="CI103" s="1"/>
  <c r="CI104" s="1"/>
  <c r="CI105" s="1"/>
  <c r="CI106" s="1"/>
  <c r="CI107" s="1"/>
  <c r="CI88"/>
  <c r="CI89" s="1"/>
  <c r="CI90" s="1"/>
  <c r="CI91" s="1"/>
  <c r="CI92" s="1"/>
  <c r="CI93" s="1"/>
  <c r="CI94" s="1"/>
  <c r="CI95" s="1"/>
  <c r="CI96" s="1"/>
  <c r="CI97" s="1"/>
  <c r="CI78"/>
  <c r="CI79" s="1"/>
  <c r="CI80" s="1"/>
  <c r="CI81" s="1"/>
  <c r="CI82" s="1"/>
  <c r="CI83" s="1"/>
  <c r="CI84" s="1"/>
  <c r="CI85" s="1"/>
  <c r="CI86" s="1"/>
  <c r="CI87" s="1"/>
  <c r="CI68"/>
  <c r="CI69" s="1"/>
  <c r="CI70" s="1"/>
  <c r="CI71" s="1"/>
  <c r="CI72" s="1"/>
  <c r="CI73" s="1"/>
  <c r="CI74" s="1"/>
  <c r="CI75" s="1"/>
  <c r="CI76" s="1"/>
  <c r="CI77" s="1"/>
  <c r="BT4" i="14"/>
  <c r="BU4"/>
  <c r="BV4"/>
  <c r="BW4"/>
  <c r="BX4"/>
  <c r="BY4"/>
  <c r="BZ4"/>
  <c r="CA4"/>
  <c r="CB4"/>
  <c r="CC4"/>
  <c r="CD4"/>
  <c r="CE4"/>
  <c r="CF4"/>
  <c r="CG4"/>
  <c r="CH4"/>
  <c r="BT5"/>
  <c r="BU5"/>
  <c r="BV5"/>
  <c r="BW5"/>
  <c r="BX5"/>
  <c r="BY5"/>
  <c r="BZ5"/>
  <c r="CA5"/>
  <c r="CB5"/>
  <c r="CC5"/>
  <c r="CD5"/>
  <c r="CF5"/>
  <c r="CG5"/>
  <c r="CH5"/>
  <c r="BT6"/>
  <c r="BU6"/>
  <c r="BV6"/>
  <c r="BW6"/>
  <c r="BX6"/>
  <c r="BY6"/>
  <c r="BZ6"/>
  <c r="CA6"/>
  <c r="CC6"/>
  <c r="CD6"/>
  <c r="CE6"/>
  <c r="CF6"/>
  <c r="CG6"/>
  <c r="CH6"/>
  <c r="BT7"/>
  <c r="BU7"/>
  <c r="BV7"/>
  <c r="BW7"/>
  <c r="BY7"/>
  <c r="BZ7"/>
  <c r="CA7"/>
  <c r="CB7"/>
  <c r="CC7"/>
  <c r="CE7"/>
  <c r="CF7"/>
  <c r="CG7"/>
  <c r="CH7"/>
  <c r="BT8"/>
  <c r="BU8"/>
  <c r="BV8"/>
  <c r="BW8"/>
  <c r="BY8"/>
  <c r="CA8"/>
  <c r="CB8"/>
  <c r="CC8"/>
  <c r="CD8"/>
  <c r="CE8"/>
  <c r="CF8"/>
  <c r="CG8"/>
  <c r="CH8"/>
  <c r="BT9"/>
  <c r="BU9"/>
  <c r="BV9"/>
  <c r="BW9"/>
  <c r="BY9"/>
  <c r="BZ9"/>
  <c r="CA9"/>
  <c r="CB9"/>
  <c r="CC9"/>
  <c r="CD9"/>
  <c r="CF9"/>
  <c r="CG9"/>
  <c r="CH9"/>
  <c r="BT10"/>
  <c r="BU10"/>
  <c r="BV10"/>
  <c r="BW10"/>
  <c r="BY10"/>
  <c r="BZ10"/>
  <c r="CA10"/>
  <c r="CC10"/>
  <c r="CD10"/>
  <c r="CE10"/>
  <c r="CF10"/>
  <c r="CG10"/>
  <c r="CH10"/>
  <c r="BT11"/>
  <c r="BU11"/>
  <c r="BV11"/>
  <c r="BW11"/>
  <c r="BY11"/>
  <c r="BZ11"/>
  <c r="CA11"/>
  <c r="CB11"/>
  <c r="CC11"/>
  <c r="CE11"/>
  <c r="CF11"/>
  <c r="CG11"/>
  <c r="CH11"/>
  <c r="BT12"/>
  <c r="BU12"/>
  <c r="BV12"/>
  <c r="BW12"/>
  <c r="BY12"/>
  <c r="CA12"/>
  <c r="CB12"/>
  <c r="CC12"/>
  <c r="CD12"/>
  <c r="CE12"/>
  <c r="CF12"/>
  <c r="CG12"/>
  <c r="CH12"/>
  <c r="BT13"/>
  <c r="BU13"/>
  <c r="BV13"/>
  <c r="BW13"/>
  <c r="BY13"/>
  <c r="BZ13"/>
  <c r="CA13"/>
  <c r="CB13"/>
  <c r="CC13"/>
  <c r="CD13"/>
  <c r="CF13"/>
  <c r="CG13"/>
  <c r="CH13"/>
  <c r="BT3"/>
  <c r="BU3"/>
  <c r="BV3"/>
  <c r="BW3"/>
  <c r="BX3"/>
  <c r="BY3"/>
  <c r="BZ3"/>
  <c r="CA3"/>
  <c r="CB3"/>
  <c r="CC3"/>
  <c r="CE3"/>
  <c r="CF3"/>
  <c r="CG3"/>
  <c r="CH3"/>
  <c r="BU2"/>
  <c r="BV2"/>
  <c r="BW2"/>
  <c r="BX2"/>
  <c r="BY2"/>
  <c r="BZ2"/>
  <c r="CA2"/>
  <c r="CB2"/>
  <c r="CC2"/>
  <c r="CD2"/>
  <c r="CE2"/>
  <c r="CF2"/>
  <c r="CG2"/>
  <c r="CH2"/>
  <c r="BT2"/>
  <c r="Q335" i="12"/>
  <c r="Q336" s="1"/>
  <c r="Q337" s="1"/>
  <c r="Q338" s="1"/>
  <c r="Q339" s="1"/>
  <c r="Q340" s="1"/>
  <c r="Q341" s="1"/>
  <c r="Q342" s="1"/>
  <c r="Q343" s="1"/>
  <c r="Q344" s="1"/>
  <c r="Q325"/>
  <c r="Q326" s="1"/>
  <c r="Q327" s="1"/>
  <c r="Q328" s="1"/>
  <c r="Q329" s="1"/>
  <c r="Q330" s="1"/>
  <c r="Q331" s="1"/>
  <c r="Q332" s="1"/>
  <c r="Q333" s="1"/>
  <c r="Q334" s="1"/>
  <c r="Q315"/>
  <c r="Q316" s="1"/>
  <c r="Q317" s="1"/>
  <c r="Q318" s="1"/>
  <c r="Q319" s="1"/>
  <c r="Q320" s="1"/>
  <c r="Q321" s="1"/>
  <c r="Q322" s="1"/>
  <c r="Q323" s="1"/>
  <c r="Q324" s="1"/>
  <c r="Q305"/>
  <c r="Q306" s="1"/>
  <c r="Q307" s="1"/>
  <c r="Q308" s="1"/>
  <c r="Q295"/>
  <c r="Q296" s="1"/>
  <c r="Q297" s="1"/>
  <c r="Q298" s="1"/>
  <c r="Q299" s="1"/>
  <c r="Q300" s="1"/>
  <c r="Q301" s="1"/>
  <c r="Q302" s="1"/>
  <c r="Q303" s="1"/>
  <c r="Q304" s="1"/>
  <c r="Q285"/>
  <c r="Q286" s="1"/>
  <c r="Q287" s="1"/>
  <c r="Q288" s="1"/>
  <c r="Q289" s="1"/>
  <c r="Q290" s="1"/>
  <c r="Q291" s="1"/>
  <c r="Q292" s="1"/>
  <c r="Q293" s="1"/>
  <c r="Q294" s="1"/>
  <c r="Q275"/>
  <c r="Q276" s="1"/>
  <c r="Q277" s="1"/>
  <c r="Q278" s="1"/>
  <c r="Q279" s="1"/>
  <c r="Q280" s="1"/>
  <c r="Q281" s="1"/>
  <c r="Q282" s="1"/>
  <c r="Q283" s="1"/>
  <c r="Q284" s="1"/>
  <c r="Q265"/>
  <c r="Q266" s="1"/>
  <c r="Q267" s="1"/>
  <c r="Q268" s="1"/>
  <c r="Q269" s="1"/>
  <c r="Q270" s="1"/>
  <c r="Q271" s="1"/>
  <c r="Q272" s="1"/>
  <c r="Q273" s="1"/>
  <c r="Q274" s="1"/>
  <c r="Q256"/>
  <c r="Q257" s="1"/>
  <c r="Q258" s="1"/>
  <c r="Q259" s="1"/>
  <c r="Q260" s="1"/>
  <c r="Q261" s="1"/>
  <c r="Q262" s="1"/>
  <c r="Q263" s="1"/>
  <c r="Q264" s="1"/>
  <c r="Q255"/>
  <c r="Q245"/>
  <c r="Q246" s="1"/>
  <c r="Q247" s="1"/>
  <c r="Q248" s="1"/>
  <c r="Q235"/>
  <c r="CE5" i="14" s="1"/>
  <c r="Q225" i="12"/>
  <c r="Q226" s="1"/>
  <c r="Q227" s="1"/>
  <c r="Q228" s="1"/>
  <c r="Q229" s="1"/>
  <c r="Q230" s="1"/>
  <c r="Q231" s="1"/>
  <c r="Q232" s="1"/>
  <c r="Q233" s="1"/>
  <c r="Q234" s="1"/>
  <c r="Q217"/>
  <c r="Q218"/>
  <c r="CB10" i="14" s="1"/>
  <c r="Q219" i="12"/>
  <c r="Q220"/>
  <c r="Q221" s="1"/>
  <c r="Q222" s="1"/>
  <c r="Q223" s="1"/>
  <c r="Q224" s="1"/>
  <c r="Q216"/>
  <c r="Q215"/>
  <c r="CB6" i="14" s="1"/>
  <c r="Q205" i="12"/>
  <c r="Q206" s="1"/>
  <c r="Q207" s="1"/>
  <c r="Q208" s="1"/>
  <c r="Q209" s="1"/>
  <c r="Q210" s="1"/>
  <c r="Q211" s="1"/>
  <c r="Q212" s="1"/>
  <c r="Q213" s="1"/>
  <c r="Q214" s="1"/>
  <c r="Q195"/>
  <c r="Q196" s="1"/>
  <c r="Q197" s="1"/>
  <c r="Q198" s="1"/>
  <c r="AD3" i="14" l="1"/>
  <c r="AE3" s="1"/>
  <c r="AF3" s="1"/>
  <c r="AG3" s="1"/>
  <c r="AD10"/>
  <c r="AE10" s="1"/>
  <c r="AF10" s="1"/>
  <c r="AG10" s="1"/>
  <c r="AI10" s="1"/>
  <c r="DA11" i="16"/>
  <c r="DB11" s="1"/>
  <c r="T25" i="19"/>
  <c r="T10"/>
  <c r="T30"/>
  <c r="BX10" i="14"/>
  <c r="BX9"/>
  <c r="BX8"/>
  <c r="BX7"/>
  <c r="Q249" i="12"/>
  <c r="Q250" s="1"/>
  <c r="Q251" s="1"/>
  <c r="Q252" s="1"/>
  <c r="Q253" s="1"/>
  <c r="Q309"/>
  <c r="Q310" s="1"/>
  <c r="Q311" s="1"/>
  <c r="Q312" s="1"/>
  <c r="Q313" s="1"/>
  <c r="BZ8" i="14"/>
  <c r="Q199" i="12"/>
  <c r="Q200" s="1"/>
  <c r="Q201" s="1"/>
  <c r="Q202" s="1"/>
  <c r="Q203" s="1"/>
  <c r="CD7" i="14"/>
  <c r="Q236" i="12"/>
  <c r="Q237" s="1"/>
  <c r="Q238" s="1"/>
  <c r="CD3" i="14"/>
  <c r="AD13"/>
  <c r="AE13" s="1"/>
  <c r="AF13" s="1"/>
  <c r="AG13" s="1"/>
  <c r="AD12"/>
  <c r="AE12" s="1"/>
  <c r="AF12" s="1"/>
  <c r="AG12" s="1"/>
  <c r="AD9"/>
  <c r="AE9" s="1"/>
  <c r="AF9" s="1"/>
  <c r="AG9" s="1"/>
  <c r="AI9" s="1"/>
  <c r="AH3"/>
  <c r="AH7"/>
  <c r="AH8"/>
  <c r="AD11"/>
  <c r="AE11" s="1"/>
  <c r="AF11" s="1"/>
  <c r="AG11" s="1"/>
  <c r="AH2"/>
  <c r="AH4"/>
  <c r="AH5"/>
  <c r="AI5" s="1"/>
  <c r="AD2"/>
  <c r="AE2" s="1"/>
  <c r="AD8"/>
  <c r="AE8" s="1"/>
  <c r="AF8" s="1"/>
  <c r="AG8" s="1"/>
  <c r="AH11"/>
  <c r="AH12"/>
  <c r="AH13"/>
  <c r="AD4"/>
  <c r="AE4" s="1"/>
  <c r="AF4" s="1"/>
  <c r="AG4" s="1"/>
  <c r="AD7"/>
  <c r="AE7" s="1"/>
  <c r="AF7" s="1"/>
  <c r="AG7" s="1"/>
  <c r="AD6"/>
  <c r="AE6" s="1"/>
  <c r="AF6" s="1"/>
  <c r="AG6" s="1"/>
  <c r="AI6" s="1"/>
  <c r="L36" i="15"/>
  <c r="L37" s="1"/>
  <c r="L38" s="1"/>
  <c r="L39" s="1"/>
  <c r="L40" s="1"/>
  <c r="L41" s="1"/>
  <c r="L42" s="1"/>
  <c r="L43" s="1"/>
  <c r="L44" s="1"/>
  <c r="L48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4" s="1"/>
  <c r="L65" s="1"/>
  <c r="L66" s="1"/>
  <c r="K28" i="14"/>
  <c r="K29"/>
  <c r="K30"/>
  <c r="K31"/>
  <c r="K32"/>
  <c r="K33"/>
  <c r="K34"/>
  <c r="K35"/>
  <c r="K36"/>
  <c r="K27"/>
  <c r="O104" i="12"/>
  <c r="O210" i="14"/>
  <c r="O211"/>
  <c r="O212"/>
  <c r="O213"/>
  <c r="O214"/>
  <c r="O215"/>
  <c r="O216"/>
  <c r="O217"/>
  <c r="O218"/>
  <c r="O209"/>
  <c r="I210"/>
  <c r="I211"/>
  <c r="I212"/>
  <c r="I213"/>
  <c r="I214"/>
  <c r="I215"/>
  <c r="I216"/>
  <c r="I217"/>
  <c r="I218"/>
  <c r="I209"/>
  <c r="P211"/>
  <c r="P214"/>
  <c r="P210"/>
  <c r="P212"/>
  <c r="P213"/>
  <c r="P215"/>
  <c r="P216"/>
  <c r="P217"/>
  <c r="P218"/>
  <c r="P209"/>
  <c r="J210"/>
  <c r="J213"/>
  <c r="J215"/>
  <c r="J216"/>
  <c r="J218"/>
  <c r="J211"/>
  <c r="J212"/>
  <c r="J214"/>
  <c r="J217"/>
  <c r="J209"/>
  <c r="V27"/>
  <c r="V28"/>
  <c r="V29"/>
  <c r="V30"/>
  <c r="V31"/>
  <c r="V32"/>
  <c r="V33"/>
  <c r="V34"/>
  <c r="V35"/>
  <c r="V36"/>
  <c r="P27"/>
  <c r="P28"/>
  <c r="P29"/>
  <c r="P30"/>
  <c r="P31"/>
  <c r="P32"/>
  <c r="P33"/>
  <c r="P34"/>
  <c r="P35"/>
  <c r="P36"/>
  <c r="K25" i="15"/>
  <c r="L25" s="1"/>
  <c r="K26"/>
  <c r="K27"/>
  <c r="K28"/>
  <c r="K29"/>
  <c r="K30"/>
  <c r="K31"/>
  <c r="K32"/>
  <c r="K33"/>
  <c r="K34"/>
  <c r="K16"/>
  <c r="K17"/>
  <c r="K18"/>
  <c r="K19"/>
  <c r="K20"/>
  <c r="K21"/>
  <c r="K22"/>
  <c r="K23"/>
  <c r="K24"/>
  <c r="K15"/>
  <c r="L15" s="1"/>
  <c r="E29" i="9" a="1"/>
  <c r="E29" s="1"/>
  <c r="E30" a="1"/>
  <c r="E30"/>
  <c r="E31" a="1"/>
  <c r="E31"/>
  <c r="E32" a="1"/>
  <c r="E32"/>
  <c r="E33" a="1"/>
  <c r="E33" s="1"/>
  <c r="E34" a="1"/>
  <c r="E34"/>
  <c r="E35" a="1"/>
  <c r="E35"/>
  <c r="E36" a="1"/>
  <c r="E36"/>
  <c r="E37" a="1"/>
  <c r="E37" s="1"/>
  <c r="E38" a="1"/>
  <c r="E38"/>
  <c r="E39" a="1"/>
  <c r="E39"/>
  <c r="E40" a="1"/>
  <c r="E40"/>
  <c r="E41" a="1"/>
  <c r="E41" s="1"/>
  <c r="E42" a="1"/>
  <c r="E42"/>
  <c r="E43" a="1"/>
  <c r="E43"/>
  <c r="E44" a="1"/>
  <c r="E44"/>
  <c r="E45" a="1"/>
  <c r="E45" s="1"/>
  <c r="E46" a="1"/>
  <c r="E46"/>
  <c r="E47" a="1"/>
  <c r="E47"/>
  <c r="E48" a="1"/>
  <c r="E48"/>
  <c r="E49" a="1"/>
  <c r="E49" s="1"/>
  <c r="E50" a="1"/>
  <c r="E50"/>
  <c r="E51" a="1"/>
  <c r="E51"/>
  <c r="E52" a="1"/>
  <c r="E52"/>
  <c r="E53" a="1"/>
  <c r="E53" s="1"/>
  <c r="E54" a="1"/>
  <c r="E54"/>
  <c r="E55" a="1"/>
  <c r="E55"/>
  <c r="E56" a="1"/>
  <c r="E56"/>
  <c r="E57" a="1"/>
  <c r="E57" s="1"/>
  <c r="E58" a="1"/>
  <c r="E58"/>
  <c r="E59" a="1"/>
  <c r="E59"/>
  <c r="E60" a="1"/>
  <c r="E60"/>
  <c r="E61" a="1"/>
  <c r="E61" s="1"/>
  <c r="E62" a="1"/>
  <c r="E62"/>
  <c r="E63" a="1"/>
  <c r="E63"/>
  <c r="E64" a="1"/>
  <c r="E64"/>
  <c r="E65" a="1"/>
  <c r="E65" s="1"/>
  <c r="E66" a="1"/>
  <c r="E66"/>
  <c r="E67" a="1"/>
  <c r="E67"/>
  <c r="E68" a="1"/>
  <c r="E68"/>
  <c r="E69" a="1"/>
  <c r="E69" s="1"/>
  <c r="E70" a="1"/>
  <c r="E70"/>
  <c r="E71" a="1"/>
  <c r="E71"/>
  <c r="E72" a="1"/>
  <c r="E72"/>
  <c r="E73" a="1"/>
  <c r="E73" s="1"/>
  <c r="E74" a="1"/>
  <c r="E74"/>
  <c r="E75" a="1"/>
  <c r="E75"/>
  <c r="E76" a="1"/>
  <c r="E76"/>
  <c r="E77" a="1"/>
  <c r="E77" s="1"/>
  <c r="E78" a="1"/>
  <c r="E78"/>
  <c r="E79" a="1"/>
  <c r="E79"/>
  <c r="E80" a="1"/>
  <c r="E80"/>
  <c r="E81" a="1"/>
  <c r="E81" s="1"/>
  <c r="E82" a="1"/>
  <c r="E82"/>
  <c r="E83" a="1"/>
  <c r="E83"/>
  <c r="E84" a="1"/>
  <c r="E84"/>
  <c r="E85" a="1"/>
  <c r="E85" s="1"/>
  <c r="E86" a="1"/>
  <c r="E86"/>
  <c r="E87" a="1"/>
  <c r="E87"/>
  <c r="E88" a="1"/>
  <c r="E88"/>
  <c r="E89" a="1"/>
  <c r="E89" s="1"/>
  <c r="E90" a="1"/>
  <c r="E90"/>
  <c r="E91" a="1"/>
  <c r="E91"/>
  <c r="E92" a="1"/>
  <c r="E92"/>
  <c r="E93" a="1"/>
  <c r="E93" s="1"/>
  <c r="E94" a="1"/>
  <c r="E94"/>
  <c r="E95" a="1"/>
  <c r="E95"/>
  <c r="E96" a="1"/>
  <c r="E96"/>
  <c r="E97" a="1"/>
  <c r="E97" s="1"/>
  <c r="E98" a="1"/>
  <c r="E98"/>
  <c r="E99" a="1"/>
  <c r="E99"/>
  <c r="E100" a="1"/>
  <c r="E100"/>
  <c r="E101" a="1"/>
  <c r="E101" s="1"/>
  <c r="E102" a="1"/>
  <c r="E102"/>
  <c r="E103" a="1"/>
  <c r="E103"/>
  <c r="E104" a="1"/>
  <c r="E104"/>
  <c r="E105" a="1"/>
  <c r="E105" s="1"/>
  <c r="E106" a="1"/>
  <c r="E106"/>
  <c r="E107" a="1"/>
  <c r="E107"/>
  <c r="E108" a="1"/>
  <c r="E108"/>
  <c r="E109" a="1"/>
  <c r="E109" s="1"/>
  <c r="E110" a="1"/>
  <c r="E110"/>
  <c r="E111" a="1"/>
  <c r="E111"/>
  <c r="E112" a="1"/>
  <c r="E112"/>
  <c r="E113" a="1"/>
  <c r="E113" s="1"/>
  <c r="E114" a="1"/>
  <c r="E114"/>
  <c r="E115" a="1"/>
  <c r="E115"/>
  <c r="E116" a="1"/>
  <c r="E116"/>
  <c r="E117" a="1"/>
  <c r="E117" s="1"/>
  <c r="E118" a="1"/>
  <c r="E118"/>
  <c r="E119" a="1"/>
  <c r="E119"/>
  <c r="E120" a="1"/>
  <c r="E120"/>
  <c r="E121" a="1"/>
  <c r="E121" s="1"/>
  <c r="E122" a="1"/>
  <c r="E122"/>
  <c r="E123" a="1"/>
  <c r="E123"/>
  <c r="E124" a="1"/>
  <c r="E124"/>
  <c r="E125" a="1"/>
  <c r="E125" s="1"/>
  <c r="E126" a="1"/>
  <c r="E126"/>
  <c r="E127" a="1"/>
  <c r="E127"/>
  <c r="E128" a="1"/>
  <c r="E128"/>
  <c r="E129" a="1"/>
  <c r="E129" s="1"/>
  <c r="E130" a="1"/>
  <c r="E130"/>
  <c r="E131" a="1"/>
  <c r="E131"/>
  <c r="E132" a="1"/>
  <c r="E132"/>
  <c r="E133" a="1"/>
  <c r="E133" s="1"/>
  <c r="E134" a="1"/>
  <c r="E134"/>
  <c r="E135" a="1"/>
  <c r="E135"/>
  <c r="E136" a="1"/>
  <c r="E136"/>
  <c r="E137" a="1"/>
  <c r="E137" s="1"/>
  <c r="E138" a="1"/>
  <c r="E138"/>
  <c r="E139" a="1"/>
  <c r="E139"/>
  <c r="E140" a="1"/>
  <c r="E140"/>
  <c r="E141" a="1"/>
  <c r="E141" s="1"/>
  <c r="E142" a="1"/>
  <c r="E142"/>
  <c r="E143" a="1"/>
  <c r="E143"/>
  <c r="E144" a="1"/>
  <c r="E144"/>
  <c r="E145" a="1"/>
  <c r="E145" s="1"/>
  <c r="E146" a="1"/>
  <c r="E146"/>
  <c r="E147" a="1"/>
  <c r="E147"/>
  <c r="E148" a="1"/>
  <c r="E148"/>
  <c r="E149" a="1"/>
  <c r="E149" s="1"/>
  <c r="E150" a="1"/>
  <c r="E150"/>
  <c r="E151" a="1"/>
  <c r="E151"/>
  <c r="E152" a="1"/>
  <c r="E152"/>
  <c r="E153" a="1"/>
  <c r="E153" s="1"/>
  <c r="E154" a="1"/>
  <c r="E154"/>
  <c r="E155" a="1"/>
  <c r="E155"/>
  <c r="E156" a="1"/>
  <c r="E156"/>
  <c r="E157" a="1"/>
  <c r="E157" s="1"/>
  <c r="E158" a="1"/>
  <c r="E158"/>
  <c r="E159" a="1"/>
  <c r="E159"/>
  <c r="E160" a="1"/>
  <c r="E160"/>
  <c r="E161" a="1"/>
  <c r="E161" s="1"/>
  <c r="E162" a="1"/>
  <c r="E162"/>
  <c r="E163" a="1"/>
  <c r="E163"/>
  <c r="E164" a="1"/>
  <c r="E164"/>
  <c r="E165" a="1"/>
  <c r="E165" s="1"/>
  <c r="E166" a="1"/>
  <c r="E166"/>
  <c r="E167" a="1"/>
  <c r="E167"/>
  <c r="E168" a="1"/>
  <c r="E168"/>
  <c r="E169" a="1"/>
  <c r="E169" s="1"/>
  <c r="E170" a="1"/>
  <c r="E170"/>
  <c r="E171" a="1"/>
  <c r="E171"/>
  <c r="E172" a="1"/>
  <c r="E172"/>
  <c r="E173" a="1"/>
  <c r="E173" s="1"/>
  <c r="E174" a="1"/>
  <c r="E174"/>
  <c r="E175" a="1"/>
  <c r="E175"/>
  <c r="E176" a="1"/>
  <c r="E176"/>
  <c r="E177" a="1"/>
  <c r="E177" s="1"/>
  <c r="E178" a="1"/>
  <c r="E178"/>
  <c r="E179" a="1"/>
  <c r="E179"/>
  <c r="E180" a="1"/>
  <c r="E180"/>
  <c r="E181" a="1"/>
  <c r="E181" s="1"/>
  <c r="E182" a="1"/>
  <c r="E182"/>
  <c r="E183" a="1"/>
  <c r="E183"/>
  <c r="E184" a="1"/>
  <c r="E184"/>
  <c r="E185" a="1"/>
  <c r="E185" s="1"/>
  <c r="E186" a="1"/>
  <c r="E186"/>
  <c r="E187" a="1"/>
  <c r="E187"/>
  <c r="E188" a="1"/>
  <c r="E188"/>
  <c r="E189" a="1"/>
  <c r="E189" s="1"/>
  <c r="E190" a="1"/>
  <c r="E190"/>
  <c r="E191" a="1"/>
  <c r="E191"/>
  <c r="E192" a="1"/>
  <c r="E192"/>
  <c r="E193" a="1"/>
  <c r="E193" s="1"/>
  <c r="E194" a="1"/>
  <c r="E194"/>
  <c r="E195" a="1"/>
  <c r="E195"/>
  <c r="E196" a="1"/>
  <c r="E196"/>
  <c r="E197" a="1"/>
  <c r="E197" s="1"/>
  <c r="E198" a="1"/>
  <c r="E198"/>
  <c r="E199" a="1"/>
  <c r="E199"/>
  <c r="E200" a="1"/>
  <c r="E200"/>
  <c r="E201" a="1"/>
  <c r="E201" s="1"/>
  <c r="E8" a="1"/>
  <c r="E8" s="1"/>
  <c r="E9" a="1"/>
  <c r="E9"/>
  <c r="E10" a="1"/>
  <c r="E10"/>
  <c r="E11" a="1"/>
  <c r="E11"/>
  <c r="E12" a="1"/>
  <c r="E12" s="1"/>
  <c r="E13" a="1"/>
  <c r="E13"/>
  <c r="E14" a="1"/>
  <c r="E14"/>
  <c r="E15" a="1"/>
  <c r="E15"/>
  <c r="E16" a="1"/>
  <c r="E16" s="1"/>
  <c r="E17" a="1"/>
  <c r="E17"/>
  <c r="E18" a="1"/>
  <c r="E18"/>
  <c r="E19" a="1"/>
  <c r="E19"/>
  <c r="E20" a="1"/>
  <c r="E20" s="1"/>
  <c r="E21" a="1"/>
  <c r="E21"/>
  <c r="E22" a="1"/>
  <c r="E22"/>
  <c r="E23" a="1"/>
  <c r="E23"/>
  <c r="E24" a="1"/>
  <c r="E24" s="1"/>
  <c r="E25" a="1"/>
  <c r="E25"/>
  <c r="E26" a="1"/>
  <c r="E26"/>
  <c r="E27" a="1"/>
  <c r="E27"/>
  <c r="E28" a="1"/>
  <c r="E28" s="1"/>
  <c r="E7" a="1"/>
  <c r="E7" s="1"/>
  <c r="E3"/>
  <c r="E4"/>
  <c r="E5"/>
  <c r="E6"/>
  <c r="E2"/>
  <c r="C267" i="7"/>
  <c r="C231"/>
  <c r="C195"/>
  <c r="C159"/>
  <c r="C123"/>
  <c r="C87"/>
  <c r="C51"/>
  <c r="C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4"/>
  <c r="J424"/>
  <c r="I425"/>
  <c r="J425"/>
  <c r="K425"/>
  <c r="L425"/>
  <c r="M425"/>
  <c r="N425"/>
  <c r="O425"/>
  <c r="Q425"/>
  <c r="AA425"/>
  <c r="AP425"/>
  <c r="AI3" i="14" l="1"/>
  <c r="AI12"/>
  <c r="AI11"/>
  <c r="Q204" i="12"/>
  <c r="CD11" i="14"/>
  <c r="Q314" i="12"/>
  <c r="BZ12" i="14"/>
  <c r="AI8"/>
  <c r="CE9"/>
  <c r="Q239" i="12"/>
  <c r="Q240" s="1"/>
  <c r="Q241" s="1"/>
  <c r="Q242" s="1"/>
  <c r="Q243" s="1"/>
  <c r="Q254"/>
  <c r="BX11" i="14"/>
  <c r="BX12"/>
  <c r="BX13"/>
  <c r="AI13"/>
  <c r="AI4"/>
  <c r="AI7"/>
  <c r="L26" i="15"/>
  <c r="L27" s="1"/>
  <c r="L28" s="1"/>
  <c r="L29" s="1"/>
  <c r="L30" s="1"/>
  <c r="L31" s="1"/>
  <c r="L32" s="1"/>
  <c r="L33"/>
  <c r="L34" s="1"/>
  <c r="L16"/>
  <c r="L17" s="1"/>
  <c r="L18" s="1"/>
  <c r="L19" s="1"/>
  <c r="L20" s="1"/>
  <c r="L21" s="1"/>
  <c r="L22" s="1"/>
  <c r="L23" s="1"/>
  <c r="L24" s="1"/>
  <c r="AB17" i="17"/>
  <c r="AA17"/>
  <c r="R3"/>
  <c r="AB18" s="1"/>
  <c r="R4"/>
  <c r="AB19" s="1"/>
  <c r="R5"/>
  <c r="AB20" s="1"/>
  <c r="R6"/>
  <c r="AB21" s="1"/>
  <c r="R7"/>
  <c r="AB22" s="1"/>
  <c r="R8"/>
  <c r="AB23" s="1"/>
  <c r="R9"/>
  <c r="AB24" s="1"/>
  <c r="R10"/>
  <c r="AB25" s="1"/>
  <c r="R11"/>
  <c r="AB26" s="1"/>
  <c r="R2"/>
  <c r="Q244" i="12" l="1"/>
  <c r="CE13" i="14"/>
  <c r="E59"/>
  <c r="E60"/>
  <c r="E61"/>
  <c r="E62"/>
  <c r="E63"/>
  <c r="E64"/>
  <c r="E65"/>
  <c r="E66"/>
  <c r="E58"/>
  <c r="K18"/>
  <c r="K19"/>
  <c r="D59" s="1"/>
  <c r="K20"/>
  <c r="D60" s="1"/>
  <c r="K21"/>
  <c r="D61" s="1"/>
  <c r="K22"/>
  <c r="D62" s="1"/>
  <c r="K23"/>
  <c r="D63" s="1"/>
  <c r="K24"/>
  <c r="D64" s="1"/>
  <c r="K25"/>
  <c r="D65" s="1"/>
  <c r="K26"/>
  <c r="D66" s="1"/>
  <c r="V18"/>
  <c r="G58" s="1"/>
  <c r="V19"/>
  <c r="F59" s="1"/>
  <c r="V20"/>
  <c r="G60" s="1"/>
  <c r="V21"/>
  <c r="G61" s="1"/>
  <c r="V22"/>
  <c r="G62" s="1"/>
  <c r="V23"/>
  <c r="V24"/>
  <c r="G64" s="1"/>
  <c r="V25"/>
  <c r="G65" s="1"/>
  <c r="V26"/>
  <c r="G66" s="1"/>
  <c r="P18"/>
  <c r="P19"/>
  <c r="P20"/>
  <c r="P21"/>
  <c r="P22"/>
  <c r="P23"/>
  <c r="P24"/>
  <c r="P25"/>
  <c r="P26"/>
  <c r="F63" l="1"/>
  <c r="G59"/>
  <c r="F58"/>
  <c r="D58"/>
  <c r="G63"/>
  <c r="F66"/>
  <c r="F62"/>
  <c r="F64"/>
  <c r="F60"/>
  <c r="F65"/>
  <c r="F61"/>
  <c r="C210"/>
  <c r="C211"/>
  <c r="C212"/>
  <c r="C213"/>
  <c r="C214"/>
  <c r="C215"/>
  <c r="C216"/>
  <c r="C217"/>
  <c r="C218"/>
  <c r="C209"/>
  <c r="D19" i="17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17"/>
  <c r="D18"/>
  <c r="AA28" l="1"/>
  <c r="AA32"/>
  <c r="AA24"/>
  <c r="AA31"/>
  <c r="AA23"/>
  <c r="AA30"/>
  <c r="AA22"/>
  <c r="AA29"/>
  <c r="AA21"/>
  <c r="E17"/>
  <c r="AA35"/>
  <c r="AA27"/>
  <c r="AA19"/>
  <c r="AA18"/>
  <c r="AA36"/>
  <c r="AA34"/>
  <c r="AA26"/>
  <c r="AA20"/>
  <c r="AA33"/>
  <c r="AA25"/>
  <c r="O95" i="12"/>
  <c r="P95"/>
  <c r="O96"/>
  <c r="O97"/>
  <c r="O98"/>
  <c r="O99"/>
  <c r="O100"/>
  <c r="O101"/>
  <c r="O102"/>
  <c r="O103"/>
  <c r="P96" l="1"/>
  <c r="P97" s="1"/>
  <c r="P98" s="1"/>
  <c r="P99" s="1"/>
  <c r="P100" s="1"/>
  <c r="P101" s="1"/>
  <c r="P102" s="1"/>
  <c r="P103" s="1"/>
  <c r="P104" s="1"/>
  <c r="O85"/>
  <c r="O86"/>
  <c r="D210" i="14" s="1"/>
  <c r="O87" i="12"/>
  <c r="D211" i="14" s="1"/>
  <c r="O88" i="12"/>
  <c r="D212" i="14" s="1"/>
  <c r="O89" i="12"/>
  <c r="D213" i="14" s="1"/>
  <c r="O90" i="12"/>
  <c r="D214" i="14" s="1"/>
  <c r="O91" i="12"/>
  <c r="D215" i="14" s="1"/>
  <c r="O92" i="12"/>
  <c r="D216" i="14" s="1"/>
  <c r="O93" i="12"/>
  <c r="D217" i="14" s="1"/>
  <c r="O94" i="12"/>
  <c r="D218" i="14" s="1"/>
  <c r="O83" i="12"/>
  <c r="O65"/>
  <c r="O66"/>
  <c r="O67"/>
  <c r="O68"/>
  <c r="O69"/>
  <c r="O70"/>
  <c r="O71"/>
  <c r="O72"/>
  <c r="O74"/>
  <c r="P74" s="1"/>
  <c r="O75"/>
  <c r="O76"/>
  <c r="O77"/>
  <c r="O78"/>
  <c r="O79"/>
  <c r="O80"/>
  <c r="O81"/>
  <c r="O82"/>
  <c r="O64"/>
  <c r="P64" s="1"/>
  <c r="P85" l="1"/>
  <c r="D209" i="14"/>
  <c r="P65" i="12"/>
  <c r="P66" s="1"/>
  <c r="P67" s="1"/>
  <c r="P68" s="1"/>
  <c r="P69" s="1"/>
  <c r="P70" s="1"/>
  <c r="P71" s="1"/>
  <c r="P72" s="1"/>
  <c r="B195" i="14" l="1"/>
  <c r="B196"/>
  <c r="B197"/>
  <c r="B198"/>
  <c r="B199"/>
  <c r="B200"/>
  <c r="B201"/>
  <c r="B202"/>
  <c r="B203"/>
  <c r="B194"/>
  <c r="F198" l="1"/>
  <c r="E198"/>
  <c r="D198"/>
  <c r="C198"/>
  <c r="E197"/>
  <c r="D197"/>
  <c r="C197"/>
  <c r="F197"/>
  <c r="E194"/>
  <c r="D194"/>
  <c r="C194"/>
  <c r="F194"/>
  <c r="E196"/>
  <c r="D196"/>
  <c r="C196"/>
  <c r="F196"/>
  <c r="D203"/>
  <c r="D205" s="1"/>
  <c r="C203"/>
  <c r="C205" s="1"/>
  <c r="F203"/>
  <c r="F205" s="1"/>
  <c r="E203"/>
  <c r="E205" s="1"/>
  <c r="D195"/>
  <c r="C195"/>
  <c r="F195"/>
  <c r="E195"/>
  <c r="D202"/>
  <c r="C202"/>
  <c r="F202"/>
  <c r="E202"/>
  <c r="C201"/>
  <c r="F201"/>
  <c r="E201"/>
  <c r="D201"/>
  <c r="F200"/>
  <c r="E200"/>
  <c r="D200"/>
  <c r="C200"/>
  <c r="F199"/>
  <c r="E199"/>
  <c r="D199"/>
  <c r="C199"/>
  <c r="C94" l="1"/>
  <c r="F94" s="1"/>
  <c r="H94" s="1"/>
  <c r="C95"/>
  <c r="F95" s="1"/>
  <c r="H95" s="1"/>
  <c r="C96"/>
  <c r="F96" s="1"/>
  <c r="H96" s="1"/>
  <c r="C97"/>
  <c r="F97" s="1"/>
  <c r="H97" s="1"/>
  <c r="C98"/>
  <c r="F98" s="1"/>
  <c r="H98" s="1"/>
  <c r="C99"/>
  <c r="F99" s="1"/>
  <c r="H99" s="1"/>
  <c r="C100"/>
  <c r="F100" s="1"/>
  <c r="H100" s="1"/>
  <c r="C101"/>
  <c r="F101" s="1"/>
  <c r="H101" s="1"/>
  <c r="C102"/>
  <c r="F102" s="1"/>
  <c r="H102" s="1"/>
  <c r="C103"/>
  <c r="F103" s="1"/>
  <c r="H103" s="1"/>
  <c r="C104"/>
  <c r="F104" s="1"/>
  <c r="H104" s="1"/>
  <c r="C105"/>
  <c r="F105" s="1"/>
  <c r="H105" s="1"/>
  <c r="C106"/>
  <c r="F106" s="1"/>
  <c r="H106" s="1"/>
  <c r="C107"/>
  <c r="F107" s="1"/>
  <c r="H107" s="1"/>
  <c r="C108"/>
  <c r="F108" s="1"/>
  <c r="H108" s="1"/>
  <c r="C109"/>
  <c r="F109" s="1"/>
  <c r="H109" s="1"/>
  <c r="C110"/>
  <c r="F110" s="1"/>
  <c r="H110" s="1"/>
  <c r="C111"/>
  <c r="F111" s="1"/>
  <c r="H111" s="1"/>
  <c r="C112"/>
  <c r="F112" s="1"/>
  <c r="H112" s="1"/>
  <c r="C113"/>
  <c r="F113" s="1"/>
  <c r="H113" s="1"/>
  <c r="C114"/>
  <c r="F114" s="1"/>
  <c r="H114" s="1"/>
  <c r="C115"/>
  <c r="F115" s="1"/>
  <c r="H115" s="1"/>
  <c r="C116"/>
  <c r="F116" s="1"/>
  <c r="H116" s="1"/>
  <c r="C117"/>
  <c r="F117" s="1"/>
  <c r="H117" s="1"/>
  <c r="C118"/>
  <c r="F118" s="1"/>
  <c r="H118" s="1"/>
  <c r="C119"/>
  <c r="F119" s="1"/>
  <c r="H119" s="1"/>
  <c r="C120"/>
  <c r="F120" s="1"/>
  <c r="H120" s="1"/>
  <c r="C121"/>
  <c r="F121" s="1"/>
  <c r="H121" s="1"/>
  <c r="C122"/>
  <c r="F122" s="1"/>
  <c r="H122" s="1"/>
  <c r="C123"/>
  <c r="F123" s="1"/>
  <c r="H123" s="1"/>
  <c r="C124"/>
  <c r="F124" s="1"/>
  <c r="H124" s="1"/>
  <c r="C125"/>
  <c r="F125" s="1"/>
  <c r="H125" s="1"/>
  <c r="C126"/>
  <c r="F126" s="1"/>
  <c r="H126" s="1"/>
  <c r="C127"/>
  <c r="F127" s="1"/>
  <c r="H127" s="1"/>
  <c r="C128"/>
  <c r="F128" s="1"/>
  <c r="H128" s="1"/>
  <c r="C129"/>
  <c r="F129" s="1"/>
  <c r="H129" s="1"/>
  <c r="C130"/>
  <c r="F130" s="1"/>
  <c r="H130" s="1"/>
  <c r="C131"/>
  <c r="F131" s="1"/>
  <c r="H131" s="1"/>
  <c r="C132"/>
  <c r="F132" s="1"/>
  <c r="H132" s="1"/>
  <c r="C133"/>
  <c r="F133" s="1"/>
  <c r="H133" s="1"/>
  <c r="C134"/>
  <c r="F134" s="1"/>
  <c r="H134" s="1"/>
  <c r="C135"/>
  <c r="F135" s="1"/>
  <c r="H135" s="1"/>
  <c r="C136"/>
  <c r="F136" s="1"/>
  <c r="H136" s="1"/>
  <c r="C137"/>
  <c r="F137" s="1"/>
  <c r="H137" s="1"/>
  <c r="C138"/>
  <c r="F138" s="1"/>
  <c r="H138" s="1"/>
  <c r="C139"/>
  <c r="F139" s="1"/>
  <c r="H139" s="1"/>
  <c r="C140"/>
  <c r="F140" s="1"/>
  <c r="H140" s="1"/>
  <c r="C141"/>
  <c r="F141" s="1"/>
  <c r="H141" s="1"/>
  <c r="C142"/>
  <c r="F142" s="1"/>
  <c r="H142" s="1"/>
  <c r="C143"/>
  <c r="F143" s="1"/>
  <c r="H143" s="1"/>
  <c r="C144"/>
  <c r="F144" s="1"/>
  <c r="H144" s="1"/>
  <c r="C145"/>
  <c r="F145" s="1"/>
  <c r="H145" s="1"/>
  <c r="C146"/>
  <c r="F146" s="1"/>
  <c r="H146" s="1"/>
  <c r="C147"/>
  <c r="F147" s="1"/>
  <c r="H147" s="1"/>
  <c r="C148"/>
  <c r="F148" s="1"/>
  <c r="H148" s="1"/>
  <c r="C149"/>
  <c r="F149" s="1"/>
  <c r="H149" s="1"/>
  <c r="C150"/>
  <c r="F150" s="1"/>
  <c r="H150" s="1"/>
  <c r="C151"/>
  <c r="F151" s="1"/>
  <c r="H151" s="1"/>
  <c r="C152"/>
  <c r="F152" s="1"/>
  <c r="H152" s="1"/>
  <c r="C153"/>
  <c r="F153" s="1"/>
  <c r="H153" s="1"/>
  <c r="C154"/>
  <c r="F154" s="1"/>
  <c r="H154" s="1"/>
  <c r="C155"/>
  <c r="F155" s="1"/>
  <c r="H155" s="1"/>
  <c r="C156"/>
  <c r="F156" s="1"/>
  <c r="H156" s="1"/>
  <c r="C157"/>
  <c r="F157" s="1"/>
  <c r="H157" s="1"/>
  <c r="C158"/>
  <c r="F158" s="1"/>
  <c r="H158" s="1"/>
  <c r="C159"/>
  <c r="F159" s="1"/>
  <c r="H159" s="1"/>
  <c r="C160"/>
  <c r="F160" s="1"/>
  <c r="H160" s="1"/>
  <c r="C161"/>
  <c r="F161" s="1"/>
  <c r="H161" s="1"/>
  <c r="C162"/>
  <c r="F162" s="1"/>
  <c r="H162" s="1"/>
  <c r="C163"/>
  <c r="F163" s="1"/>
  <c r="H163" s="1"/>
  <c r="C164"/>
  <c r="F164" s="1"/>
  <c r="H164" s="1"/>
  <c r="C165"/>
  <c r="F165" s="1"/>
  <c r="H165" s="1"/>
  <c r="C166"/>
  <c r="F166" s="1"/>
  <c r="H166" s="1"/>
  <c r="C167"/>
  <c r="F167" s="1"/>
  <c r="H167" s="1"/>
  <c r="C168"/>
  <c r="F168" s="1"/>
  <c r="H168" s="1"/>
  <c r="C169"/>
  <c r="F169" s="1"/>
  <c r="H169" s="1"/>
  <c r="C170"/>
  <c r="F170" s="1"/>
  <c r="H170" s="1"/>
  <c r="C171"/>
  <c r="F171" s="1"/>
  <c r="H171" s="1"/>
  <c r="C172"/>
  <c r="F172" s="1"/>
  <c r="H172" s="1"/>
  <c r="C173"/>
  <c r="F173" s="1"/>
  <c r="H173" s="1"/>
  <c r="C174"/>
  <c r="F174" s="1"/>
  <c r="H174" s="1"/>
  <c r="C175"/>
  <c r="F175" s="1"/>
  <c r="H175" s="1"/>
  <c r="C176"/>
  <c r="F176" s="1"/>
  <c r="H176" s="1"/>
  <c r="C177"/>
  <c r="F177" s="1"/>
  <c r="H177" s="1"/>
  <c r="C178"/>
  <c r="F178" s="1"/>
  <c r="H178" s="1"/>
  <c r="C179"/>
  <c r="F179" s="1"/>
  <c r="H179" s="1"/>
  <c r="C180"/>
  <c r="F180" s="1"/>
  <c r="H180" s="1"/>
  <c r="C181"/>
  <c r="F181" s="1"/>
  <c r="H181" s="1"/>
  <c r="C182"/>
  <c r="F182" s="1"/>
  <c r="H182" s="1"/>
  <c r="C183"/>
  <c r="F183" s="1"/>
  <c r="H183" s="1"/>
  <c r="C184"/>
  <c r="F184" s="1"/>
  <c r="H184" s="1"/>
  <c r="C185"/>
  <c r="F185" s="1"/>
  <c r="H185" s="1"/>
  <c r="C186"/>
  <c r="F186" s="1"/>
  <c r="H186" s="1"/>
  <c r="C187"/>
  <c r="F187" s="1"/>
  <c r="H187" s="1"/>
  <c r="C188"/>
  <c r="F188" s="1"/>
  <c r="H188" s="1"/>
  <c r="C189"/>
  <c r="F189" s="1"/>
  <c r="H189" s="1"/>
  <c r="C71"/>
  <c r="F71" s="1"/>
  <c r="H71" s="1"/>
  <c r="C72"/>
  <c r="F72" s="1"/>
  <c r="H72" s="1"/>
  <c r="C73"/>
  <c r="F73" s="1"/>
  <c r="H73" s="1"/>
  <c r="C74"/>
  <c r="F74" s="1"/>
  <c r="H74" s="1"/>
  <c r="C75"/>
  <c r="F75" s="1"/>
  <c r="H75" s="1"/>
  <c r="C76"/>
  <c r="F76" s="1"/>
  <c r="H76" s="1"/>
  <c r="C77"/>
  <c r="F77" s="1"/>
  <c r="H77" s="1"/>
  <c r="C78"/>
  <c r="F78" s="1"/>
  <c r="H78" s="1"/>
  <c r="C79"/>
  <c r="F79" s="1"/>
  <c r="H79" s="1"/>
  <c r="C80"/>
  <c r="F80" s="1"/>
  <c r="H80" s="1"/>
  <c r="C81"/>
  <c r="F81" s="1"/>
  <c r="H81" s="1"/>
  <c r="C82"/>
  <c r="F82" s="1"/>
  <c r="H82" s="1"/>
  <c r="C83"/>
  <c r="F83" s="1"/>
  <c r="H83" s="1"/>
  <c r="C84"/>
  <c r="F84" s="1"/>
  <c r="H84" s="1"/>
  <c r="C85"/>
  <c r="F85" s="1"/>
  <c r="H85" s="1"/>
  <c r="C86"/>
  <c r="F86" s="1"/>
  <c r="H86" s="1"/>
  <c r="C87"/>
  <c r="F87" s="1"/>
  <c r="H87" s="1"/>
  <c r="C88"/>
  <c r="F88" s="1"/>
  <c r="H88" s="1"/>
  <c r="C89"/>
  <c r="F89" s="1"/>
  <c r="H89" s="1"/>
  <c r="C90"/>
  <c r="F90" s="1"/>
  <c r="H90" s="1"/>
  <c r="C91"/>
  <c r="F91" s="1"/>
  <c r="H91" s="1"/>
  <c r="C92"/>
  <c r="F92" s="1"/>
  <c r="H92" s="1"/>
  <c r="C93"/>
  <c r="F93" s="1"/>
  <c r="H93" s="1"/>
  <c r="C70"/>
  <c r="F70" s="1"/>
  <c r="H70" s="1"/>
  <c r="E40"/>
  <c r="E41"/>
  <c r="E42"/>
  <c r="E43"/>
  <c r="E44"/>
  <c r="E45"/>
  <c r="E46"/>
  <c r="E47"/>
  <c r="E48"/>
  <c r="E49"/>
  <c r="E50"/>
  <c r="E39"/>
  <c r="V3"/>
  <c r="G40" s="1"/>
  <c r="V4"/>
  <c r="V5"/>
  <c r="G42" s="1"/>
  <c r="V6"/>
  <c r="G43" s="1"/>
  <c r="V7"/>
  <c r="G44" s="1"/>
  <c r="V8"/>
  <c r="G45" s="1"/>
  <c r="V9"/>
  <c r="G46" s="1"/>
  <c r="V10"/>
  <c r="G47" s="1"/>
  <c r="V11"/>
  <c r="G48" s="1"/>
  <c r="V12"/>
  <c r="V13"/>
  <c r="G50" s="1"/>
  <c r="V2"/>
  <c r="G39" s="1"/>
  <c r="K3"/>
  <c r="K4"/>
  <c r="D41" s="1"/>
  <c r="K5"/>
  <c r="K6"/>
  <c r="K7"/>
  <c r="K8"/>
  <c r="K9"/>
  <c r="K10"/>
  <c r="K11"/>
  <c r="K12"/>
  <c r="K13"/>
  <c r="K2"/>
  <c r="D39" s="1"/>
  <c r="P3"/>
  <c r="P4"/>
  <c r="P5"/>
  <c r="P6"/>
  <c r="P7"/>
  <c r="P8"/>
  <c r="P9"/>
  <c r="P10"/>
  <c r="P11"/>
  <c r="P12"/>
  <c r="P13"/>
  <c r="P2"/>
  <c r="AY454" i="6"/>
  <c r="AZ454"/>
  <c r="BA454"/>
  <c r="BC454"/>
  <c r="BD454"/>
  <c r="BE454"/>
  <c r="BF454"/>
  <c r="BG454"/>
  <c r="BH454"/>
  <c r="BI454"/>
  <c r="BJ454"/>
  <c r="BK454"/>
  <c r="BL454"/>
  <c r="BM454"/>
  <c r="BN454"/>
  <c r="BO454"/>
  <c r="BP454"/>
  <c r="BQ454"/>
  <c r="BR454"/>
  <c r="CJ454" s="1"/>
  <c r="BS454"/>
  <c r="CK454" s="1"/>
  <c r="BT454"/>
  <c r="CL454" s="1"/>
  <c r="BU454"/>
  <c r="CM454" s="1"/>
  <c r="BV454"/>
  <c r="CN454" s="1"/>
  <c r="BW454"/>
  <c r="CO454" s="1"/>
  <c r="BX454"/>
  <c r="CP454" s="1"/>
  <c r="BY454"/>
  <c r="CQ454" s="1"/>
  <c r="BZ454"/>
  <c r="CR454" s="1"/>
  <c r="CA454"/>
  <c r="CS454" s="1"/>
  <c r="CB454"/>
  <c r="CT454" s="1"/>
  <c r="CD454"/>
  <c r="CV454" s="1"/>
  <c r="CE454"/>
  <c r="CW454" s="1"/>
  <c r="CF454"/>
  <c r="CX454" s="1"/>
  <c r="AY455"/>
  <c r="AZ455"/>
  <c r="BA455"/>
  <c r="BC455"/>
  <c r="BD455"/>
  <c r="BE455"/>
  <c r="BF455"/>
  <c r="BG455"/>
  <c r="BH455"/>
  <c r="BI455"/>
  <c r="BJ455"/>
  <c r="BK455"/>
  <c r="BL455"/>
  <c r="BM455"/>
  <c r="BN455"/>
  <c r="BO455"/>
  <c r="BP455"/>
  <c r="BQ455"/>
  <c r="BR455"/>
  <c r="CJ455" s="1"/>
  <c r="BS455"/>
  <c r="CK455" s="1"/>
  <c r="BT455"/>
  <c r="CL455" s="1"/>
  <c r="BU455"/>
  <c r="CM455" s="1"/>
  <c r="BV455"/>
  <c r="CN455" s="1"/>
  <c r="BW455"/>
  <c r="CO455" s="1"/>
  <c r="BX455"/>
  <c r="CP455" s="1"/>
  <c r="BY455"/>
  <c r="CQ455" s="1"/>
  <c r="CA455"/>
  <c r="CS455" s="1"/>
  <c r="CB455"/>
  <c r="CT455" s="1"/>
  <c r="CC455"/>
  <c r="CU455" s="1"/>
  <c r="CD455"/>
  <c r="CV455" s="1"/>
  <c r="CE455"/>
  <c r="CW455" s="1"/>
  <c r="CF455"/>
  <c r="CX455" s="1"/>
  <c r="AY456"/>
  <c r="AZ456"/>
  <c r="BA456"/>
  <c r="BC456"/>
  <c r="BD456"/>
  <c r="BE456"/>
  <c r="BF456"/>
  <c r="BG456"/>
  <c r="BH456"/>
  <c r="BI456"/>
  <c r="BK456"/>
  <c r="BL456"/>
  <c r="BM456"/>
  <c r="BN456"/>
  <c r="BO456"/>
  <c r="BP456"/>
  <c r="BQ456"/>
  <c r="BR456"/>
  <c r="CJ456" s="1"/>
  <c r="BS456"/>
  <c r="CK456" s="1"/>
  <c r="BT456"/>
  <c r="CL456" s="1"/>
  <c r="BU456"/>
  <c r="CM456" s="1"/>
  <c r="BW456"/>
  <c r="CO456" s="1"/>
  <c r="BX456"/>
  <c r="CP456" s="1"/>
  <c r="BY456"/>
  <c r="CQ456" s="1"/>
  <c r="BZ456"/>
  <c r="CR456" s="1"/>
  <c r="CA456"/>
  <c r="CS456" s="1"/>
  <c r="CC456"/>
  <c r="CU456" s="1"/>
  <c r="CD456"/>
  <c r="CV456" s="1"/>
  <c r="CE456"/>
  <c r="CW456" s="1"/>
  <c r="CF456"/>
  <c r="CX456" s="1"/>
  <c r="AY457"/>
  <c r="AZ457"/>
  <c r="BA457"/>
  <c r="BC457"/>
  <c r="BD457"/>
  <c r="BE457"/>
  <c r="BF457"/>
  <c r="BH457"/>
  <c r="BI457"/>
  <c r="BJ457"/>
  <c r="BK457"/>
  <c r="BL457"/>
  <c r="BM457"/>
  <c r="BN457"/>
  <c r="BO457"/>
  <c r="BP457"/>
  <c r="BQ457"/>
  <c r="BR457"/>
  <c r="CJ457" s="1"/>
  <c r="BS457"/>
  <c r="CK457" s="1"/>
  <c r="BT457"/>
  <c r="CL457" s="1"/>
  <c r="BU457"/>
  <c r="CM457" s="1"/>
  <c r="BW457"/>
  <c r="CO457" s="1"/>
  <c r="BY457"/>
  <c r="CQ457" s="1"/>
  <c r="BZ457"/>
  <c r="CR457" s="1"/>
  <c r="CA457"/>
  <c r="CS457" s="1"/>
  <c r="CB457"/>
  <c r="CT457" s="1"/>
  <c r="CC457"/>
  <c r="CU457" s="1"/>
  <c r="CD457"/>
  <c r="CV457" s="1"/>
  <c r="CE457"/>
  <c r="CW457" s="1"/>
  <c r="CF457"/>
  <c r="CX457" s="1"/>
  <c r="AY458"/>
  <c r="AZ458"/>
  <c r="BA458"/>
  <c r="BC458"/>
  <c r="BD458"/>
  <c r="BE458"/>
  <c r="BF458"/>
  <c r="BG458"/>
  <c r="BI458"/>
  <c r="BJ458"/>
  <c r="BK458"/>
  <c r="BL458"/>
  <c r="BM458"/>
  <c r="BN458"/>
  <c r="BO458"/>
  <c r="BP458"/>
  <c r="BQ458"/>
  <c r="BR458"/>
  <c r="CJ458" s="1"/>
  <c r="BS458"/>
  <c r="CK458" s="1"/>
  <c r="BT458"/>
  <c r="CL458" s="1"/>
  <c r="BU458"/>
  <c r="CM458" s="1"/>
  <c r="BW458"/>
  <c r="CO458" s="1"/>
  <c r="BX458"/>
  <c r="CP458" s="1"/>
  <c r="BY458"/>
  <c r="CQ458" s="1"/>
  <c r="BZ458"/>
  <c r="CR458" s="1"/>
  <c r="CA458"/>
  <c r="CS458" s="1"/>
  <c r="CB458"/>
  <c r="CT458" s="1"/>
  <c r="CD458"/>
  <c r="CV458" s="1"/>
  <c r="CE458"/>
  <c r="CW458" s="1"/>
  <c r="CF458"/>
  <c r="CX458" s="1"/>
  <c r="AY459"/>
  <c r="AZ459"/>
  <c r="BA459"/>
  <c r="BC459"/>
  <c r="BD459"/>
  <c r="BE459"/>
  <c r="BF459"/>
  <c r="BH459"/>
  <c r="BI459"/>
  <c r="BK459"/>
  <c r="BL459"/>
  <c r="BM459"/>
  <c r="BN459"/>
  <c r="BO459"/>
  <c r="BP459"/>
  <c r="BQ459"/>
  <c r="BR459"/>
  <c r="CJ459" s="1"/>
  <c r="BS459"/>
  <c r="CK459" s="1"/>
  <c r="BT459"/>
  <c r="CL459" s="1"/>
  <c r="BU459"/>
  <c r="CM459" s="1"/>
  <c r="BW459"/>
  <c r="CO459" s="1"/>
  <c r="BX459"/>
  <c r="CP459" s="1"/>
  <c r="BY459"/>
  <c r="CQ459" s="1"/>
  <c r="CA459"/>
  <c r="CS459" s="1"/>
  <c r="CB459"/>
  <c r="CT459" s="1"/>
  <c r="CC459"/>
  <c r="CU459" s="1"/>
  <c r="CD459"/>
  <c r="CV459" s="1"/>
  <c r="CE459"/>
  <c r="CW459" s="1"/>
  <c r="CF459"/>
  <c r="CX459" s="1"/>
  <c r="AY460"/>
  <c r="AZ460"/>
  <c r="BA460"/>
  <c r="BC460"/>
  <c r="BD460"/>
  <c r="BE460"/>
  <c r="BF460"/>
  <c r="BG460"/>
  <c r="BH460"/>
  <c r="BI460"/>
  <c r="BJ460"/>
  <c r="BK460"/>
  <c r="BL460"/>
  <c r="BM460"/>
  <c r="BN460"/>
  <c r="BO460"/>
  <c r="BP460"/>
  <c r="BQ460"/>
  <c r="BR460"/>
  <c r="CJ460" s="1"/>
  <c r="BS460"/>
  <c r="CK460" s="1"/>
  <c r="BT460"/>
  <c r="CL460" s="1"/>
  <c r="BU460"/>
  <c r="CM460" s="1"/>
  <c r="BW460"/>
  <c r="CO460" s="1"/>
  <c r="BX460"/>
  <c r="CP460" s="1"/>
  <c r="BY460"/>
  <c r="CQ460" s="1"/>
  <c r="BZ460"/>
  <c r="CR460" s="1"/>
  <c r="CA460"/>
  <c r="CS460" s="1"/>
  <c r="CC460"/>
  <c r="CU460" s="1"/>
  <c r="CD460"/>
  <c r="CV460" s="1"/>
  <c r="CE460"/>
  <c r="CW460" s="1"/>
  <c r="CF460"/>
  <c r="CX460" s="1"/>
  <c r="AY461"/>
  <c r="AZ461"/>
  <c r="BA461"/>
  <c r="BC461"/>
  <c r="BD461"/>
  <c r="BE461"/>
  <c r="BF461"/>
  <c r="BH461"/>
  <c r="BI461"/>
  <c r="BJ461"/>
  <c r="BK461"/>
  <c r="BL461"/>
  <c r="BM461"/>
  <c r="BN461"/>
  <c r="BO461"/>
  <c r="BP461"/>
  <c r="BQ461"/>
  <c r="BR461"/>
  <c r="CJ461" s="1"/>
  <c r="BS461"/>
  <c r="CK461" s="1"/>
  <c r="BT461"/>
  <c r="CL461" s="1"/>
  <c r="BU461"/>
  <c r="CM461" s="1"/>
  <c r="BW461"/>
  <c r="CO461" s="1"/>
  <c r="BY461"/>
  <c r="CQ461" s="1"/>
  <c r="BZ461"/>
  <c r="CR461" s="1"/>
  <c r="CA461"/>
  <c r="CS461" s="1"/>
  <c r="CB461"/>
  <c r="CT461" s="1"/>
  <c r="CC461"/>
  <c r="CU461" s="1"/>
  <c r="CD461"/>
  <c r="CV461" s="1"/>
  <c r="CE461"/>
  <c r="CW461" s="1"/>
  <c r="CF461"/>
  <c r="CX461" s="1"/>
  <c r="AY462"/>
  <c r="AZ462"/>
  <c r="BA462"/>
  <c r="BC462"/>
  <c r="BD462"/>
  <c r="BE462"/>
  <c r="BF462"/>
  <c r="BG462"/>
  <c r="BI462"/>
  <c r="BJ462"/>
  <c r="BK462"/>
  <c r="BL462"/>
  <c r="BM462"/>
  <c r="BN462"/>
  <c r="BO462"/>
  <c r="BP462"/>
  <c r="BQ462"/>
  <c r="BR462"/>
  <c r="CJ462" s="1"/>
  <c r="BS462"/>
  <c r="CK462" s="1"/>
  <c r="BT462"/>
  <c r="CL462" s="1"/>
  <c r="BU462"/>
  <c r="CM462" s="1"/>
  <c r="BW462"/>
  <c r="CO462" s="1"/>
  <c r="BX462"/>
  <c r="CP462" s="1"/>
  <c r="BY462"/>
  <c r="CQ462" s="1"/>
  <c r="BZ462"/>
  <c r="CR462" s="1"/>
  <c r="CA462"/>
  <c r="CS462" s="1"/>
  <c r="CB462"/>
  <c r="CT462" s="1"/>
  <c r="CD462"/>
  <c r="CV462" s="1"/>
  <c r="CE462"/>
  <c r="CW462" s="1"/>
  <c r="CF462"/>
  <c r="CX462" s="1"/>
  <c r="J454"/>
  <c r="J455"/>
  <c r="J456"/>
  <c r="J457"/>
  <c r="J458"/>
  <c r="J459"/>
  <c r="J460"/>
  <c r="J461"/>
  <c r="J462"/>
  <c r="I454"/>
  <c r="I455"/>
  <c r="I456"/>
  <c r="I457"/>
  <c r="I458"/>
  <c r="I459"/>
  <c r="I460"/>
  <c r="I461"/>
  <c r="I462"/>
  <c r="F39" i="14" l="1"/>
  <c r="J94"/>
  <c r="L94" s="1"/>
  <c r="M94" s="1"/>
  <c r="J70"/>
  <c r="L70" s="1"/>
  <c r="M70" s="1"/>
  <c r="J106"/>
  <c r="L106" s="1"/>
  <c r="M106" s="1"/>
  <c r="J118"/>
  <c r="L118" s="1"/>
  <c r="M118" s="1"/>
  <c r="J130"/>
  <c r="L130" s="1"/>
  <c r="M130" s="1"/>
  <c r="J166"/>
  <c r="L166" s="1"/>
  <c r="M166" s="1"/>
  <c r="J178"/>
  <c r="L178" s="1"/>
  <c r="M178" s="1"/>
  <c r="J142"/>
  <c r="L142" s="1"/>
  <c r="M142" s="1"/>
  <c r="J154"/>
  <c r="L154" s="1"/>
  <c r="M154" s="1"/>
  <c r="J82"/>
  <c r="L82" s="1"/>
  <c r="M82" s="1"/>
  <c r="F49"/>
  <c r="F48"/>
  <c r="F40"/>
  <c r="F47"/>
  <c r="F46"/>
  <c r="F45"/>
  <c r="F44"/>
  <c r="F43"/>
  <c r="F50"/>
  <c r="F42"/>
  <c r="J152"/>
  <c r="L152" s="1"/>
  <c r="M152" s="1"/>
  <c r="J80"/>
  <c r="L80" s="1"/>
  <c r="M80" s="1"/>
  <c r="J128"/>
  <c r="L128" s="1"/>
  <c r="M128" s="1"/>
  <c r="J92"/>
  <c r="L92" s="1"/>
  <c r="M92" s="1"/>
  <c r="J116"/>
  <c r="L116" s="1"/>
  <c r="M116" s="1"/>
  <c r="J140"/>
  <c r="L140" s="1"/>
  <c r="M140" s="1"/>
  <c r="J164"/>
  <c r="L164" s="1"/>
  <c r="M164" s="1"/>
  <c r="J188"/>
  <c r="L188" s="1"/>
  <c r="M188" s="1"/>
  <c r="J104"/>
  <c r="L104" s="1"/>
  <c r="M104" s="1"/>
  <c r="J176"/>
  <c r="L176" s="1"/>
  <c r="M176" s="1"/>
  <c r="J96"/>
  <c r="L96" s="1"/>
  <c r="M96" s="1"/>
  <c r="J120"/>
  <c r="L120" s="1"/>
  <c r="M120" s="1"/>
  <c r="J180"/>
  <c r="L180" s="1"/>
  <c r="M180" s="1"/>
  <c r="J84"/>
  <c r="L84" s="1"/>
  <c r="M84" s="1"/>
  <c r="J108"/>
  <c r="L108" s="1"/>
  <c r="M108" s="1"/>
  <c r="J132"/>
  <c r="L132" s="1"/>
  <c r="M132" s="1"/>
  <c r="J156"/>
  <c r="L156" s="1"/>
  <c r="M156" s="1"/>
  <c r="J72"/>
  <c r="L72" s="1"/>
  <c r="M72" s="1"/>
  <c r="J144"/>
  <c r="L144" s="1"/>
  <c r="M144" s="1"/>
  <c r="J168"/>
  <c r="L168" s="1"/>
  <c r="M168" s="1"/>
  <c r="D45"/>
  <c r="J91"/>
  <c r="L91" s="1"/>
  <c r="M91" s="1"/>
  <c r="J115"/>
  <c r="L115" s="1"/>
  <c r="M115" s="1"/>
  <c r="J139"/>
  <c r="L139" s="1"/>
  <c r="M139" s="1"/>
  <c r="J163"/>
  <c r="L163" s="1"/>
  <c r="M163" s="1"/>
  <c r="J187"/>
  <c r="L187" s="1"/>
  <c r="M187" s="1"/>
  <c r="J175"/>
  <c r="L175" s="1"/>
  <c r="M175" s="1"/>
  <c r="J127"/>
  <c r="L127" s="1"/>
  <c r="M127" s="1"/>
  <c r="J151"/>
  <c r="L151" s="1"/>
  <c r="M151" s="1"/>
  <c r="J79"/>
  <c r="L79" s="1"/>
  <c r="M79" s="1"/>
  <c r="J103"/>
  <c r="L103" s="1"/>
  <c r="M103" s="1"/>
  <c r="J83"/>
  <c r="L83" s="1"/>
  <c r="M83" s="1"/>
  <c r="J107"/>
  <c r="L107" s="1"/>
  <c r="M107" s="1"/>
  <c r="J131"/>
  <c r="L131" s="1"/>
  <c r="M131" s="1"/>
  <c r="J155"/>
  <c r="L155" s="1"/>
  <c r="M155" s="1"/>
  <c r="J179"/>
  <c r="L179" s="1"/>
  <c r="M179" s="1"/>
  <c r="J71"/>
  <c r="L71" s="1"/>
  <c r="M71" s="1"/>
  <c r="J95"/>
  <c r="L95" s="1"/>
  <c r="M95" s="1"/>
  <c r="J119"/>
  <c r="L119" s="1"/>
  <c r="M119" s="1"/>
  <c r="J143"/>
  <c r="L143" s="1"/>
  <c r="M143" s="1"/>
  <c r="J167"/>
  <c r="L167" s="1"/>
  <c r="M167" s="1"/>
  <c r="D44"/>
  <c r="J90"/>
  <c r="L90" s="1"/>
  <c r="M90" s="1"/>
  <c r="J114"/>
  <c r="L114" s="1"/>
  <c r="M114" s="1"/>
  <c r="J138"/>
  <c r="L138" s="1"/>
  <c r="M138" s="1"/>
  <c r="J162"/>
  <c r="L162" s="1"/>
  <c r="M162" s="1"/>
  <c r="J186"/>
  <c r="L186" s="1"/>
  <c r="M186" s="1"/>
  <c r="J78"/>
  <c r="L78" s="1"/>
  <c r="M78" s="1"/>
  <c r="J102"/>
  <c r="L102" s="1"/>
  <c r="M102" s="1"/>
  <c r="J126"/>
  <c r="L126" s="1"/>
  <c r="M126" s="1"/>
  <c r="J150"/>
  <c r="L150" s="1"/>
  <c r="M150" s="1"/>
  <c r="J174"/>
  <c r="L174" s="1"/>
  <c r="M174" s="1"/>
  <c r="D43"/>
  <c r="J77"/>
  <c r="L77" s="1"/>
  <c r="M77" s="1"/>
  <c r="J125"/>
  <c r="L125" s="1"/>
  <c r="M125" s="1"/>
  <c r="J149"/>
  <c r="L149" s="1"/>
  <c r="M149" s="1"/>
  <c r="J113"/>
  <c r="L113" s="1"/>
  <c r="M113" s="1"/>
  <c r="J137"/>
  <c r="L137" s="1"/>
  <c r="M137" s="1"/>
  <c r="J173"/>
  <c r="L173" s="1"/>
  <c r="M173" s="1"/>
  <c r="J89"/>
  <c r="L89" s="1"/>
  <c r="M89" s="1"/>
  <c r="J101"/>
  <c r="L101" s="1"/>
  <c r="M101" s="1"/>
  <c r="J185"/>
  <c r="L185" s="1"/>
  <c r="M185" s="1"/>
  <c r="J161"/>
  <c r="L161" s="1"/>
  <c r="M161" s="1"/>
  <c r="D50"/>
  <c r="D42"/>
  <c r="D49"/>
  <c r="F41"/>
  <c r="J135"/>
  <c r="L135" s="1"/>
  <c r="M135" s="1"/>
  <c r="J159"/>
  <c r="L159" s="1"/>
  <c r="M159" s="1"/>
  <c r="J75"/>
  <c r="L75" s="1"/>
  <c r="M75" s="1"/>
  <c r="J99"/>
  <c r="L99" s="1"/>
  <c r="M99" s="1"/>
  <c r="J123"/>
  <c r="L123" s="1"/>
  <c r="M123" s="1"/>
  <c r="J147"/>
  <c r="L147" s="1"/>
  <c r="M147" s="1"/>
  <c r="J171"/>
  <c r="L171" s="1"/>
  <c r="M171" s="1"/>
  <c r="J183"/>
  <c r="L183" s="1"/>
  <c r="M183" s="1"/>
  <c r="J87"/>
  <c r="L87" s="1"/>
  <c r="M87" s="1"/>
  <c r="J111"/>
  <c r="L111" s="1"/>
  <c r="M111" s="1"/>
  <c r="D48"/>
  <c r="D40"/>
  <c r="J74"/>
  <c r="L74" s="1"/>
  <c r="M74" s="1"/>
  <c r="J98"/>
  <c r="L98" s="1"/>
  <c r="M98" s="1"/>
  <c r="J122"/>
  <c r="L122" s="1"/>
  <c r="M122" s="1"/>
  <c r="J146"/>
  <c r="L146" s="1"/>
  <c r="M146" s="1"/>
  <c r="J170"/>
  <c r="L170" s="1"/>
  <c r="M170" s="1"/>
  <c r="J86"/>
  <c r="L86" s="1"/>
  <c r="M86" s="1"/>
  <c r="J110"/>
  <c r="L110" s="1"/>
  <c r="M110" s="1"/>
  <c r="J134"/>
  <c r="L134" s="1"/>
  <c r="M134" s="1"/>
  <c r="J158"/>
  <c r="L158" s="1"/>
  <c r="M158" s="1"/>
  <c r="J182"/>
  <c r="L182" s="1"/>
  <c r="M182" s="1"/>
  <c r="D47"/>
  <c r="J184"/>
  <c r="L184" s="1"/>
  <c r="M184" s="1"/>
  <c r="J160"/>
  <c r="L160" s="1"/>
  <c r="M160" s="1"/>
  <c r="J76"/>
  <c r="L76" s="1"/>
  <c r="M76" s="1"/>
  <c r="J100"/>
  <c r="L100" s="1"/>
  <c r="M100" s="1"/>
  <c r="J124"/>
  <c r="L124" s="1"/>
  <c r="M124" s="1"/>
  <c r="J148"/>
  <c r="L148" s="1"/>
  <c r="M148" s="1"/>
  <c r="J172"/>
  <c r="L172" s="1"/>
  <c r="M172" s="1"/>
  <c r="J136"/>
  <c r="L136" s="1"/>
  <c r="M136" s="1"/>
  <c r="J88"/>
  <c r="L88" s="1"/>
  <c r="M88" s="1"/>
  <c r="J112"/>
  <c r="L112" s="1"/>
  <c r="M112" s="1"/>
  <c r="J165"/>
  <c r="L165" s="1"/>
  <c r="M165" s="1"/>
  <c r="J177"/>
  <c r="L177" s="1"/>
  <c r="M177" s="1"/>
  <c r="J93"/>
  <c r="L93" s="1"/>
  <c r="M93" s="1"/>
  <c r="J117"/>
  <c r="L117" s="1"/>
  <c r="M117" s="1"/>
  <c r="J189"/>
  <c r="L189" s="1"/>
  <c r="M189" s="1"/>
  <c r="J141"/>
  <c r="L141" s="1"/>
  <c r="M141" s="1"/>
  <c r="J105"/>
  <c r="L105" s="1"/>
  <c r="M105" s="1"/>
  <c r="J153"/>
  <c r="L153" s="1"/>
  <c r="M153" s="1"/>
  <c r="J81"/>
  <c r="L81" s="1"/>
  <c r="M81" s="1"/>
  <c r="J129"/>
  <c r="L129" s="1"/>
  <c r="M129" s="1"/>
  <c r="J109"/>
  <c r="L109" s="1"/>
  <c r="M109" s="1"/>
  <c r="J97"/>
  <c r="L97" s="1"/>
  <c r="M97" s="1"/>
  <c r="J157"/>
  <c r="L157" s="1"/>
  <c r="M157" s="1"/>
  <c r="J121"/>
  <c r="L121" s="1"/>
  <c r="M121" s="1"/>
  <c r="J145"/>
  <c r="L145" s="1"/>
  <c r="M145" s="1"/>
  <c r="J169"/>
  <c r="L169" s="1"/>
  <c r="M169" s="1"/>
  <c r="J85"/>
  <c r="L85" s="1"/>
  <c r="M85" s="1"/>
  <c r="J133"/>
  <c r="L133" s="1"/>
  <c r="M133" s="1"/>
  <c r="J181"/>
  <c r="L181" s="1"/>
  <c r="M181" s="1"/>
  <c r="J73"/>
  <c r="L73" s="1"/>
  <c r="M73" s="1"/>
  <c r="D46"/>
  <c r="G49"/>
  <c r="G41"/>
  <c r="O28" i="9"/>
  <c r="N28"/>
  <c r="W54" i="12"/>
  <c r="W55"/>
  <c r="W56"/>
  <c r="W57"/>
  <c r="W58"/>
  <c r="W59"/>
  <c r="W60"/>
  <c r="W61"/>
  <c r="W62"/>
  <c r="W53"/>
  <c r="D146" i="14" l="1"/>
  <c r="D147"/>
  <c r="D148"/>
  <c r="D149"/>
  <c r="D142"/>
  <c r="D150"/>
  <c r="D143"/>
  <c r="D151"/>
  <c r="D144"/>
  <c r="D152"/>
  <c r="D145"/>
  <c r="D153"/>
  <c r="D122"/>
  <c r="D123"/>
  <c r="D124"/>
  <c r="D125"/>
  <c r="D118"/>
  <c r="D126"/>
  <c r="D119"/>
  <c r="D127"/>
  <c r="D120"/>
  <c r="D128"/>
  <c r="D121"/>
  <c r="D129"/>
  <c r="D74"/>
  <c r="D75"/>
  <c r="D76"/>
  <c r="D77"/>
  <c r="D78"/>
  <c r="D70"/>
  <c r="D71"/>
  <c r="D79"/>
  <c r="D72"/>
  <c r="D80"/>
  <c r="D73"/>
  <c r="D81"/>
  <c r="D98"/>
  <c r="D99"/>
  <c r="D100"/>
  <c r="D101"/>
  <c r="D94"/>
  <c r="D102"/>
  <c r="D95"/>
  <c r="D103"/>
  <c r="D96"/>
  <c r="D104"/>
  <c r="D97"/>
  <c r="D105"/>
  <c r="D178"/>
  <c r="D186"/>
  <c r="D179"/>
  <c r="D187"/>
  <c r="D180"/>
  <c r="D188"/>
  <c r="D181"/>
  <c r="D189"/>
  <c r="D182"/>
  <c r="D183"/>
  <c r="D184"/>
  <c r="D185"/>
  <c r="D82"/>
  <c r="D90"/>
  <c r="D83"/>
  <c r="D91"/>
  <c r="D84"/>
  <c r="D92"/>
  <c r="D85"/>
  <c r="D93"/>
  <c r="D86"/>
  <c r="D87"/>
  <c r="D88"/>
  <c r="D89"/>
  <c r="D130"/>
  <c r="D138"/>
  <c r="D131"/>
  <c r="D139"/>
  <c r="D132"/>
  <c r="D140"/>
  <c r="D133"/>
  <c r="D141"/>
  <c r="D134"/>
  <c r="D135"/>
  <c r="D136"/>
  <c r="D137"/>
  <c r="D106"/>
  <c r="D114"/>
  <c r="D107"/>
  <c r="D115"/>
  <c r="D108"/>
  <c r="D116"/>
  <c r="D109"/>
  <c r="D117"/>
  <c r="D110"/>
  <c r="D111"/>
  <c r="D112"/>
  <c r="D113"/>
  <c r="D170"/>
  <c r="D171"/>
  <c r="D172"/>
  <c r="D173"/>
  <c r="D166"/>
  <c r="D174"/>
  <c r="D167"/>
  <c r="D175"/>
  <c r="D168"/>
  <c r="D176"/>
  <c r="D169"/>
  <c r="D177"/>
  <c r="D154"/>
  <c r="D162"/>
  <c r="D155"/>
  <c r="D163"/>
  <c r="D156"/>
  <c r="D164"/>
  <c r="D157"/>
  <c r="D165"/>
  <c r="D158"/>
  <c r="D159"/>
  <c r="D160"/>
  <c r="D161"/>
  <c r="S32" i="12"/>
  <c r="S22"/>
  <c r="S12"/>
  <c r="S2"/>
  <c r="O53"/>
  <c r="P53" s="1"/>
  <c r="O54"/>
  <c r="O55"/>
  <c r="O56"/>
  <c r="O57"/>
  <c r="O58"/>
  <c r="O59"/>
  <c r="O60"/>
  <c r="O61"/>
  <c r="O62"/>
  <c r="O43"/>
  <c r="P43" s="1"/>
  <c r="O44"/>
  <c r="O45"/>
  <c r="O46"/>
  <c r="O47"/>
  <c r="O48"/>
  <c r="O49"/>
  <c r="O50"/>
  <c r="O51"/>
  <c r="O52"/>
  <c r="O12"/>
  <c r="P12" s="1"/>
  <c r="T12" s="1"/>
  <c r="O13"/>
  <c r="O14"/>
  <c r="O15"/>
  <c r="O16"/>
  <c r="O17"/>
  <c r="O18"/>
  <c r="O19"/>
  <c r="O20"/>
  <c r="O21"/>
  <c r="O22"/>
  <c r="P22" s="1"/>
  <c r="T22" s="1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3"/>
  <c r="O4"/>
  <c r="O5"/>
  <c r="O6"/>
  <c r="O7"/>
  <c r="O8"/>
  <c r="O9"/>
  <c r="O10"/>
  <c r="O11"/>
  <c r="O2"/>
  <c r="P2" s="1"/>
  <c r="T2" s="1"/>
  <c r="Y73"/>
  <c r="N73"/>
  <c r="M73"/>
  <c r="L73"/>
  <c r="K73"/>
  <c r="H73"/>
  <c r="I73" s="1"/>
  <c r="O345" l="1"/>
  <c r="H349" s="1"/>
  <c r="P54"/>
  <c r="P55" s="1"/>
  <c r="P56" s="1"/>
  <c r="P57" s="1"/>
  <c r="P58" s="1"/>
  <c r="P59" s="1"/>
  <c r="P60" s="1"/>
  <c r="P61" s="1"/>
  <c r="P62" s="1"/>
  <c r="O73"/>
  <c r="P73" s="1"/>
  <c r="P75" s="1"/>
  <c r="P76" s="1"/>
  <c r="P77" s="1"/>
  <c r="P78" s="1"/>
  <c r="P79" s="1"/>
  <c r="P80" s="1"/>
  <c r="P81" s="1"/>
  <c r="P82" s="1"/>
  <c r="P83" s="1"/>
  <c r="P86" s="1"/>
  <c r="P87" s="1"/>
  <c r="P88" s="1"/>
  <c r="P89" s="1"/>
  <c r="P90" s="1"/>
  <c r="P91" s="1"/>
  <c r="P92" s="1"/>
  <c r="P93" s="1"/>
  <c r="P94" s="1"/>
  <c r="G81" i="14"/>
  <c r="E81"/>
  <c r="E73"/>
  <c r="G73"/>
  <c r="G70"/>
  <c r="E70"/>
  <c r="G74"/>
  <c r="E74"/>
  <c r="G77"/>
  <c r="E77"/>
  <c r="E72"/>
  <c r="G72"/>
  <c r="G78"/>
  <c r="E78"/>
  <c r="E76"/>
  <c r="G76"/>
  <c r="G79"/>
  <c r="E79"/>
  <c r="E80"/>
  <c r="G80"/>
  <c r="E75"/>
  <c r="G75"/>
  <c r="G71"/>
  <c r="E71"/>
  <c r="G162"/>
  <c r="E162"/>
  <c r="G90"/>
  <c r="E90"/>
  <c r="E105"/>
  <c r="G105"/>
  <c r="E129"/>
  <c r="G129"/>
  <c r="G154"/>
  <c r="E154"/>
  <c r="G82"/>
  <c r="E82"/>
  <c r="G95"/>
  <c r="E95"/>
  <c r="E97"/>
  <c r="G97"/>
  <c r="E133"/>
  <c r="G133"/>
  <c r="G148"/>
  <c r="E148"/>
  <c r="G158"/>
  <c r="E158"/>
  <c r="E161"/>
  <c r="G161"/>
  <c r="G172"/>
  <c r="E172"/>
  <c r="G87"/>
  <c r="E87"/>
  <c r="E89"/>
  <c r="G89"/>
  <c r="G188"/>
  <c r="E188"/>
  <c r="G94"/>
  <c r="E94"/>
  <c r="G104"/>
  <c r="E104"/>
  <c r="G116"/>
  <c r="E116"/>
  <c r="G127"/>
  <c r="E127"/>
  <c r="G128"/>
  <c r="E128"/>
  <c r="G140"/>
  <c r="E140"/>
  <c r="G146"/>
  <c r="E146"/>
  <c r="G155"/>
  <c r="E155"/>
  <c r="G160"/>
  <c r="E160"/>
  <c r="E169"/>
  <c r="G169"/>
  <c r="G83"/>
  <c r="E83"/>
  <c r="E88"/>
  <c r="G88"/>
  <c r="G180"/>
  <c r="E180"/>
  <c r="G103"/>
  <c r="E103"/>
  <c r="E96"/>
  <c r="G96"/>
  <c r="G108"/>
  <c r="E108"/>
  <c r="G126"/>
  <c r="E126"/>
  <c r="G120"/>
  <c r="E120"/>
  <c r="G132"/>
  <c r="E132"/>
  <c r="G142"/>
  <c r="E142"/>
  <c r="G145"/>
  <c r="E145"/>
  <c r="G165"/>
  <c r="E165"/>
  <c r="G175"/>
  <c r="E175"/>
  <c r="G170"/>
  <c r="E170"/>
  <c r="E93"/>
  <c r="G93"/>
  <c r="G183"/>
  <c r="E183"/>
  <c r="G178"/>
  <c r="E178"/>
  <c r="G102"/>
  <c r="E102"/>
  <c r="G115"/>
  <c r="E115"/>
  <c r="G114"/>
  <c r="E114"/>
  <c r="G123"/>
  <c r="E123"/>
  <c r="G139"/>
  <c r="E139"/>
  <c r="G138"/>
  <c r="E138"/>
  <c r="G143"/>
  <c r="E143"/>
  <c r="G91"/>
  <c r="E91"/>
  <c r="G99"/>
  <c r="E99"/>
  <c r="G119"/>
  <c r="E119"/>
  <c r="G149"/>
  <c r="E149"/>
  <c r="G86"/>
  <c r="E86"/>
  <c r="G118"/>
  <c r="E118"/>
  <c r="G150"/>
  <c r="E150"/>
  <c r="E153"/>
  <c r="G153"/>
  <c r="G157"/>
  <c r="E157"/>
  <c r="G174"/>
  <c r="E174"/>
  <c r="G177"/>
  <c r="E177"/>
  <c r="E85"/>
  <c r="G85"/>
  <c r="G182"/>
  <c r="E182"/>
  <c r="G186"/>
  <c r="E186"/>
  <c r="G101"/>
  <c r="E101"/>
  <c r="G111"/>
  <c r="E111"/>
  <c r="G106"/>
  <c r="E106"/>
  <c r="G125"/>
  <c r="E125"/>
  <c r="G135"/>
  <c r="E135"/>
  <c r="G130"/>
  <c r="E130"/>
  <c r="G163"/>
  <c r="E163"/>
  <c r="E189"/>
  <c r="G189"/>
  <c r="G141"/>
  <c r="E141"/>
  <c r="G159"/>
  <c r="E159"/>
  <c r="G181"/>
  <c r="E181"/>
  <c r="E109"/>
  <c r="G109"/>
  <c r="G151"/>
  <c r="E151"/>
  <c r="G152"/>
  <c r="E152"/>
  <c r="G164"/>
  <c r="E164"/>
  <c r="G171"/>
  <c r="E171"/>
  <c r="G176"/>
  <c r="E176"/>
  <c r="E92"/>
  <c r="G92"/>
  <c r="E179"/>
  <c r="G179"/>
  <c r="E185"/>
  <c r="G185"/>
  <c r="E100"/>
  <c r="G100"/>
  <c r="G110"/>
  <c r="E110"/>
  <c r="E113"/>
  <c r="G113"/>
  <c r="G124"/>
  <c r="E124"/>
  <c r="G134"/>
  <c r="E134"/>
  <c r="G137"/>
  <c r="E137"/>
  <c r="G166"/>
  <c r="E166"/>
  <c r="E117"/>
  <c r="G117"/>
  <c r="G173"/>
  <c r="E173"/>
  <c r="G121"/>
  <c r="E121"/>
  <c r="G147"/>
  <c r="E147"/>
  <c r="G144"/>
  <c r="E144"/>
  <c r="G156"/>
  <c r="E156"/>
  <c r="G167"/>
  <c r="E167"/>
  <c r="G168"/>
  <c r="E168"/>
  <c r="G84"/>
  <c r="E84"/>
  <c r="G187"/>
  <c r="E187"/>
  <c r="E184"/>
  <c r="G184"/>
  <c r="G98"/>
  <c r="E98"/>
  <c r="G107"/>
  <c r="E107"/>
  <c r="G112"/>
  <c r="E112"/>
  <c r="G122"/>
  <c r="E122"/>
  <c r="G131"/>
  <c r="E131"/>
  <c r="G136"/>
  <c r="E136"/>
  <c r="P32" i="12"/>
  <c r="P44"/>
  <c r="P45" s="1"/>
  <c r="P46" s="1"/>
  <c r="P47" s="1"/>
  <c r="P48" s="1"/>
  <c r="P49" s="1"/>
  <c r="P50" s="1"/>
  <c r="P51" s="1"/>
  <c r="P52" s="1"/>
  <c r="P13"/>
  <c r="T13" s="1"/>
  <c r="P3"/>
  <c r="T3" s="1"/>
  <c r="P23"/>
  <c r="T23" s="1"/>
  <c r="P33" l="1"/>
  <c r="T32"/>
  <c r="P24"/>
  <c r="T24" s="1"/>
  <c r="P4"/>
  <c r="T4" s="1"/>
  <c r="P14"/>
  <c r="T14" s="1"/>
  <c r="P34" l="1"/>
  <c r="T33"/>
  <c r="P15"/>
  <c r="T15" s="1"/>
  <c r="P5"/>
  <c r="T5" s="1"/>
  <c r="P25"/>
  <c r="T25" s="1"/>
  <c r="P35" l="1"/>
  <c r="T34"/>
  <c r="P26"/>
  <c r="T26" s="1"/>
  <c r="P6"/>
  <c r="T6" s="1"/>
  <c r="P16"/>
  <c r="T16" s="1"/>
  <c r="T35" l="1"/>
  <c r="P36"/>
  <c r="P7"/>
  <c r="T7" s="1"/>
  <c r="P17"/>
  <c r="T17" s="1"/>
  <c r="P27"/>
  <c r="T27" s="1"/>
  <c r="T36" l="1"/>
  <c r="P37"/>
  <c r="P18"/>
  <c r="T18" s="1"/>
  <c r="P28"/>
  <c r="T28" s="1"/>
  <c r="P8"/>
  <c r="T8" s="1"/>
  <c r="T37" l="1"/>
  <c r="P38"/>
  <c r="P9"/>
  <c r="T9" s="1"/>
  <c r="P29"/>
  <c r="T29" s="1"/>
  <c r="P19"/>
  <c r="T19" s="1"/>
  <c r="T38" l="1"/>
  <c r="P39"/>
  <c r="P10"/>
  <c r="T10" s="1"/>
  <c r="P20"/>
  <c r="T20" s="1"/>
  <c r="P30"/>
  <c r="T30" s="1"/>
  <c r="T39" l="1"/>
  <c r="P40"/>
  <c r="P11"/>
  <c r="T11" s="1"/>
  <c r="P31"/>
  <c r="T31" s="1"/>
  <c r="P21"/>
  <c r="T21" s="1"/>
  <c r="T40" l="1"/>
  <c r="P41"/>
  <c r="T41" s="1"/>
  <c r="C37" i="10"/>
  <c r="I17" l="1"/>
  <c r="I18"/>
  <c r="I19"/>
  <c r="I20"/>
  <c r="I21"/>
  <c r="I22"/>
  <c r="I23"/>
  <c r="I24"/>
  <c r="I25"/>
  <c r="I16"/>
  <c r="C9" i="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8"/>
  <c r="C4"/>
  <c r="C5"/>
  <c r="C6"/>
  <c r="C7"/>
  <c r="C3"/>
  <c r="J4" i="6"/>
  <c r="C4" i="10" s="1"/>
  <c r="J5" i="6"/>
  <c r="D3" i="10" s="1"/>
  <c r="J6" i="6"/>
  <c r="D4" i="10" s="1"/>
  <c r="J7" i="6"/>
  <c r="D5" i="10" s="1"/>
  <c r="J8" i="6"/>
  <c r="E3" i="10" s="1"/>
  <c r="J9" i="6"/>
  <c r="E4" i="10" s="1"/>
  <c r="J10" i="6"/>
  <c r="E5" i="10" s="1"/>
  <c r="J11" i="6"/>
  <c r="E6" i="10" s="1"/>
  <c r="J12" i="6"/>
  <c r="E7" i="10" s="1"/>
  <c r="J13" i="6"/>
  <c r="E8" i="10" s="1"/>
  <c r="J14" i="6"/>
  <c r="E9" i="10" s="1"/>
  <c r="J15" i="6"/>
  <c r="E10" i="10" s="1"/>
  <c r="J16" i="6"/>
  <c r="E11" i="10" s="1"/>
  <c r="J17" i="6"/>
  <c r="E12" i="10" s="1"/>
  <c r="J18" i="6"/>
  <c r="G3" i="10" s="1"/>
  <c r="J19" i="6"/>
  <c r="G4" i="10" s="1"/>
  <c r="J20" i="6"/>
  <c r="G5" i="10" s="1"/>
  <c r="J21" i="6"/>
  <c r="G6" i="10" s="1"/>
  <c r="J22" i="6"/>
  <c r="G7" i="10" s="1"/>
  <c r="J23" i="6"/>
  <c r="G8" i="10" s="1"/>
  <c r="J24" i="6"/>
  <c r="G9" i="10" s="1"/>
  <c r="J25" i="6"/>
  <c r="G10" i="10" s="1"/>
  <c r="J26" i="6"/>
  <c r="G11" i="10" s="1"/>
  <c r="J27" i="6"/>
  <c r="G12" i="10" s="1"/>
  <c r="J28" i="6"/>
  <c r="H3" i="10" s="1"/>
  <c r="J29" i="6"/>
  <c r="H4" i="10" s="1"/>
  <c r="J30" i="6"/>
  <c r="H5" i="10" s="1"/>
  <c r="J31" i="6"/>
  <c r="H6" i="10" s="1"/>
  <c r="J32" i="6"/>
  <c r="H7" i="10" s="1"/>
  <c r="J33" i="6"/>
  <c r="H8" i="10" s="1"/>
  <c r="J34" i="6"/>
  <c r="H9" i="10" s="1"/>
  <c r="J35" i="6"/>
  <c r="H10" i="10" s="1"/>
  <c r="J36" i="6"/>
  <c r="H11" i="10" s="1"/>
  <c r="J37" i="6"/>
  <c r="H12" i="10" s="1"/>
  <c r="J38" i="6"/>
  <c r="F3" i="10" s="1"/>
  <c r="J39" i="6"/>
  <c r="F4" i="10" s="1"/>
  <c r="J40" i="6"/>
  <c r="F5" i="10" s="1"/>
  <c r="J41" i="6"/>
  <c r="F6" i="10" s="1"/>
  <c r="J42" i="6"/>
  <c r="F7" i="10" s="1"/>
  <c r="J43" i="6"/>
  <c r="F8" i="10" s="1"/>
  <c r="J44" i="6"/>
  <c r="F9" i="10" s="1"/>
  <c r="J45" i="6"/>
  <c r="F10" i="10" s="1"/>
  <c r="J46" i="6"/>
  <c r="F11" i="10" s="1"/>
  <c r="J47" i="6"/>
  <c r="F12" i="10" s="1"/>
  <c r="J48" i="6"/>
  <c r="D16" i="10" s="1"/>
  <c r="J49" i="6"/>
  <c r="D17" i="10" s="1"/>
  <c r="J50" i="6"/>
  <c r="D18" i="10" s="1"/>
  <c r="J51" i="6"/>
  <c r="D19" i="10" s="1"/>
  <c r="J52" i="6"/>
  <c r="D20" i="10" s="1"/>
  <c r="J53" i="6"/>
  <c r="D21" i="10" s="1"/>
  <c r="J54" i="6"/>
  <c r="D22" i="10" s="1"/>
  <c r="J55" i="6"/>
  <c r="D23" i="10" s="1"/>
  <c r="J56" i="6"/>
  <c r="D24" i="10" s="1"/>
  <c r="J57" i="6"/>
  <c r="D25" i="10" s="1"/>
  <c r="J58" i="6"/>
  <c r="C16" i="10" s="1"/>
  <c r="J59" i="6"/>
  <c r="C17" i="10" s="1"/>
  <c r="J60" i="6"/>
  <c r="C18" i="10" s="1"/>
  <c r="J61" i="6"/>
  <c r="C19" i="10" s="1"/>
  <c r="J62" i="6"/>
  <c r="C20" i="10" s="1"/>
  <c r="J63" i="6"/>
  <c r="C21" i="10" s="1"/>
  <c r="J64" i="6"/>
  <c r="C22" i="10" s="1"/>
  <c r="J65" i="6"/>
  <c r="C23" i="10" s="1"/>
  <c r="J66" i="6"/>
  <c r="C24" i="10" s="1"/>
  <c r="J67" i="6"/>
  <c r="C25" i="10" s="1"/>
  <c r="J68" i="6"/>
  <c r="J69"/>
  <c r="J70"/>
  <c r="J71"/>
  <c r="J72"/>
  <c r="J73"/>
  <c r="J74"/>
  <c r="J75"/>
  <c r="J76"/>
  <c r="J77"/>
  <c r="J78"/>
  <c r="G16" i="10" s="1"/>
  <c r="J79" i="6"/>
  <c r="G17" i="10" s="1"/>
  <c r="J80" i="6"/>
  <c r="G18" i="10" s="1"/>
  <c r="J81" i="6"/>
  <c r="G19" i="10" s="1"/>
  <c r="J82" i="6"/>
  <c r="G20" i="10" s="1"/>
  <c r="J83" i="6"/>
  <c r="G21" i="10" s="1"/>
  <c r="J84" i="6"/>
  <c r="G22" i="10" s="1"/>
  <c r="J85" i="6"/>
  <c r="G23" i="10" s="1"/>
  <c r="J86" i="6"/>
  <c r="G24" i="10" s="1"/>
  <c r="J87" i="6"/>
  <c r="G25" i="10" s="1"/>
  <c r="J88" i="6"/>
  <c r="J89"/>
  <c r="J90"/>
  <c r="J91"/>
  <c r="J92"/>
  <c r="J93"/>
  <c r="J94"/>
  <c r="J95"/>
  <c r="J96"/>
  <c r="J97"/>
  <c r="J98"/>
  <c r="J99"/>
  <c r="J100"/>
  <c r="J101"/>
  <c r="J102"/>
  <c r="F20" i="10" s="1"/>
  <c r="J103" i="6"/>
  <c r="F21" i="10" s="1"/>
  <c r="J104" i="6"/>
  <c r="F22" i="10" s="1"/>
  <c r="J105" i="6"/>
  <c r="F23" i="10" s="1"/>
  <c r="J106" i="6"/>
  <c r="F24" i="10" s="1"/>
  <c r="J107" i="6"/>
  <c r="F25" i="10" s="1"/>
  <c r="J108" i="6"/>
  <c r="J109"/>
  <c r="J110"/>
  <c r="J111"/>
  <c r="H19" i="10" s="1"/>
  <c r="J112" i="6"/>
  <c r="H20" i="10" s="1"/>
  <c r="J113" i="6"/>
  <c r="H21" i="10" s="1"/>
  <c r="J114" i="6"/>
  <c r="H22" i="10" s="1"/>
  <c r="J115" i="6"/>
  <c r="H23" i="10" s="1"/>
  <c r="J116" i="6"/>
  <c r="H24" i="10" s="1"/>
  <c r="J117" i="6"/>
  <c r="H25" i="10" s="1"/>
  <c r="J118" i="6"/>
  <c r="E16" i="10" s="1"/>
  <c r="J119" i="6"/>
  <c r="E17" i="10" s="1"/>
  <c r="J120" i="6"/>
  <c r="E18" i="10" s="1"/>
  <c r="J121" i="6"/>
  <c r="E19" i="10" s="1"/>
  <c r="J122" i="6"/>
  <c r="E20" i="10" s="1"/>
  <c r="J123" i="6"/>
  <c r="E21" i="10" s="1"/>
  <c r="J124" i="6"/>
  <c r="E22" i="10" s="1"/>
  <c r="J125" i="6"/>
  <c r="E23" i="10" s="1"/>
  <c r="J126" i="6"/>
  <c r="E24" i="10" s="1"/>
  <c r="J127" i="6"/>
  <c r="E25" i="10" s="1"/>
  <c r="J128" i="6"/>
  <c r="J129"/>
  <c r="J130"/>
  <c r="J131"/>
  <c r="J132"/>
  <c r="J133"/>
  <c r="J134"/>
  <c r="J135"/>
  <c r="J136"/>
  <c r="J137"/>
  <c r="J138"/>
  <c r="J16" i="10" s="1"/>
  <c r="J139" i="6"/>
  <c r="J17" i="10" s="1"/>
  <c r="J140" i="6"/>
  <c r="J18" i="10" s="1"/>
  <c r="J141" i="6"/>
  <c r="J19" i="10" s="1"/>
  <c r="J142" i="6"/>
  <c r="J20" i="10" s="1"/>
  <c r="J143" i="6"/>
  <c r="J21" i="10" s="1"/>
  <c r="J144" i="6"/>
  <c r="J22" i="10" s="1"/>
  <c r="J145" i="6"/>
  <c r="J23" i="10" s="1"/>
  <c r="J146" i="6"/>
  <c r="J24" i="10" s="1"/>
  <c r="J147" i="6"/>
  <c r="J25" i="10" s="1"/>
  <c r="J148" i="6"/>
  <c r="K16" i="10" s="1"/>
  <c r="J149" i="6"/>
  <c r="K17" i="10" s="1"/>
  <c r="J150" i="6"/>
  <c r="K18" i="10" s="1"/>
  <c r="J151" i="6"/>
  <c r="K19" i="10" s="1"/>
  <c r="J152" i="6"/>
  <c r="K20" i="10" s="1"/>
  <c r="J153" i="6"/>
  <c r="K21" i="10" s="1"/>
  <c r="J154" i="6"/>
  <c r="K22" i="10" s="1"/>
  <c r="J155" i="6"/>
  <c r="K23" i="10" s="1"/>
  <c r="J156" i="6"/>
  <c r="K24" i="10" s="1"/>
  <c r="J157" i="6"/>
  <c r="K25" i="10" s="1"/>
  <c r="J158" i="6"/>
  <c r="L16" i="10" s="1"/>
  <c r="J159" i="6"/>
  <c r="L17" i="10" s="1"/>
  <c r="J160" i="6"/>
  <c r="L18" i="10" s="1"/>
  <c r="J161" i="6"/>
  <c r="L19" i="10" s="1"/>
  <c r="J162" i="6"/>
  <c r="L20" i="10" s="1"/>
  <c r="J163" i="6"/>
  <c r="L21" i="10" s="1"/>
  <c r="J164" i="6"/>
  <c r="L22" i="10" s="1"/>
  <c r="J165" i="6"/>
  <c r="L23" i="10" s="1"/>
  <c r="J166" i="6"/>
  <c r="L24" i="10" s="1"/>
  <c r="J167" i="6"/>
  <c r="L25" i="10" s="1"/>
  <c r="J168" i="6"/>
  <c r="D37" i="10" s="1"/>
  <c r="J169" i="6"/>
  <c r="C28" i="10" s="1"/>
  <c r="J170" i="6"/>
  <c r="C29" i="10" s="1"/>
  <c r="J171" i="6"/>
  <c r="C30" i="10" s="1"/>
  <c r="J172" i="6"/>
  <c r="C31" i="10" s="1"/>
  <c r="J173" i="6"/>
  <c r="C32" i="10" s="1"/>
  <c r="J174" i="6"/>
  <c r="C33" i="10" s="1"/>
  <c r="J175" i="6"/>
  <c r="C34" i="10" s="1"/>
  <c r="J176" i="6"/>
  <c r="C35" i="10" s="1"/>
  <c r="J177" i="6"/>
  <c r="C36" i="10" s="1"/>
  <c r="J178" i="6"/>
  <c r="F28" i="10" s="1"/>
  <c r="J179" i="6"/>
  <c r="F29" i="10" s="1"/>
  <c r="J180" i="6"/>
  <c r="F30" i="10" s="1"/>
  <c r="J181" i="6"/>
  <c r="F31" i="10" s="1"/>
  <c r="J182" i="6"/>
  <c r="F32" i="10" s="1"/>
  <c r="J183" i="6"/>
  <c r="F33" i="10" s="1"/>
  <c r="J184" i="6"/>
  <c r="F34" i="10" s="1"/>
  <c r="J185" i="6"/>
  <c r="F35" i="10" s="1"/>
  <c r="J186" i="6"/>
  <c r="F36" i="10" s="1"/>
  <c r="J187" i="6"/>
  <c r="F37" i="10" s="1"/>
  <c r="J188" i="6"/>
  <c r="G28" i="10" s="1"/>
  <c r="J189" i="6"/>
  <c r="G29" i="10" s="1"/>
  <c r="J190" i="6"/>
  <c r="G30" i="10" s="1"/>
  <c r="J191" i="6"/>
  <c r="G31" i="10" s="1"/>
  <c r="J192" i="6"/>
  <c r="G32" i="10" s="1"/>
  <c r="J193" i="6"/>
  <c r="G33" i="10" s="1"/>
  <c r="J194" i="6"/>
  <c r="G34" i="10" s="1"/>
  <c r="J195" i="6"/>
  <c r="G35" i="10" s="1"/>
  <c r="J196" i="6"/>
  <c r="G36" i="10" s="1"/>
  <c r="J197" i="6"/>
  <c r="G37" i="10" s="1"/>
  <c r="J198" i="6"/>
  <c r="E28" i="10" s="1"/>
  <c r="J199" i="6"/>
  <c r="E29" i="10" s="1"/>
  <c r="J200" i="6"/>
  <c r="E30" i="10" s="1"/>
  <c r="J201" i="6"/>
  <c r="E31" i="10" s="1"/>
  <c r="J202" i="6"/>
  <c r="E32" i="10" s="1"/>
  <c r="J203" i="6"/>
  <c r="E33" i="10" s="1"/>
  <c r="J204" i="6"/>
  <c r="E34" i="10" s="1"/>
  <c r="J205" i="6"/>
  <c r="E35" i="10" s="1"/>
  <c r="J206" i="6"/>
  <c r="E36" i="10" s="1"/>
  <c r="J207" i="6"/>
  <c r="E37" i="10" s="1"/>
  <c r="J208" i="6"/>
  <c r="D28" i="10" s="1"/>
  <c r="J209" i="6"/>
  <c r="D29" i="10" s="1"/>
  <c r="J210" i="6"/>
  <c r="D30" i="10" s="1"/>
  <c r="J211" i="6"/>
  <c r="D31" i="10" s="1"/>
  <c r="J212" i="6"/>
  <c r="D32" i="10" s="1"/>
  <c r="J213" i="6"/>
  <c r="D33" i="10" s="1"/>
  <c r="J214" i="6"/>
  <c r="D34" i="10" s="1"/>
  <c r="J215" i="6"/>
  <c r="D35" i="10" s="1"/>
  <c r="J216" i="6"/>
  <c r="D36" i="10" s="1"/>
  <c r="J217" i="6"/>
  <c r="J218"/>
  <c r="J219"/>
  <c r="J220"/>
  <c r="J221"/>
  <c r="J222"/>
  <c r="J223"/>
  <c r="J224"/>
  <c r="J225"/>
  <c r="J226"/>
  <c r="J227"/>
  <c r="J228"/>
  <c r="J229"/>
  <c r="G45" i="10" s="1"/>
  <c r="J230" i="6"/>
  <c r="G46" i="10" s="1"/>
  <c r="J231" i="6"/>
  <c r="G47" i="10" s="1"/>
  <c r="J232" i="6"/>
  <c r="G48" i="10" s="1"/>
  <c r="J233" i="6"/>
  <c r="G49" i="10" s="1"/>
  <c r="J234" i="6"/>
  <c r="D42" i="10" s="1"/>
  <c r="J235" i="6"/>
  <c r="D43" i="10" s="1"/>
  <c r="J236" i="6"/>
  <c r="D44" i="10" s="1"/>
  <c r="J237" i="6"/>
  <c r="D45" i="10" s="1"/>
  <c r="J238" i="6"/>
  <c r="D46" i="10" s="1"/>
  <c r="J239" i="6"/>
  <c r="D47" i="10" s="1"/>
  <c r="J240" i="6"/>
  <c r="D48" i="10" s="1"/>
  <c r="J241" i="6"/>
  <c r="D49" i="10" s="1"/>
  <c r="J242" i="6"/>
  <c r="I40" i="10" s="1"/>
  <c r="J243" i="6"/>
  <c r="I41" i="10" s="1"/>
  <c r="J244" i="6"/>
  <c r="I42" i="10" s="1"/>
  <c r="J245" i="6"/>
  <c r="I43" i="10" s="1"/>
  <c r="J246" i="6"/>
  <c r="I44" i="10" s="1"/>
  <c r="J247" i="6"/>
  <c r="I45" i="10" s="1"/>
  <c r="J248" i="6"/>
  <c r="I46" i="10" s="1"/>
  <c r="J249" i="6"/>
  <c r="I47" i="10" s="1"/>
  <c r="J250" i="6"/>
  <c r="I48" i="10" s="1"/>
  <c r="J251" i="6"/>
  <c r="I49" i="10" s="1"/>
  <c r="J252" i="6"/>
  <c r="J253"/>
  <c r="J254"/>
  <c r="J255"/>
  <c r="J256"/>
  <c r="J257"/>
  <c r="J258"/>
  <c r="J259"/>
  <c r="J260"/>
  <c r="J261"/>
  <c r="J262"/>
  <c r="H40" i="10" s="1"/>
  <c r="J263" i="6"/>
  <c r="H41" i="10" s="1"/>
  <c r="J264" i="6"/>
  <c r="H42" i="10" s="1"/>
  <c r="J265" i="6"/>
  <c r="H43" i="10" s="1"/>
  <c r="J266" i="6"/>
  <c r="H44" i="10" s="1"/>
  <c r="J267" i="6"/>
  <c r="H45" i="10" s="1"/>
  <c r="J268" i="6"/>
  <c r="H46" i="10" s="1"/>
  <c r="J269" i="6"/>
  <c r="H47" i="10" s="1"/>
  <c r="J270" i="6"/>
  <c r="H48" i="10" s="1"/>
  <c r="J271" i="6"/>
  <c r="H49" i="10" s="1"/>
  <c r="J272" i="6"/>
  <c r="E40" i="10" s="1"/>
  <c r="J273" i="6"/>
  <c r="E41" i="10" s="1"/>
  <c r="J274" i="6"/>
  <c r="E42" i="10" s="1"/>
  <c r="J275" i="6"/>
  <c r="E43" i="10" s="1"/>
  <c r="J276" i="6"/>
  <c r="E44" i="10" s="1"/>
  <c r="J277" i="6"/>
  <c r="E45" i="10" s="1"/>
  <c r="J278" i="6"/>
  <c r="E46" i="10" s="1"/>
  <c r="J279" i="6"/>
  <c r="E47" i="10" s="1"/>
  <c r="J280" i="6"/>
  <c r="E48" i="10" s="1"/>
  <c r="J281" i="6"/>
  <c r="E49" i="10" s="1"/>
  <c r="J282" i="6"/>
  <c r="F40" i="10" s="1"/>
  <c r="J283" i="6"/>
  <c r="F41" i="10" s="1"/>
  <c r="J284" i="6"/>
  <c r="F42" i="10" s="1"/>
  <c r="J285" i="6"/>
  <c r="F43" i="10" s="1"/>
  <c r="J286" i="6"/>
  <c r="F44" i="10" s="1"/>
  <c r="J287" i="6"/>
  <c r="F45" i="10" s="1"/>
  <c r="J288" i="6"/>
  <c r="F46" i="10" s="1"/>
  <c r="J289" i="6"/>
  <c r="F47" i="10" s="1"/>
  <c r="J290" i="6"/>
  <c r="F48" i="10" s="1"/>
  <c r="J291" i="6"/>
  <c r="F49" i="10" s="1"/>
  <c r="J292" i="6"/>
  <c r="J293"/>
  <c r="J294"/>
  <c r="J295"/>
  <c r="J43" i="10" s="1"/>
  <c r="J296" i="6"/>
  <c r="J44" i="10" s="1"/>
  <c r="J297" i="6"/>
  <c r="J45" i="10" s="1"/>
  <c r="J298" i="6"/>
  <c r="J46" i="10" s="1"/>
  <c r="J299" i="6"/>
  <c r="J47" i="10" s="1"/>
  <c r="J300" i="6"/>
  <c r="J48" i="10" s="1"/>
  <c r="J301" i="6"/>
  <c r="J49" i="10" s="1"/>
  <c r="J302" i="6"/>
  <c r="D52" i="10" s="1"/>
  <c r="J303" i="6"/>
  <c r="D53" i="10" s="1"/>
  <c r="J304" i="6"/>
  <c r="D54" i="10" s="1"/>
  <c r="J305" i="6"/>
  <c r="D55" i="10" s="1"/>
  <c r="J306" i="6"/>
  <c r="D56" i="10" s="1"/>
  <c r="J307" i="6"/>
  <c r="D57" i="10" s="1"/>
  <c r="J308" i="6"/>
  <c r="D58" i="10" s="1"/>
  <c r="J309" i="6"/>
  <c r="D59" i="10" s="1"/>
  <c r="J310" i="6"/>
  <c r="D60" i="10" s="1"/>
  <c r="J311" i="6"/>
  <c r="D61" i="10" s="1"/>
  <c r="J312" i="6"/>
  <c r="C52" i="10" s="1"/>
  <c r="J313" i="6"/>
  <c r="C53" i="10" s="1"/>
  <c r="J314" i="6"/>
  <c r="C54" i="10" s="1"/>
  <c r="J315" i="6"/>
  <c r="C55" i="10" s="1"/>
  <c r="J316" i="6"/>
  <c r="C56" i="10" s="1"/>
  <c r="J317" i="6"/>
  <c r="C57" i="10" s="1"/>
  <c r="J318" i="6"/>
  <c r="C58" i="10" s="1"/>
  <c r="J319" i="6"/>
  <c r="C59" i="10" s="1"/>
  <c r="J320" i="6"/>
  <c r="C60" i="10" s="1"/>
  <c r="J321" i="6"/>
  <c r="C61" i="10" s="1"/>
  <c r="J322" i="6"/>
  <c r="E52" i="10" s="1"/>
  <c r="J323" i="6"/>
  <c r="E53" i="10" s="1"/>
  <c r="J324" i="6"/>
  <c r="E54" i="10" s="1"/>
  <c r="J325" i="6"/>
  <c r="E55" i="10" s="1"/>
  <c r="J326" i="6"/>
  <c r="E56" i="10" s="1"/>
  <c r="J327" i="6"/>
  <c r="E57" i="10" s="1"/>
  <c r="J328" i="6"/>
  <c r="E58" i="10" s="1"/>
  <c r="J329" i="6"/>
  <c r="E59" i="10" s="1"/>
  <c r="J330" i="6"/>
  <c r="E60" i="10" s="1"/>
  <c r="J331" i="6"/>
  <c r="E61" i="10" s="1"/>
  <c r="J332" i="6"/>
  <c r="C64" i="10" s="1"/>
  <c r="N64" s="1"/>
  <c r="J333" i="6"/>
  <c r="C65" i="10" s="1"/>
  <c r="N65" s="1"/>
  <c r="J334" i="6"/>
  <c r="C66" i="10" s="1"/>
  <c r="N66" s="1"/>
  <c r="J335" i="6"/>
  <c r="C67" i="10" s="1"/>
  <c r="O67" s="1"/>
  <c r="J336" i="6"/>
  <c r="C68" i="10" s="1"/>
  <c r="N68" s="1"/>
  <c r="J337" i="6"/>
  <c r="C69" i="10" s="1"/>
  <c r="O69" s="1"/>
  <c r="J338" i="6"/>
  <c r="C70" i="10" s="1"/>
  <c r="O70" s="1"/>
  <c r="J339" i="6"/>
  <c r="C71" i="10" s="1"/>
  <c r="N71" s="1"/>
  <c r="J340" i="6"/>
  <c r="C72" i="10" s="1"/>
  <c r="N72" s="1"/>
  <c r="J341" i="6"/>
  <c r="C73" i="10" s="1"/>
  <c r="N73" s="1"/>
  <c r="J3" i="6"/>
  <c r="C3" i="10" s="1"/>
  <c r="O59" l="1"/>
  <c r="O41"/>
  <c r="O55"/>
  <c r="O40"/>
  <c r="O36"/>
  <c r="O58"/>
  <c r="O30"/>
  <c r="N32"/>
  <c r="O46"/>
  <c r="N29"/>
  <c r="N45"/>
  <c r="N47"/>
  <c r="N52"/>
  <c r="N44"/>
  <c r="O47"/>
  <c r="O43"/>
  <c r="O29"/>
  <c r="O34"/>
  <c r="O48"/>
  <c r="O42"/>
  <c r="N46"/>
  <c r="N36"/>
  <c r="N33"/>
  <c r="N60"/>
  <c r="N61"/>
  <c r="O37"/>
  <c r="N55"/>
  <c r="O49"/>
  <c r="N41"/>
  <c r="O45"/>
  <c r="O35"/>
  <c r="O31"/>
  <c r="O32"/>
  <c r="O68"/>
  <c r="N37"/>
  <c r="N35"/>
  <c r="N31"/>
  <c r="N56"/>
  <c r="O57"/>
  <c r="O56"/>
  <c r="N48"/>
  <c r="N40"/>
  <c r="N30"/>
  <c r="O44"/>
  <c r="O12"/>
  <c r="S25" s="1"/>
  <c r="N43"/>
  <c r="O66"/>
  <c r="O33"/>
  <c r="O73"/>
  <c r="N70"/>
  <c r="O72"/>
  <c r="O65"/>
  <c r="N34"/>
  <c r="O54"/>
  <c r="N69"/>
  <c r="N49"/>
  <c r="N67"/>
  <c r="O64"/>
  <c r="N42"/>
  <c r="O61"/>
  <c r="O53"/>
  <c r="N59"/>
  <c r="N58"/>
  <c r="O71"/>
  <c r="N54"/>
  <c r="O60"/>
  <c r="O52"/>
  <c r="N57"/>
  <c r="N53"/>
  <c r="O22"/>
  <c r="O6"/>
  <c r="O24"/>
  <c r="O19"/>
  <c r="O18"/>
  <c r="O17"/>
  <c r="O4"/>
  <c r="O8"/>
  <c r="S21" s="1"/>
  <c r="O23"/>
  <c r="O28"/>
  <c r="N28"/>
  <c r="N7"/>
  <c r="O7"/>
  <c r="O3"/>
  <c r="O21"/>
  <c r="O11"/>
  <c r="O20"/>
  <c r="O16"/>
  <c r="O25"/>
  <c r="N10"/>
  <c r="O10"/>
  <c r="O5"/>
  <c r="O9"/>
  <c r="N11"/>
  <c r="N18"/>
  <c r="N8"/>
  <c r="N4"/>
  <c r="N24"/>
  <c r="N5"/>
  <c r="N16"/>
  <c r="N23"/>
  <c r="N3"/>
  <c r="N12"/>
  <c r="N25"/>
  <c r="N21"/>
  <c r="N19"/>
  <c r="N6"/>
  <c r="N20"/>
  <c r="N22"/>
  <c r="N17"/>
  <c r="N9"/>
  <c r="AY67" i="6"/>
  <c r="AZ67"/>
  <c r="BA67"/>
  <c r="BC67"/>
  <c r="BD67"/>
  <c r="BE67"/>
  <c r="BF67"/>
  <c r="BG67"/>
  <c r="BH67"/>
  <c r="BI67"/>
  <c r="BJ67"/>
  <c r="BK67"/>
  <c r="BL67"/>
  <c r="BM67"/>
  <c r="BN67"/>
  <c r="BO67"/>
  <c r="BP67"/>
  <c r="BQ67"/>
  <c r="BR67"/>
  <c r="BS67"/>
  <c r="BT67"/>
  <c r="BU67"/>
  <c r="BV67"/>
  <c r="BW67"/>
  <c r="BX67"/>
  <c r="BY67"/>
  <c r="BZ67"/>
  <c r="CA67"/>
  <c r="CB67"/>
  <c r="CC67"/>
  <c r="CD67"/>
  <c r="CE67"/>
  <c r="CF67"/>
  <c r="W19" i="10" l="1"/>
  <c r="S19"/>
  <c r="V17"/>
  <c r="X25"/>
  <c r="T17"/>
  <c r="V19"/>
  <c r="U19"/>
  <c r="X19"/>
  <c r="S17"/>
  <c r="W17"/>
  <c r="W21"/>
  <c r="X17"/>
  <c r="U17"/>
  <c r="T19"/>
  <c r="U25"/>
  <c r="W25"/>
  <c r="V25"/>
  <c r="T25"/>
  <c r="T21"/>
  <c r="W22"/>
  <c r="S22"/>
  <c r="X22"/>
  <c r="T22"/>
  <c r="U22"/>
  <c r="V22"/>
  <c r="U18"/>
  <c r="V18"/>
  <c r="W18"/>
  <c r="S18"/>
  <c r="X18"/>
  <c r="T18"/>
  <c r="V20"/>
  <c r="W20"/>
  <c r="S20"/>
  <c r="X20"/>
  <c r="T20"/>
  <c r="U20"/>
  <c r="W10"/>
  <c r="DQ26" i="16" s="1"/>
  <c r="DQ38" s="1"/>
  <c r="S10" i="10"/>
  <c r="V10"/>
  <c r="DP26" i="16" s="1"/>
  <c r="DP38" s="1"/>
  <c r="U10" i="10"/>
  <c r="DO26" i="16" s="1"/>
  <c r="DO38" s="1"/>
  <c r="X10" i="10"/>
  <c r="T10"/>
  <c r="DN26" i="16" s="1"/>
  <c r="DN38" s="1"/>
  <c r="V21" i="10"/>
  <c r="U6"/>
  <c r="X6"/>
  <c r="T6"/>
  <c r="W6"/>
  <c r="S6"/>
  <c r="V6"/>
  <c r="W5"/>
  <c r="DQ21" i="16" s="1"/>
  <c r="DQ33" s="1"/>
  <c r="S5" i="10"/>
  <c r="X5"/>
  <c r="T5"/>
  <c r="DN21" i="16" s="1"/>
  <c r="DN33" s="1"/>
  <c r="U5" i="10"/>
  <c r="DO21" i="16" s="1"/>
  <c r="DO33" s="1"/>
  <c r="V5" i="10"/>
  <c r="DP21" i="16" s="1"/>
  <c r="DP33" s="1"/>
  <c r="U23" i="10"/>
  <c r="X23"/>
  <c r="T23"/>
  <c r="W23"/>
  <c r="S23"/>
  <c r="V23"/>
  <c r="U21"/>
  <c r="X4"/>
  <c r="T4"/>
  <c r="W4"/>
  <c r="S4"/>
  <c r="V4"/>
  <c r="U4"/>
  <c r="U9"/>
  <c r="DO25" i="16" s="1"/>
  <c r="DO37" s="1"/>
  <c r="V9" i="10"/>
  <c r="DP25" i="16" s="1"/>
  <c r="DP37" s="1"/>
  <c r="W9" i="10"/>
  <c r="DQ25" i="16" s="1"/>
  <c r="DQ37" s="1"/>
  <c r="S9" i="10"/>
  <c r="X9"/>
  <c r="T9"/>
  <c r="DN25" i="16" s="1"/>
  <c r="DN37" s="1"/>
  <c r="X12" i="10"/>
  <c r="X38" s="1"/>
  <c r="T12"/>
  <c r="DN28" i="16" s="1"/>
  <c r="DN40" s="1"/>
  <c r="W12" i="10"/>
  <c r="DQ28" i="16" s="1"/>
  <c r="DQ40" s="1"/>
  <c r="S12" i="10"/>
  <c r="S38" s="1"/>
  <c r="V12"/>
  <c r="DP28" i="16" s="1"/>
  <c r="DP40" s="1"/>
  <c r="U12" i="10"/>
  <c r="W3"/>
  <c r="DQ19" i="16" s="1"/>
  <c r="DQ31" s="1"/>
  <c r="S3" i="10"/>
  <c r="X3"/>
  <c r="T3"/>
  <c r="DN19" i="16" s="1"/>
  <c r="DN31" s="1"/>
  <c r="U3" i="10"/>
  <c r="DO19" i="16" s="1"/>
  <c r="DO31" s="1"/>
  <c r="V3" i="10"/>
  <c r="DP19" i="16" s="1"/>
  <c r="DP31" s="1"/>
  <c r="V11" i="10"/>
  <c r="DP27" i="16" s="1"/>
  <c r="DP39" s="1"/>
  <c r="W11" i="10"/>
  <c r="DQ27" i="16" s="1"/>
  <c r="DQ39" s="1"/>
  <c r="S11" i="10"/>
  <c r="X11"/>
  <c r="T11"/>
  <c r="DN27" i="16" s="1"/>
  <c r="DN39" s="1"/>
  <c r="U11" i="10"/>
  <c r="DO27" i="16" s="1"/>
  <c r="DO39" s="1"/>
  <c r="U16" i="10"/>
  <c r="V16"/>
  <c r="W16"/>
  <c r="S16"/>
  <c r="X16"/>
  <c r="T16"/>
  <c r="X7"/>
  <c r="T7"/>
  <c r="DN23" i="16" s="1"/>
  <c r="DN35" s="1"/>
  <c r="U7" i="10"/>
  <c r="DO23" i="16" s="1"/>
  <c r="DO35" s="1"/>
  <c r="V7" i="10"/>
  <c r="DP23" i="16" s="1"/>
  <c r="DP35" s="1"/>
  <c r="W7" i="10"/>
  <c r="DQ23" i="16" s="1"/>
  <c r="DQ35" s="1"/>
  <c r="S7" i="10"/>
  <c r="X21"/>
  <c r="V8"/>
  <c r="DP24" i="16" s="1"/>
  <c r="DP36" s="1"/>
  <c r="U8" i="10"/>
  <c r="DO24" i="16" s="1"/>
  <c r="DO36" s="1"/>
  <c r="X8" i="10"/>
  <c r="T8"/>
  <c r="W8"/>
  <c r="DQ24" i="16" s="1"/>
  <c r="DQ36" s="1"/>
  <c r="S8" i="10"/>
  <c r="S34" s="1"/>
  <c r="X24"/>
  <c r="T24"/>
  <c r="U24"/>
  <c r="V24"/>
  <c r="W24"/>
  <c r="S24"/>
  <c r="AZ5" i="6"/>
  <c r="BA5"/>
  <c r="BB5"/>
  <c r="BC5"/>
  <c r="BD5"/>
  <c r="BE5"/>
  <c r="BF5"/>
  <c r="BG5"/>
  <c r="BH5"/>
  <c r="BI5"/>
  <c r="BJ5"/>
  <c r="BK5"/>
  <c r="BL5"/>
  <c r="BM5"/>
  <c r="BN5"/>
  <c r="BO5"/>
  <c r="BP5"/>
  <c r="BQ5"/>
  <c r="BR5"/>
  <c r="BS5"/>
  <c r="BT5"/>
  <c r="BU5"/>
  <c r="BV5"/>
  <c r="BW5"/>
  <c r="BX5"/>
  <c r="BY5"/>
  <c r="BZ5"/>
  <c r="CA5"/>
  <c r="CB5"/>
  <c r="CC5"/>
  <c r="CD5"/>
  <c r="CE5"/>
  <c r="CF5"/>
  <c r="AZ6"/>
  <c r="BB6"/>
  <c r="BC6"/>
  <c r="BD6"/>
  <c r="BE6"/>
  <c r="BF6"/>
  <c r="BG6"/>
  <c r="BH6"/>
  <c r="BI6"/>
  <c r="BJ6"/>
  <c r="BK6"/>
  <c r="BL6"/>
  <c r="BM6"/>
  <c r="BN6"/>
  <c r="BO6"/>
  <c r="BP6"/>
  <c r="BQ6"/>
  <c r="BR6"/>
  <c r="BS6"/>
  <c r="BT6"/>
  <c r="BU6"/>
  <c r="BV6"/>
  <c r="BW6"/>
  <c r="BX6"/>
  <c r="BY6"/>
  <c r="BZ6"/>
  <c r="CA6"/>
  <c r="CB6"/>
  <c r="CC6"/>
  <c r="CD6"/>
  <c r="CE6"/>
  <c r="CF6"/>
  <c r="AZ7"/>
  <c r="BB7"/>
  <c r="BC7"/>
  <c r="BD7"/>
  <c r="BE7"/>
  <c r="BF7"/>
  <c r="BG7"/>
  <c r="BH7"/>
  <c r="BI7"/>
  <c r="BJ7"/>
  <c r="BK7"/>
  <c r="BL7"/>
  <c r="BM7"/>
  <c r="BN7"/>
  <c r="BO7"/>
  <c r="BP7"/>
  <c r="BQ7"/>
  <c r="BR7"/>
  <c r="BS7"/>
  <c r="BT7"/>
  <c r="BU7"/>
  <c r="BV7"/>
  <c r="BW7"/>
  <c r="BX7"/>
  <c r="BY7"/>
  <c r="BZ7"/>
  <c r="CA7"/>
  <c r="CB7"/>
  <c r="CC7"/>
  <c r="CD7"/>
  <c r="CE7"/>
  <c r="CF7"/>
  <c r="AY5"/>
  <c r="AZ217"/>
  <c r="BB217"/>
  <c r="BC217"/>
  <c r="BD217"/>
  <c r="BE217"/>
  <c r="BF217"/>
  <c r="BG217"/>
  <c r="BH217"/>
  <c r="BI217"/>
  <c r="BJ217"/>
  <c r="BK217"/>
  <c r="BL217"/>
  <c r="BM217"/>
  <c r="BN217"/>
  <c r="BO217"/>
  <c r="BP217"/>
  <c r="BQ217"/>
  <c r="BR217"/>
  <c r="BS217"/>
  <c r="BT217"/>
  <c r="BU217"/>
  <c r="BV217"/>
  <c r="BW217"/>
  <c r="BX217"/>
  <c r="BY217"/>
  <c r="BZ217"/>
  <c r="CA217"/>
  <c r="CB217"/>
  <c r="CC217"/>
  <c r="CD217"/>
  <c r="CE217"/>
  <c r="CF217"/>
  <c r="AZ218"/>
  <c r="BB218"/>
  <c r="BC218"/>
  <c r="BD218"/>
  <c r="BE218"/>
  <c r="BF218"/>
  <c r="BG218"/>
  <c r="BH218"/>
  <c r="BI218"/>
  <c r="BJ218"/>
  <c r="BK218"/>
  <c r="BL218"/>
  <c r="BM218"/>
  <c r="BN218"/>
  <c r="BO218"/>
  <c r="BP218"/>
  <c r="BQ218"/>
  <c r="BR218"/>
  <c r="BS218"/>
  <c r="BT218"/>
  <c r="BU218"/>
  <c r="BV218"/>
  <c r="BW218"/>
  <c r="BX218"/>
  <c r="BY218"/>
  <c r="BZ218"/>
  <c r="CA218"/>
  <c r="CB218"/>
  <c r="CC218"/>
  <c r="CD218"/>
  <c r="CE218"/>
  <c r="CF218"/>
  <c r="AZ219"/>
  <c r="BB219"/>
  <c r="BC219"/>
  <c r="BD219"/>
  <c r="BE219"/>
  <c r="BF219"/>
  <c r="BG219"/>
  <c r="BH219"/>
  <c r="BI219"/>
  <c r="BJ219"/>
  <c r="BK219"/>
  <c r="BL219"/>
  <c r="BM219"/>
  <c r="BN219"/>
  <c r="BO219"/>
  <c r="BP219"/>
  <c r="BQ219"/>
  <c r="BR219"/>
  <c r="BS219"/>
  <c r="BT219"/>
  <c r="BU219"/>
  <c r="BV219"/>
  <c r="BW219"/>
  <c r="BX219"/>
  <c r="BY219"/>
  <c r="BZ219"/>
  <c r="CA219"/>
  <c r="CB219"/>
  <c r="CC219"/>
  <c r="CD219"/>
  <c r="CE219"/>
  <c r="CF219"/>
  <c r="AZ220"/>
  <c r="BB220"/>
  <c r="BC220"/>
  <c r="BD220"/>
  <c r="BE220"/>
  <c r="BF220"/>
  <c r="BG220"/>
  <c r="BH220"/>
  <c r="BI220"/>
  <c r="BJ220"/>
  <c r="BK220"/>
  <c r="BL220"/>
  <c r="BM220"/>
  <c r="BN220"/>
  <c r="BO220"/>
  <c r="BP220"/>
  <c r="BQ220"/>
  <c r="BR220"/>
  <c r="BS220"/>
  <c r="BT220"/>
  <c r="BU220"/>
  <c r="BV220"/>
  <c r="BW220"/>
  <c r="BX220"/>
  <c r="BY220"/>
  <c r="BZ220"/>
  <c r="CA220"/>
  <c r="CB220"/>
  <c r="CC220"/>
  <c r="CD220"/>
  <c r="CE220"/>
  <c r="CF220"/>
  <c r="AZ221"/>
  <c r="BB221"/>
  <c r="BC221"/>
  <c r="BD221"/>
  <c r="BE221"/>
  <c r="BF221"/>
  <c r="BG221"/>
  <c r="BH221"/>
  <c r="BI221"/>
  <c r="BJ221"/>
  <c r="BK221"/>
  <c r="BL221"/>
  <c r="BM221"/>
  <c r="BN221"/>
  <c r="BO221"/>
  <c r="BP221"/>
  <c r="BQ221"/>
  <c r="BR221"/>
  <c r="BS221"/>
  <c r="BT221"/>
  <c r="BU221"/>
  <c r="BV221"/>
  <c r="BW221"/>
  <c r="BX221"/>
  <c r="BY221"/>
  <c r="BZ221"/>
  <c r="CA221"/>
  <c r="CB221"/>
  <c r="CC221"/>
  <c r="CD221"/>
  <c r="CE221"/>
  <c r="CF221"/>
  <c r="AZ222"/>
  <c r="BB222"/>
  <c r="BC222"/>
  <c r="BD222"/>
  <c r="BE222"/>
  <c r="BF222"/>
  <c r="BG222"/>
  <c r="BH222"/>
  <c r="BI222"/>
  <c r="BJ222"/>
  <c r="BK222"/>
  <c r="BL222"/>
  <c r="BM222"/>
  <c r="BN222"/>
  <c r="BO222"/>
  <c r="BP222"/>
  <c r="BQ222"/>
  <c r="BR222"/>
  <c r="BS222"/>
  <c r="BT222"/>
  <c r="BU222"/>
  <c r="BV222"/>
  <c r="BW222"/>
  <c r="BX222"/>
  <c r="BY222"/>
  <c r="BZ222"/>
  <c r="CA222"/>
  <c r="CB222"/>
  <c r="CC222"/>
  <c r="CD222"/>
  <c r="CE222"/>
  <c r="CF222"/>
  <c r="AZ223"/>
  <c r="BB223"/>
  <c r="BC223"/>
  <c r="BD223"/>
  <c r="BE223"/>
  <c r="BF223"/>
  <c r="BG223"/>
  <c r="BH223"/>
  <c r="BI223"/>
  <c r="BJ223"/>
  <c r="BK223"/>
  <c r="BL223"/>
  <c r="BM223"/>
  <c r="BN223"/>
  <c r="BO223"/>
  <c r="BP223"/>
  <c r="BQ223"/>
  <c r="BR223"/>
  <c r="BS223"/>
  <c r="BT223"/>
  <c r="BU223"/>
  <c r="BV223"/>
  <c r="BW223"/>
  <c r="BX223"/>
  <c r="BY223"/>
  <c r="BZ223"/>
  <c r="CA223"/>
  <c r="CB223"/>
  <c r="CC223"/>
  <c r="CD223"/>
  <c r="CE223"/>
  <c r="CF223"/>
  <c r="AZ8"/>
  <c r="BA8"/>
  <c r="BB8"/>
  <c r="BC8"/>
  <c r="BD8"/>
  <c r="BE8"/>
  <c r="BF8"/>
  <c r="BG8"/>
  <c r="BH8"/>
  <c r="BI8"/>
  <c r="BJ8"/>
  <c r="BK8"/>
  <c r="BL8"/>
  <c r="BM8"/>
  <c r="BN8"/>
  <c r="BO8"/>
  <c r="BP8"/>
  <c r="BQ8"/>
  <c r="BR8"/>
  <c r="BS8"/>
  <c r="BT8"/>
  <c r="BU8"/>
  <c r="BV8"/>
  <c r="BW8"/>
  <c r="BX8"/>
  <c r="BY8"/>
  <c r="BZ8"/>
  <c r="CA8"/>
  <c r="CB8"/>
  <c r="CC8"/>
  <c r="CD8"/>
  <c r="CE8"/>
  <c r="CF8"/>
  <c r="AZ9"/>
  <c r="BA9"/>
  <c r="BB9"/>
  <c r="BC9"/>
  <c r="BD9"/>
  <c r="BE9"/>
  <c r="BF9"/>
  <c r="BG9"/>
  <c r="BH9"/>
  <c r="BI9"/>
  <c r="BJ9"/>
  <c r="BK9"/>
  <c r="BL9"/>
  <c r="BM9"/>
  <c r="BO9"/>
  <c r="BP9"/>
  <c r="BQ9"/>
  <c r="BR9"/>
  <c r="BS9"/>
  <c r="BT9"/>
  <c r="BU9"/>
  <c r="BV9"/>
  <c r="BW9"/>
  <c r="BX9"/>
  <c r="BY9"/>
  <c r="BZ9"/>
  <c r="CA9"/>
  <c r="CB9"/>
  <c r="CC9"/>
  <c r="CD9"/>
  <c r="CE9"/>
  <c r="CF9"/>
  <c r="AZ10"/>
  <c r="BA10"/>
  <c r="BB10"/>
  <c r="BC10"/>
  <c r="BD10"/>
  <c r="BE10"/>
  <c r="BF10"/>
  <c r="BG10"/>
  <c r="BH10"/>
  <c r="BI10"/>
  <c r="BJ10"/>
  <c r="BK10"/>
  <c r="BL10"/>
  <c r="BM10"/>
  <c r="BO10"/>
  <c r="BP10"/>
  <c r="BQ10"/>
  <c r="BR10"/>
  <c r="BS10"/>
  <c r="BT10"/>
  <c r="BU10"/>
  <c r="BV10"/>
  <c r="BW10"/>
  <c r="BX10"/>
  <c r="BY10"/>
  <c r="BZ10"/>
  <c r="CA10"/>
  <c r="CB10"/>
  <c r="CC10"/>
  <c r="CD10"/>
  <c r="CE10"/>
  <c r="CF10"/>
  <c r="AZ11"/>
  <c r="BA11"/>
  <c r="BB11"/>
  <c r="BC11"/>
  <c r="BD11"/>
  <c r="BE11"/>
  <c r="BF11"/>
  <c r="BG11"/>
  <c r="BH11"/>
  <c r="BI11"/>
  <c r="BJ11"/>
  <c r="BK11"/>
  <c r="BL11"/>
  <c r="BM11"/>
  <c r="BO11"/>
  <c r="BP11"/>
  <c r="BQ11"/>
  <c r="BR11"/>
  <c r="BS11"/>
  <c r="BT11"/>
  <c r="BU11"/>
  <c r="BV11"/>
  <c r="BW11"/>
  <c r="BX11"/>
  <c r="BY11"/>
  <c r="BZ11"/>
  <c r="CA11"/>
  <c r="CB11"/>
  <c r="CC11"/>
  <c r="CD11"/>
  <c r="CE11"/>
  <c r="CF11"/>
  <c r="AZ12"/>
  <c r="BA12"/>
  <c r="BB12"/>
  <c r="BC12"/>
  <c r="BD12"/>
  <c r="BE12"/>
  <c r="BF12"/>
  <c r="BG12"/>
  <c r="BH12"/>
  <c r="BI12"/>
  <c r="BJ12"/>
  <c r="BK12"/>
  <c r="BL12"/>
  <c r="BM12"/>
  <c r="BO12"/>
  <c r="BP12"/>
  <c r="BQ12"/>
  <c r="BR12"/>
  <c r="BS12"/>
  <c r="BT12"/>
  <c r="BU12"/>
  <c r="BV12"/>
  <c r="BW12"/>
  <c r="BX12"/>
  <c r="BY12"/>
  <c r="BZ12"/>
  <c r="CA12"/>
  <c r="CB12"/>
  <c r="CC12"/>
  <c r="CD12"/>
  <c r="CE12"/>
  <c r="CF12"/>
  <c r="AZ13"/>
  <c r="BA13"/>
  <c r="BB13"/>
  <c r="BC13"/>
  <c r="BD13"/>
  <c r="BE13"/>
  <c r="BF13"/>
  <c r="BG13"/>
  <c r="BH13"/>
  <c r="BI13"/>
  <c r="BJ13"/>
  <c r="BK13"/>
  <c r="BL13"/>
  <c r="BM13"/>
  <c r="BO13"/>
  <c r="BP13"/>
  <c r="BQ13"/>
  <c r="BR13"/>
  <c r="BS13"/>
  <c r="BT13"/>
  <c r="BU13"/>
  <c r="BV13"/>
  <c r="BW13"/>
  <c r="BX13"/>
  <c r="BY13"/>
  <c r="BZ13"/>
  <c r="CA13"/>
  <c r="CB13"/>
  <c r="CC13"/>
  <c r="CD13"/>
  <c r="CE13"/>
  <c r="CF13"/>
  <c r="AZ14"/>
  <c r="BA14"/>
  <c r="BB14"/>
  <c r="BC14"/>
  <c r="BD14"/>
  <c r="BE14"/>
  <c r="BF14"/>
  <c r="BG14"/>
  <c r="BH14"/>
  <c r="BI14"/>
  <c r="BJ14"/>
  <c r="BK14"/>
  <c r="BL14"/>
  <c r="BM14"/>
  <c r="BO14"/>
  <c r="BP14"/>
  <c r="BQ14"/>
  <c r="BR14"/>
  <c r="BS14"/>
  <c r="BT14"/>
  <c r="BU14"/>
  <c r="BV14"/>
  <c r="BW14"/>
  <c r="BX14"/>
  <c r="BY14"/>
  <c r="BZ14"/>
  <c r="CA14"/>
  <c r="CB14"/>
  <c r="CC14"/>
  <c r="CD14"/>
  <c r="CE14"/>
  <c r="CF14"/>
  <c r="AZ15"/>
  <c r="BA15"/>
  <c r="BB15"/>
  <c r="BC15"/>
  <c r="BD15"/>
  <c r="BE15"/>
  <c r="BF15"/>
  <c r="BG15"/>
  <c r="BH15"/>
  <c r="BI15"/>
  <c r="BJ15"/>
  <c r="BK15"/>
  <c r="BL15"/>
  <c r="BM15"/>
  <c r="BO15"/>
  <c r="BP15"/>
  <c r="BQ15"/>
  <c r="BR15"/>
  <c r="BS15"/>
  <c r="BT15"/>
  <c r="BU15"/>
  <c r="BV15"/>
  <c r="BW15"/>
  <c r="BX15"/>
  <c r="BY15"/>
  <c r="BZ15"/>
  <c r="CA15"/>
  <c r="CB15"/>
  <c r="CC15"/>
  <c r="CD15"/>
  <c r="CE15"/>
  <c r="CF15"/>
  <c r="AZ16"/>
  <c r="BA16"/>
  <c r="BB16"/>
  <c r="BC16"/>
  <c r="BD16"/>
  <c r="BE16"/>
  <c r="BF16"/>
  <c r="BG16"/>
  <c r="BH16"/>
  <c r="BI16"/>
  <c r="BJ16"/>
  <c r="BK16"/>
  <c r="BL16"/>
  <c r="BM16"/>
  <c r="BO16"/>
  <c r="BP16"/>
  <c r="BQ16"/>
  <c r="BR16"/>
  <c r="BS16"/>
  <c r="BT16"/>
  <c r="BU16"/>
  <c r="BV16"/>
  <c r="BW16"/>
  <c r="BX16"/>
  <c r="BY16"/>
  <c r="BZ16"/>
  <c r="CA16"/>
  <c r="CB16"/>
  <c r="CC16"/>
  <c r="CD16"/>
  <c r="CE16"/>
  <c r="CF16"/>
  <c r="AZ17"/>
  <c r="BA17"/>
  <c r="BB17"/>
  <c r="BC17"/>
  <c r="BD17"/>
  <c r="BE17"/>
  <c r="BF17"/>
  <c r="BG17"/>
  <c r="BH17"/>
  <c r="BI17"/>
  <c r="BJ17"/>
  <c r="BK17"/>
  <c r="BL17"/>
  <c r="BM17"/>
  <c r="BO17"/>
  <c r="BP17"/>
  <c r="BQ17"/>
  <c r="BR17"/>
  <c r="BS17"/>
  <c r="BT17"/>
  <c r="BU17"/>
  <c r="BV17"/>
  <c r="BW17"/>
  <c r="BX17"/>
  <c r="BY17"/>
  <c r="BZ17"/>
  <c r="CA17"/>
  <c r="CB17"/>
  <c r="CC17"/>
  <c r="CD17"/>
  <c r="CE17"/>
  <c r="CF17"/>
  <c r="AZ18"/>
  <c r="BA18"/>
  <c r="BB18"/>
  <c r="BC18"/>
  <c r="BD18"/>
  <c r="BE18"/>
  <c r="BF18"/>
  <c r="BG18"/>
  <c r="BH18"/>
  <c r="BI18"/>
  <c r="BJ18"/>
  <c r="BK18"/>
  <c r="BL18"/>
  <c r="BM18"/>
  <c r="BN18"/>
  <c r="BO18"/>
  <c r="BP18"/>
  <c r="BQ18"/>
  <c r="BR18"/>
  <c r="BS18"/>
  <c r="BT18"/>
  <c r="BU18"/>
  <c r="BV18"/>
  <c r="BW18"/>
  <c r="BX18"/>
  <c r="BY18"/>
  <c r="BZ18"/>
  <c r="CA18"/>
  <c r="CB18"/>
  <c r="CC18"/>
  <c r="CD18"/>
  <c r="CE18"/>
  <c r="CF18"/>
  <c r="AZ19"/>
  <c r="BA19"/>
  <c r="BB19"/>
  <c r="BC19"/>
  <c r="BD19"/>
  <c r="BE19"/>
  <c r="BF19"/>
  <c r="BG19"/>
  <c r="BH19"/>
  <c r="BI19"/>
  <c r="BJ19"/>
  <c r="BK19"/>
  <c r="BL19"/>
  <c r="BM19"/>
  <c r="BN19"/>
  <c r="BO19"/>
  <c r="BP19"/>
  <c r="BR19"/>
  <c r="BS19"/>
  <c r="BT19"/>
  <c r="BU19"/>
  <c r="BV19"/>
  <c r="BW19"/>
  <c r="BX19"/>
  <c r="BY19"/>
  <c r="BZ19"/>
  <c r="CA19"/>
  <c r="CB19"/>
  <c r="CC19"/>
  <c r="CD19"/>
  <c r="CE19"/>
  <c r="CF19"/>
  <c r="AZ20"/>
  <c r="BA20"/>
  <c r="BB20"/>
  <c r="BC20"/>
  <c r="BD20"/>
  <c r="BE20"/>
  <c r="BF20"/>
  <c r="BG20"/>
  <c r="BH20"/>
  <c r="BI20"/>
  <c r="BJ20"/>
  <c r="BK20"/>
  <c r="BL20"/>
  <c r="BM20"/>
  <c r="BN20"/>
  <c r="BO20"/>
  <c r="BP20"/>
  <c r="BR20"/>
  <c r="BS20"/>
  <c r="BT20"/>
  <c r="BU20"/>
  <c r="BV20"/>
  <c r="BW20"/>
  <c r="BX20"/>
  <c r="BY20"/>
  <c r="BZ20"/>
  <c r="CA20"/>
  <c r="CB20"/>
  <c r="CC20"/>
  <c r="CD20"/>
  <c r="CE20"/>
  <c r="CF20"/>
  <c r="AZ21"/>
  <c r="BA21"/>
  <c r="BB21"/>
  <c r="BC21"/>
  <c r="BD21"/>
  <c r="BE21"/>
  <c r="BF21"/>
  <c r="BG21"/>
  <c r="BH21"/>
  <c r="BI21"/>
  <c r="BJ21"/>
  <c r="BK21"/>
  <c r="BL21"/>
  <c r="BM21"/>
  <c r="BN21"/>
  <c r="BO21"/>
  <c r="BP21"/>
  <c r="BR21"/>
  <c r="BS21"/>
  <c r="BT21"/>
  <c r="BU21"/>
  <c r="BV21"/>
  <c r="BW21"/>
  <c r="BX21"/>
  <c r="BY21"/>
  <c r="BZ21"/>
  <c r="CA21"/>
  <c r="CB21"/>
  <c r="CC21"/>
  <c r="CD21"/>
  <c r="CE21"/>
  <c r="CF21"/>
  <c r="AZ22"/>
  <c r="BA22"/>
  <c r="BB22"/>
  <c r="BC22"/>
  <c r="BD22"/>
  <c r="BE22"/>
  <c r="BF22"/>
  <c r="BG22"/>
  <c r="BH22"/>
  <c r="BI22"/>
  <c r="BJ22"/>
  <c r="BK22"/>
  <c r="BL22"/>
  <c r="BM22"/>
  <c r="BN22"/>
  <c r="BO22"/>
  <c r="BP22"/>
  <c r="BR22"/>
  <c r="BS22"/>
  <c r="BT22"/>
  <c r="BU22"/>
  <c r="BV22"/>
  <c r="BW22"/>
  <c r="BX22"/>
  <c r="BY22"/>
  <c r="BZ22"/>
  <c r="CA22"/>
  <c r="CB22"/>
  <c r="CC22"/>
  <c r="CD22"/>
  <c r="CE22"/>
  <c r="CF22"/>
  <c r="AZ23"/>
  <c r="BA23"/>
  <c r="BB23"/>
  <c r="BC23"/>
  <c r="BD23"/>
  <c r="BE23"/>
  <c r="BF23"/>
  <c r="BG23"/>
  <c r="BH23"/>
  <c r="BI23"/>
  <c r="BJ23"/>
  <c r="BK23"/>
  <c r="BL23"/>
  <c r="BM23"/>
  <c r="BN23"/>
  <c r="BO23"/>
  <c r="BP23"/>
  <c r="BR23"/>
  <c r="BS23"/>
  <c r="BT23"/>
  <c r="BU23"/>
  <c r="BV23"/>
  <c r="BW23"/>
  <c r="BX23"/>
  <c r="BY23"/>
  <c r="BZ23"/>
  <c r="CA23"/>
  <c r="CB23"/>
  <c r="CC23"/>
  <c r="CD23"/>
  <c r="CE23"/>
  <c r="CF23"/>
  <c r="AZ24"/>
  <c r="BA24"/>
  <c r="BB24"/>
  <c r="BC24"/>
  <c r="BD24"/>
  <c r="BE24"/>
  <c r="BF24"/>
  <c r="BG24"/>
  <c r="BH24"/>
  <c r="BI24"/>
  <c r="BJ24"/>
  <c r="BK24"/>
  <c r="BL24"/>
  <c r="BM24"/>
  <c r="BN24"/>
  <c r="BO24"/>
  <c r="BP24"/>
  <c r="BR24"/>
  <c r="BS24"/>
  <c r="BT24"/>
  <c r="BU24"/>
  <c r="BV24"/>
  <c r="BW24"/>
  <c r="BX24"/>
  <c r="BY24"/>
  <c r="BZ24"/>
  <c r="CA24"/>
  <c r="CB24"/>
  <c r="CC24"/>
  <c r="CD24"/>
  <c r="CE24"/>
  <c r="CF24"/>
  <c r="AZ25"/>
  <c r="BA25"/>
  <c r="BB25"/>
  <c r="BC25"/>
  <c r="BD25"/>
  <c r="BE25"/>
  <c r="BF25"/>
  <c r="BG25"/>
  <c r="BH25"/>
  <c r="BI25"/>
  <c r="BJ25"/>
  <c r="BK25"/>
  <c r="BL25"/>
  <c r="BM25"/>
  <c r="BN25"/>
  <c r="BO25"/>
  <c r="BP25"/>
  <c r="BR25"/>
  <c r="BS25"/>
  <c r="BT25"/>
  <c r="BU25"/>
  <c r="BV25"/>
  <c r="BW25"/>
  <c r="BX25"/>
  <c r="BY25"/>
  <c r="BZ25"/>
  <c r="CA25"/>
  <c r="CB25"/>
  <c r="CC25"/>
  <c r="CD25"/>
  <c r="CE25"/>
  <c r="CF25"/>
  <c r="AZ26"/>
  <c r="BA26"/>
  <c r="BB26"/>
  <c r="BC26"/>
  <c r="BD26"/>
  <c r="BE26"/>
  <c r="BF26"/>
  <c r="BG26"/>
  <c r="BH26"/>
  <c r="BI26"/>
  <c r="BJ26"/>
  <c r="BK26"/>
  <c r="BL26"/>
  <c r="BM26"/>
  <c r="BN26"/>
  <c r="BO26"/>
  <c r="BP26"/>
  <c r="BR26"/>
  <c r="BS26"/>
  <c r="BT26"/>
  <c r="BU26"/>
  <c r="BV26"/>
  <c r="BW26"/>
  <c r="BX26"/>
  <c r="BY26"/>
  <c r="BZ26"/>
  <c r="CA26"/>
  <c r="CB26"/>
  <c r="CC26"/>
  <c r="CD26"/>
  <c r="CE26"/>
  <c r="CF26"/>
  <c r="AZ27"/>
  <c r="BA27"/>
  <c r="BB27"/>
  <c r="BC27"/>
  <c r="BD27"/>
  <c r="BE27"/>
  <c r="BF27"/>
  <c r="BG27"/>
  <c r="BH27"/>
  <c r="BI27"/>
  <c r="BJ27"/>
  <c r="BK27"/>
  <c r="BL27"/>
  <c r="BM27"/>
  <c r="BN27"/>
  <c r="BO27"/>
  <c r="BP27"/>
  <c r="BR27"/>
  <c r="BS27"/>
  <c r="BT27"/>
  <c r="BU27"/>
  <c r="BV27"/>
  <c r="BW27"/>
  <c r="BX27"/>
  <c r="BY27"/>
  <c r="BZ27"/>
  <c r="CA27"/>
  <c r="CB27"/>
  <c r="CC27"/>
  <c r="CD27"/>
  <c r="CE27"/>
  <c r="CF27"/>
  <c r="AZ28"/>
  <c r="BA28"/>
  <c r="BB28"/>
  <c r="BC28"/>
  <c r="BD28"/>
  <c r="BE28"/>
  <c r="BF28"/>
  <c r="BG28"/>
  <c r="BH28"/>
  <c r="BI28"/>
  <c r="BJ28"/>
  <c r="BK28"/>
  <c r="BL28"/>
  <c r="BM28"/>
  <c r="BN28"/>
  <c r="BO28"/>
  <c r="BP28"/>
  <c r="BQ28"/>
  <c r="BR28"/>
  <c r="BS28"/>
  <c r="BT28"/>
  <c r="BU28"/>
  <c r="BV28"/>
  <c r="BW28"/>
  <c r="BX28"/>
  <c r="BY28"/>
  <c r="BZ28"/>
  <c r="CA28"/>
  <c r="CB28"/>
  <c r="CC28"/>
  <c r="CD28"/>
  <c r="CE28"/>
  <c r="CF28"/>
  <c r="AZ29"/>
  <c r="BA29"/>
  <c r="BB29"/>
  <c r="BC29"/>
  <c r="BD29"/>
  <c r="BE29"/>
  <c r="BF29"/>
  <c r="BG29"/>
  <c r="BH29"/>
  <c r="BI29"/>
  <c r="BJ29"/>
  <c r="BK29"/>
  <c r="BL29"/>
  <c r="BM29"/>
  <c r="BN29"/>
  <c r="BO29"/>
  <c r="BQ29"/>
  <c r="BR29"/>
  <c r="BS29"/>
  <c r="BT29"/>
  <c r="BU29"/>
  <c r="BV29"/>
  <c r="BW29"/>
  <c r="BX29"/>
  <c r="BY29"/>
  <c r="BZ29"/>
  <c r="CA29"/>
  <c r="CB29"/>
  <c r="CC29"/>
  <c r="CD29"/>
  <c r="CE29"/>
  <c r="CF29"/>
  <c r="AZ30"/>
  <c r="BA30"/>
  <c r="BB30"/>
  <c r="BC30"/>
  <c r="BD30"/>
  <c r="BE30"/>
  <c r="BF30"/>
  <c r="BG30"/>
  <c r="BH30"/>
  <c r="BI30"/>
  <c r="BJ30"/>
  <c r="BK30"/>
  <c r="BL30"/>
  <c r="BM30"/>
  <c r="BN30"/>
  <c r="BO30"/>
  <c r="BQ30"/>
  <c r="BR30"/>
  <c r="BS30"/>
  <c r="BT30"/>
  <c r="BU30"/>
  <c r="BV30"/>
  <c r="BW30"/>
  <c r="BX30"/>
  <c r="BY30"/>
  <c r="BZ30"/>
  <c r="CA30"/>
  <c r="CB30"/>
  <c r="CC30"/>
  <c r="CD30"/>
  <c r="CE30"/>
  <c r="CF30"/>
  <c r="AZ31"/>
  <c r="BA31"/>
  <c r="BB31"/>
  <c r="BC31"/>
  <c r="BD31"/>
  <c r="BE31"/>
  <c r="BF31"/>
  <c r="BG31"/>
  <c r="BH31"/>
  <c r="BI31"/>
  <c r="BJ31"/>
  <c r="BK31"/>
  <c r="BL31"/>
  <c r="BM31"/>
  <c r="BN31"/>
  <c r="BO31"/>
  <c r="BQ31"/>
  <c r="BR31"/>
  <c r="BS31"/>
  <c r="BT31"/>
  <c r="BU31"/>
  <c r="BV31"/>
  <c r="BW31"/>
  <c r="BX31"/>
  <c r="BY31"/>
  <c r="BZ31"/>
  <c r="CA31"/>
  <c r="CB31"/>
  <c r="CC31"/>
  <c r="CD31"/>
  <c r="CE31"/>
  <c r="CF31"/>
  <c r="AZ32"/>
  <c r="BA32"/>
  <c r="BB32"/>
  <c r="BC32"/>
  <c r="BD32"/>
  <c r="BE32"/>
  <c r="BF32"/>
  <c r="BG32"/>
  <c r="BH32"/>
  <c r="BI32"/>
  <c r="BJ32"/>
  <c r="BK32"/>
  <c r="BL32"/>
  <c r="BM32"/>
  <c r="BN32"/>
  <c r="BO32"/>
  <c r="BQ32"/>
  <c r="BR32"/>
  <c r="BS32"/>
  <c r="BT32"/>
  <c r="BU32"/>
  <c r="BV32"/>
  <c r="BW32"/>
  <c r="BX32"/>
  <c r="BY32"/>
  <c r="BZ32"/>
  <c r="CA32"/>
  <c r="CB32"/>
  <c r="CC32"/>
  <c r="CD32"/>
  <c r="CE32"/>
  <c r="CF32"/>
  <c r="AZ33"/>
  <c r="BA33"/>
  <c r="BB33"/>
  <c r="BC33"/>
  <c r="BD33"/>
  <c r="BE33"/>
  <c r="BF33"/>
  <c r="BG33"/>
  <c r="BH33"/>
  <c r="BI33"/>
  <c r="BJ33"/>
  <c r="BK33"/>
  <c r="BL33"/>
  <c r="BM33"/>
  <c r="BN33"/>
  <c r="BO33"/>
  <c r="BQ33"/>
  <c r="BR33"/>
  <c r="BS33"/>
  <c r="BT33"/>
  <c r="BU33"/>
  <c r="BV33"/>
  <c r="BW33"/>
  <c r="BX33"/>
  <c r="BY33"/>
  <c r="BZ33"/>
  <c r="CA33"/>
  <c r="CB33"/>
  <c r="CC33"/>
  <c r="CD33"/>
  <c r="CE33"/>
  <c r="CF33"/>
  <c r="AZ34"/>
  <c r="BA34"/>
  <c r="BB34"/>
  <c r="BC34"/>
  <c r="BD34"/>
  <c r="BE34"/>
  <c r="BF34"/>
  <c r="BG34"/>
  <c r="BH34"/>
  <c r="BI34"/>
  <c r="BJ34"/>
  <c r="BK34"/>
  <c r="BL34"/>
  <c r="BM34"/>
  <c r="BN34"/>
  <c r="BO34"/>
  <c r="BQ34"/>
  <c r="BR34"/>
  <c r="BS34"/>
  <c r="BT34"/>
  <c r="BU34"/>
  <c r="BV34"/>
  <c r="BW34"/>
  <c r="BX34"/>
  <c r="BY34"/>
  <c r="BZ34"/>
  <c r="CA34"/>
  <c r="CB34"/>
  <c r="CC34"/>
  <c r="CD34"/>
  <c r="CE34"/>
  <c r="CF34"/>
  <c r="AZ35"/>
  <c r="BA35"/>
  <c r="BB35"/>
  <c r="BC35"/>
  <c r="BD35"/>
  <c r="BE35"/>
  <c r="BF35"/>
  <c r="BG35"/>
  <c r="BH35"/>
  <c r="BI35"/>
  <c r="BJ35"/>
  <c r="BK35"/>
  <c r="BL35"/>
  <c r="BM35"/>
  <c r="BN35"/>
  <c r="BO35"/>
  <c r="BQ35"/>
  <c r="BR35"/>
  <c r="BS35"/>
  <c r="BT35"/>
  <c r="BU35"/>
  <c r="BV35"/>
  <c r="BW35"/>
  <c r="BX35"/>
  <c r="BY35"/>
  <c r="BZ35"/>
  <c r="CA35"/>
  <c r="CB35"/>
  <c r="CC35"/>
  <c r="CD35"/>
  <c r="CE35"/>
  <c r="CF35"/>
  <c r="AZ36"/>
  <c r="BA36"/>
  <c r="BB36"/>
  <c r="BC36"/>
  <c r="BD36"/>
  <c r="BE36"/>
  <c r="BF36"/>
  <c r="BG36"/>
  <c r="BH36"/>
  <c r="BI36"/>
  <c r="BJ36"/>
  <c r="BK36"/>
  <c r="BL36"/>
  <c r="BM36"/>
  <c r="BN36"/>
  <c r="BO36"/>
  <c r="BQ36"/>
  <c r="BR36"/>
  <c r="BS36"/>
  <c r="BT36"/>
  <c r="BU36"/>
  <c r="BV36"/>
  <c r="BW36"/>
  <c r="BX36"/>
  <c r="BY36"/>
  <c r="BZ36"/>
  <c r="CA36"/>
  <c r="CB36"/>
  <c r="CC36"/>
  <c r="CD36"/>
  <c r="CE36"/>
  <c r="CF36"/>
  <c r="AZ37"/>
  <c r="BA37"/>
  <c r="BB37"/>
  <c r="BC37"/>
  <c r="BD37"/>
  <c r="BE37"/>
  <c r="BF37"/>
  <c r="BG37"/>
  <c r="BH37"/>
  <c r="BI37"/>
  <c r="BJ37"/>
  <c r="BK37"/>
  <c r="BL37"/>
  <c r="BM37"/>
  <c r="BN37"/>
  <c r="BO37"/>
  <c r="BQ37"/>
  <c r="BR37"/>
  <c r="BS37"/>
  <c r="BT37"/>
  <c r="BU37"/>
  <c r="BV37"/>
  <c r="BW37"/>
  <c r="BX37"/>
  <c r="BY37"/>
  <c r="BZ37"/>
  <c r="CA37"/>
  <c r="CB37"/>
  <c r="CC37"/>
  <c r="CD37"/>
  <c r="CE37"/>
  <c r="CF37"/>
  <c r="AZ38"/>
  <c r="BA38"/>
  <c r="BB38"/>
  <c r="BC38"/>
  <c r="BD38"/>
  <c r="BE38"/>
  <c r="BF38"/>
  <c r="BG38"/>
  <c r="BH38"/>
  <c r="BI38"/>
  <c r="BJ38"/>
  <c r="BK38"/>
  <c r="BL38"/>
  <c r="BM38"/>
  <c r="BN38"/>
  <c r="BO38"/>
  <c r="BP38"/>
  <c r="BQ38"/>
  <c r="BR38"/>
  <c r="BS38"/>
  <c r="BT38"/>
  <c r="BU38"/>
  <c r="BV38"/>
  <c r="BW38"/>
  <c r="BX38"/>
  <c r="BY38"/>
  <c r="BZ38"/>
  <c r="CA38"/>
  <c r="CB38"/>
  <c r="CC38"/>
  <c r="CD38"/>
  <c r="CE38"/>
  <c r="CF38"/>
  <c r="AZ39"/>
  <c r="BA39"/>
  <c r="BB39"/>
  <c r="BC39"/>
  <c r="BD39"/>
  <c r="BE39"/>
  <c r="BF39"/>
  <c r="BG39"/>
  <c r="BH39"/>
  <c r="BI39"/>
  <c r="BJ39"/>
  <c r="BK39"/>
  <c r="BL39"/>
  <c r="BM39"/>
  <c r="BN39"/>
  <c r="BP39"/>
  <c r="BQ39"/>
  <c r="BR39"/>
  <c r="BS39"/>
  <c r="BT39"/>
  <c r="BU39"/>
  <c r="BV39"/>
  <c r="BW39"/>
  <c r="BX39"/>
  <c r="BY39"/>
  <c r="BZ39"/>
  <c r="CA39"/>
  <c r="CB39"/>
  <c r="CC39"/>
  <c r="CD39"/>
  <c r="CE39"/>
  <c r="CF39"/>
  <c r="AZ40"/>
  <c r="BA40"/>
  <c r="BB40"/>
  <c r="BC40"/>
  <c r="BD40"/>
  <c r="BE40"/>
  <c r="BF40"/>
  <c r="BG40"/>
  <c r="BH40"/>
  <c r="BI40"/>
  <c r="BJ40"/>
  <c r="BK40"/>
  <c r="BL40"/>
  <c r="BM40"/>
  <c r="BN40"/>
  <c r="BP40"/>
  <c r="BQ40"/>
  <c r="BR40"/>
  <c r="BS40"/>
  <c r="BT40"/>
  <c r="BU40"/>
  <c r="BV40"/>
  <c r="BW40"/>
  <c r="BX40"/>
  <c r="BY40"/>
  <c r="BZ40"/>
  <c r="CA40"/>
  <c r="CB40"/>
  <c r="CC40"/>
  <c r="CD40"/>
  <c r="CE40"/>
  <c r="CF40"/>
  <c r="AZ41"/>
  <c r="BA41"/>
  <c r="BB41"/>
  <c r="BC41"/>
  <c r="BD41"/>
  <c r="BE41"/>
  <c r="BF41"/>
  <c r="BG41"/>
  <c r="BH41"/>
  <c r="BI41"/>
  <c r="BJ41"/>
  <c r="BK41"/>
  <c r="BL41"/>
  <c r="BM41"/>
  <c r="BN41"/>
  <c r="BP41"/>
  <c r="BQ41"/>
  <c r="BR41"/>
  <c r="BS41"/>
  <c r="BT41"/>
  <c r="BU41"/>
  <c r="BV41"/>
  <c r="BW41"/>
  <c r="BX41"/>
  <c r="BY41"/>
  <c r="BZ41"/>
  <c r="CA41"/>
  <c r="CB41"/>
  <c r="CC41"/>
  <c r="CD41"/>
  <c r="CE41"/>
  <c r="CF41"/>
  <c r="AZ42"/>
  <c r="BA42"/>
  <c r="BB42"/>
  <c r="BC42"/>
  <c r="BD42"/>
  <c r="BE42"/>
  <c r="BF42"/>
  <c r="BG42"/>
  <c r="BH42"/>
  <c r="BI42"/>
  <c r="BJ42"/>
  <c r="BK42"/>
  <c r="BL42"/>
  <c r="BM42"/>
  <c r="BN42"/>
  <c r="BP42"/>
  <c r="BQ42"/>
  <c r="BR42"/>
  <c r="BS42"/>
  <c r="BT42"/>
  <c r="BU42"/>
  <c r="BV42"/>
  <c r="BW42"/>
  <c r="BX42"/>
  <c r="BY42"/>
  <c r="BZ42"/>
  <c r="CA42"/>
  <c r="CB42"/>
  <c r="CC42"/>
  <c r="CD42"/>
  <c r="CE42"/>
  <c r="CF42"/>
  <c r="AZ43"/>
  <c r="BA43"/>
  <c r="BB43"/>
  <c r="BC43"/>
  <c r="BD43"/>
  <c r="BE43"/>
  <c r="BF43"/>
  <c r="BG43"/>
  <c r="BH43"/>
  <c r="BI43"/>
  <c r="BJ43"/>
  <c r="BK43"/>
  <c r="BL43"/>
  <c r="BM43"/>
  <c r="BN43"/>
  <c r="BP43"/>
  <c r="BQ43"/>
  <c r="BR43"/>
  <c r="BS43"/>
  <c r="BT43"/>
  <c r="BU43"/>
  <c r="BV43"/>
  <c r="BW43"/>
  <c r="BX43"/>
  <c r="BY43"/>
  <c r="BZ43"/>
  <c r="CA43"/>
  <c r="CB43"/>
  <c r="CC43"/>
  <c r="CD43"/>
  <c r="CE43"/>
  <c r="CF43"/>
  <c r="AZ44"/>
  <c r="BA44"/>
  <c r="BB44"/>
  <c r="BC44"/>
  <c r="BD44"/>
  <c r="BE44"/>
  <c r="BF44"/>
  <c r="BG44"/>
  <c r="BH44"/>
  <c r="BI44"/>
  <c r="BJ44"/>
  <c r="BK44"/>
  <c r="BL44"/>
  <c r="BM44"/>
  <c r="BN44"/>
  <c r="BP44"/>
  <c r="BQ44"/>
  <c r="BR44"/>
  <c r="BS44"/>
  <c r="BT44"/>
  <c r="BU44"/>
  <c r="BV44"/>
  <c r="BW44"/>
  <c r="BX44"/>
  <c r="BY44"/>
  <c r="BZ44"/>
  <c r="CA44"/>
  <c r="CB44"/>
  <c r="CC44"/>
  <c r="CD44"/>
  <c r="CE44"/>
  <c r="CF44"/>
  <c r="AZ45"/>
  <c r="BA45"/>
  <c r="BB45"/>
  <c r="BC45"/>
  <c r="BD45"/>
  <c r="BE45"/>
  <c r="BF45"/>
  <c r="BG45"/>
  <c r="BH45"/>
  <c r="BI45"/>
  <c r="BJ45"/>
  <c r="BK45"/>
  <c r="BL45"/>
  <c r="BM45"/>
  <c r="BN45"/>
  <c r="BP45"/>
  <c r="BQ45"/>
  <c r="BR45"/>
  <c r="BS45"/>
  <c r="BT45"/>
  <c r="BU45"/>
  <c r="BV45"/>
  <c r="BW45"/>
  <c r="BX45"/>
  <c r="BY45"/>
  <c r="BZ45"/>
  <c r="CA45"/>
  <c r="CB45"/>
  <c r="CC45"/>
  <c r="CD45"/>
  <c r="CE45"/>
  <c r="CF45"/>
  <c r="AZ46"/>
  <c r="BA46"/>
  <c r="BB46"/>
  <c r="BC46"/>
  <c r="BD46"/>
  <c r="BE46"/>
  <c r="BF46"/>
  <c r="BG46"/>
  <c r="BH46"/>
  <c r="BI46"/>
  <c r="BJ46"/>
  <c r="BK46"/>
  <c r="BL46"/>
  <c r="BM46"/>
  <c r="BN46"/>
  <c r="BP46"/>
  <c r="BQ46"/>
  <c r="BR46"/>
  <c r="BS46"/>
  <c r="BT46"/>
  <c r="BU46"/>
  <c r="BV46"/>
  <c r="BW46"/>
  <c r="BX46"/>
  <c r="BY46"/>
  <c r="BZ46"/>
  <c r="CA46"/>
  <c r="CB46"/>
  <c r="CC46"/>
  <c r="CD46"/>
  <c r="CE46"/>
  <c r="CF46"/>
  <c r="AZ47"/>
  <c r="BA47"/>
  <c r="BB47"/>
  <c r="BC47"/>
  <c r="BD47"/>
  <c r="BE47"/>
  <c r="BF47"/>
  <c r="BG47"/>
  <c r="BH47"/>
  <c r="BI47"/>
  <c r="BJ47"/>
  <c r="BK47"/>
  <c r="BL47"/>
  <c r="BM47"/>
  <c r="BN47"/>
  <c r="BP47"/>
  <c r="BQ47"/>
  <c r="BR47"/>
  <c r="BS47"/>
  <c r="BT47"/>
  <c r="BU47"/>
  <c r="BV47"/>
  <c r="BW47"/>
  <c r="BX47"/>
  <c r="BY47"/>
  <c r="BZ47"/>
  <c r="CA47"/>
  <c r="CB47"/>
  <c r="CC47"/>
  <c r="CD47"/>
  <c r="CE47"/>
  <c r="CF47"/>
  <c r="AZ48"/>
  <c r="BA48"/>
  <c r="BB48"/>
  <c r="BC48"/>
  <c r="BD48"/>
  <c r="BE48"/>
  <c r="BF48"/>
  <c r="BG48"/>
  <c r="BH48"/>
  <c r="BI48"/>
  <c r="BJ48"/>
  <c r="BK48"/>
  <c r="BL48"/>
  <c r="BM48"/>
  <c r="BN48"/>
  <c r="BO48"/>
  <c r="BP48"/>
  <c r="BQ48"/>
  <c r="BR48"/>
  <c r="BS48"/>
  <c r="BT48"/>
  <c r="BU48"/>
  <c r="BV48"/>
  <c r="BW48"/>
  <c r="BX48"/>
  <c r="BY48"/>
  <c r="BZ48"/>
  <c r="CA48"/>
  <c r="CB48"/>
  <c r="CC48"/>
  <c r="CD48"/>
  <c r="CE48"/>
  <c r="CF48"/>
  <c r="BA49"/>
  <c r="BB49"/>
  <c r="BC49"/>
  <c r="BD49"/>
  <c r="BE49"/>
  <c r="BF49"/>
  <c r="BG49"/>
  <c r="BH49"/>
  <c r="BI49"/>
  <c r="BJ49"/>
  <c r="BK49"/>
  <c r="BL49"/>
  <c r="BM49"/>
  <c r="BN49"/>
  <c r="BO49"/>
  <c r="BP49"/>
  <c r="BQ49"/>
  <c r="BR49"/>
  <c r="BS49"/>
  <c r="BT49"/>
  <c r="BU49"/>
  <c r="BV49"/>
  <c r="BW49"/>
  <c r="BX49"/>
  <c r="BY49"/>
  <c r="BZ49"/>
  <c r="CA49"/>
  <c r="CB49"/>
  <c r="CC49"/>
  <c r="CD49"/>
  <c r="CE49"/>
  <c r="CF49"/>
  <c r="BA50"/>
  <c r="BB50"/>
  <c r="BC50"/>
  <c r="BD50"/>
  <c r="BE50"/>
  <c r="BF50"/>
  <c r="BG50"/>
  <c r="BH50"/>
  <c r="BI50"/>
  <c r="BJ50"/>
  <c r="BK50"/>
  <c r="BL50"/>
  <c r="BM50"/>
  <c r="BN50"/>
  <c r="BO50"/>
  <c r="BP50"/>
  <c r="BQ50"/>
  <c r="BR50"/>
  <c r="BS50"/>
  <c r="BT50"/>
  <c r="BU50"/>
  <c r="BV50"/>
  <c r="BW50"/>
  <c r="BX50"/>
  <c r="BY50"/>
  <c r="BZ50"/>
  <c r="CA50"/>
  <c r="CB50"/>
  <c r="CC50"/>
  <c r="CD50"/>
  <c r="CE50"/>
  <c r="CF50"/>
  <c r="BA51"/>
  <c r="BB51"/>
  <c r="BC51"/>
  <c r="BD51"/>
  <c r="BE51"/>
  <c r="BF51"/>
  <c r="BG51"/>
  <c r="BH51"/>
  <c r="BI51"/>
  <c r="BJ51"/>
  <c r="BK51"/>
  <c r="BL51"/>
  <c r="BM51"/>
  <c r="BN51"/>
  <c r="BO51"/>
  <c r="BP51"/>
  <c r="BQ51"/>
  <c r="BR51"/>
  <c r="BS51"/>
  <c r="BT51"/>
  <c r="BU51"/>
  <c r="BV51"/>
  <c r="BW51"/>
  <c r="BX51"/>
  <c r="BY51"/>
  <c r="BZ51"/>
  <c r="CA51"/>
  <c r="CB51"/>
  <c r="CC51"/>
  <c r="CD51"/>
  <c r="CE51"/>
  <c r="CF51"/>
  <c r="BA52"/>
  <c r="BB52"/>
  <c r="BC52"/>
  <c r="BD52"/>
  <c r="BE52"/>
  <c r="BF52"/>
  <c r="BG52"/>
  <c r="BH52"/>
  <c r="BI52"/>
  <c r="BJ52"/>
  <c r="BK52"/>
  <c r="BL52"/>
  <c r="BM52"/>
  <c r="BN52"/>
  <c r="BO52"/>
  <c r="BP52"/>
  <c r="BQ52"/>
  <c r="BR52"/>
  <c r="BS52"/>
  <c r="BT52"/>
  <c r="BU52"/>
  <c r="BV52"/>
  <c r="BW52"/>
  <c r="BX52"/>
  <c r="BY52"/>
  <c r="BZ52"/>
  <c r="CA52"/>
  <c r="CB52"/>
  <c r="CC52"/>
  <c r="CD52"/>
  <c r="CE52"/>
  <c r="CF52"/>
  <c r="BA53"/>
  <c r="BB53"/>
  <c r="BC53"/>
  <c r="BD53"/>
  <c r="BE53"/>
  <c r="BF53"/>
  <c r="BG53"/>
  <c r="BH53"/>
  <c r="BI53"/>
  <c r="BJ53"/>
  <c r="BK53"/>
  <c r="BL53"/>
  <c r="BM53"/>
  <c r="BN53"/>
  <c r="BO53"/>
  <c r="BP53"/>
  <c r="BQ53"/>
  <c r="BR53"/>
  <c r="BS53"/>
  <c r="BT53"/>
  <c r="BU53"/>
  <c r="BV53"/>
  <c r="BW53"/>
  <c r="BX53"/>
  <c r="BY53"/>
  <c r="BZ53"/>
  <c r="CA53"/>
  <c r="CB53"/>
  <c r="CC53"/>
  <c r="CD53"/>
  <c r="CE53"/>
  <c r="CF53"/>
  <c r="BA54"/>
  <c r="BB54"/>
  <c r="BC54"/>
  <c r="BD54"/>
  <c r="BE54"/>
  <c r="BF54"/>
  <c r="BG54"/>
  <c r="BH54"/>
  <c r="BI54"/>
  <c r="BJ54"/>
  <c r="BK54"/>
  <c r="BL54"/>
  <c r="BM54"/>
  <c r="BN54"/>
  <c r="BO54"/>
  <c r="BP54"/>
  <c r="BQ54"/>
  <c r="BR54"/>
  <c r="BS54"/>
  <c r="BT54"/>
  <c r="BU54"/>
  <c r="BV54"/>
  <c r="BW54"/>
  <c r="BX54"/>
  <c r="BY54"/>
  <c r="BZ54"/>
  <c r="CA54"/>
  <c r="CB54"/>
  <c r="CC54"/>
  <c r="CD54"/>
  <c r="CE54"/>
  <c r="CF54"/>
  <c r="BA55"/>
  <c r="BB55"/>
  <c r="BC55"/>
  <c r="BD55"/>
  <c r="BE55"/>
  <c r="BF55"/>
  <c r="BG55"/>
  <c r="BH55"/>
  <c r="BI55"/>
  <c r="BJ55"/>
  <c r="BK55"/>
  <c r="BL55"/>
  <c r="BM55"/>
  <c r="BN55"/>
  <c r="BO55"/>
  <c r="BP55"/>
  <c r="BQ55"/>
  <c r="BR55"/>
  <c r="BS55"/>
  <c r="BT55"/>
  <c r="BU55"/>
  <c r="BV55"/>
  <c r="BW55"/>
  <c r="BX55"/>
  <c r="BY55"/>
  <c r="BZ55"/>
  <c r="CA55"/>
  <c r="CB55"/>
  <c r="CC55"/>
  <c r="CD55"/>
  <c r="CE55"/>
  <c r="CF55"/>
  <c r="BA56"/>
  <c r="BB56"/>
  <c r="BC56"/>
  <c r="BD56"/>
  <c r="BE56"/>
  <c r="BF56"/>
  <c r="BG56"/>
  <c r="BH56"/>
  <c r="BI56"/>
  <c r="BJ56"/>
  <c r="BK56"/>
  <c r="BL56"/>
  <c r="BM56"/>
  <c r="BN56"/>
  <c r="BO56"/>
  <c r="BP56"/>
  <c r="BQ56"/>
  <c r="BR56"/>
  <c r="BS56"/>
  <c r="BT56"/>
  <c r="BU56"/>
  <c r="BV56"/>
  <c r="BW56"/>
  <c r="BX56"/>
  <c r="BY56"/>
  <c r="BZ56"/>
  <c r="CA56"/>
  <c r="CB56"/>
  <c r="CC56"/>
  <c r="CD56"/>
  <c r="CE56"/>
  <c r="CF56"/>
  <c r="BA57"/>
  <c r="BB57"/>
  <c r="BC57"/>
  <c r="BD57"/>
  <c r="BE57"/>
  <c r="BF57"/>
  <c r="BG57"/>
  <c r="BH57"/>
  <c r="BI57"/>
  <c r="BJ57"/>
  <c r="BK57"/>
  <c r="BL57"/>
  <c r="BM57"/>
  <c r="BN57"/>
  <c r="BO57"/>
  <c r="BP57"/>
  <c r="BQ57"/>
  <c r="BR57"/>
  <c r="BS57"/>
  <c r="BT57"/>
  <c r="BU57"/>
  <c r="BV57"/>
  <c r="BW57"/>
  <c r="BX57"/>
  <c r="BY57"/>
  <c r="BZ57"/>
  <c r="CA57"/>
  <c r="CB57"/>
  <c r="CC57"/>
  <c r="CD57"/>
  <c r="CE57"/>
  <c r="CF57"/>
  <c r="AZ58"/>
  <c r="BA58"/>
  <c r="BB58"/>
  <c r="BC58"/>
  <c r="BD58"/>
  <c r="BE58"/>
  <c r="BF58"/>
  <c r="BG58"/>
  <c r="BH58"/>
  <c r="BI58"/>
  <c r="BJ58"/>
  <c r="BK58"/>
  <c r="BL58"/>
  <c r="BM58"/>
  <c r="BN58"/>
  <c r="BO58"/>
  <c r="BP58"/>
  <c r="BQ58"/>
  <c r="BR58"/>
  <c r="BS58"/>
  <c r="BT58"/>
  <c r="BU58"/>
  <c r="BV58"/>
  <c r="BW58"/>
  <c r="BX58"/>
  <c r="BY58"/>
  <c r="BZ58"/>
  <c r="CA58"/>
  <c r="CB58"/>
  <c r="CC58"/>
  <c r="CD58"/>
  <c r="CE58"/>
  <c r="CF58"/>
  <c r="AZ59"/>
  <c r="BA59"/>
  <c r="BC59"/>
  <c r="BD59"/>
  <c r="BE59"/>
  <c r="BF59"/>
  <c r="BG59"/>
  <c r="BH59"/>
  <c r="BI59"/>
  <c r="BJ59"/>
  <c r="BK59"/>
  <c r="BL59"/>
  <c r="BM59"/>
  <c r="BN59"/>
  <c r="BO59"/>
  <c r="BP59"/>
  <c r="BQ59"/>
  <c r="BR59"/>
  <c r="BS59"/>
  <c r="BT59"/>
  <c r="BU59"/>
  <c r="BV59"/>
  <c r="BW59"/>
  <c r="BX59"/>
  <c r="BY59"/>
  <c r="BZ59"/>
  <c r="CA59"/>
  <c r="CB59"/>
  <c r="CC59"/>
  <c r="CD59"/>
  <c r="CE59"/>
  <c r="CF59"/>
  <c r="AZ60"/>
  <c r="BA60"/>
  <c r="BC60"/>
  <c r="BD60"/>
  <c r="BE60"/>
  <c r="BF60"/>
  <c r="BG60"/>
  <c r="BH60"/>
  <c r="BI60"/>
  <c r="BJ60"/>
  <c r="BK60"/>
  <c r="BL60"/>
  <c r="BM60"/>
  <c r="BN60"/>
  <c r="BO60"/>
  <c r="BP60"/>
  <c r="BQ60"/>
  <c r="BR60"/>
  <c r="BS60"/>
  <c r="BT60"/>
  <c r="BU60"/>
  <c r="BV60"/>
  <c r="BW60"/>
  <c r="BX60"/>
  <c r="BY60"/>
  <c r="BZ60"/>
  <c r="CA60"/>
  <c r="CB60"/>
  <c r="CC60"/>
  <c r="CD60"/>
  <c r="CE60"/>
  <c r="CF60"/>
  <c r="AZ61"/>
  <c r="BA61"/>
  <c r="BC61"/>
  <c r="BD61"/>
  <c r="BE61"/>
  <c r="BF61"/>
  <c r="BG61"/>
  <c r="BH61"/>
  <c r="BI61"/>
  <c r="BJ61"/>
  <c r="BK61"/>
  <c r="BL61"/>
  <c r="BM61"/>
  <c r="BN61"/>
  <c r="BO61"/>
  <c r="BP61"/>
  <c r="BQ61"/>
  <c r="BR61"/>
  <c r="BS61"/>
  <c r="BT61"/>
  <c r="BU61"/>
  <c r="BV61"/>
  <c r="BW61"/>
  <c r="BX61"/>
  <c r="BY61"/>
  <c r="BZ61"/>
  <c r="CA61"/>
  <c r="CB61"/>
  <c r="CC61"/>
  <c r="CD61"/>
  <c r="CE61"/>
  <c r="CF61"/>
  <c r="AZ62"/>
  <c r="BA62"/>
  <c r="BC62"/>
  <c r="BD62"/>
  <c r="BE62"/>
  <c r="BF62"/>
  <c r="BG62"/>
  <c r="BH62"/>
  <c r="BI62"/>
  <c r="BJ62"/>
  <c r="BK62"/>
  <c r="BL62"/>
  <c r="BM62"/>
  <c r="BN62"/>
  <c r="BO62"/>
  <c r="BP62"/>
  <c r="BQ62"/>
  <c r="BR62"/>
  <c r="BS62"/>
  <c r="BT62"/>
  <c r="BU62"/>
  <c r="BV62"/>
  <c r="BW62"/>
  <c r="BX62"/>
  <c r="BY62"/>
  <c r="BZ62"/>
  <c r="CA62"/>
  <c r="CB62"/>
  <c r="CC62"/>
  <c r="CD62"/>
  <c r="CE62"/>
  <c r="CF62"/>
  <c r="AZ63"/>
  <c r="BA63"/>
  <c r="BC63"/>
  <c r="BD63"/>
  <c r="BE63"/>
  <c r="BF63"/>
  <c r="BG63"/>
  <c r="BH63"/>
  <c r="BI63"/>
  <c r="BJ63"/>
  <c r="BK63"/>
  <c r="BL63"/>
  <c r="BM63"/>
  <c r="BN63"/>
  <c r="BO63"/>
  <c r="BP63"/>
  <c r="BQ63"/>
  <c r="BR63"/>
  <c r="BS63"/>
  <c r="BT63"/>
  <c r="BU63"/>
  <c r="BV63"/>
  <c r="BW63"/>
  <c r="BX63"/>
  <c r="BY63"/>
  <c r="BZ63"/>
  <c r="CA63"/>
  <c r="CB63"/>
  <c r="CC63"/>
  <c r="CD63"/>
  <c r="CE63"/>
  <c r="CF63"/>
  <c r="AZ64"/>
  <c r="BA64"/>
  <c r="BC64"/>
  <c r="BD64"/>
  <c r="BE64"/>
  <c r="BF64"/>
  <c r="BG64"/>
  <c r="BH64"/>
  <c r="BI64"/>
  <c r="BJ64"/>
  <c r="BK64"/>
  <c r="BL64"/>
  <c r="BM64"/>
  <c r="BN64"/>
  <c r="BO64"/>
  <c r="BP64"/>
  <c r="BQ64"/>
  <c r="BR64"/>
  <c r="BS64"/>
  <c r="BT64"/>
  <c r="BU64"/>
  <c r="BV64"/>
  <c r="BW64"/>
  <c r="BX64"/>
  <c r="BY64"/>
  <c r="BZ64"/>
  <c r="CA64"/>
  <c r="CB64"/>
  <c r="CC64"/>
  <c r="CD64"/>
  <c r="CE64"/>
  <c r="CF64"/>
  <c r="AZ65"/>
  <c r="BA65"/>
  <c r="BC65"/>
  <c r="BD65"/>
  <c r="BE65"/>
  <c r="BF65"/>
  <c r="BG65"/>
  <c r="BH65"/>
  <c r="BI65"/>
  <c r="BJ65"/>
  <c r="BK65"/>
  <c r="BL65"/>
  <c r="BM65"/>
  <c r="BN65"/>
  <c r="BO65"/>
  <c r="BP65"/>
  <c r="BQ65"/>
  <c r="BR65"/>
  <c r="BS65"/>
  <c r="BT65"/>
  <c r="BU65"/>
  <c r="BV65"/>
  <c r="BW65"/>
  <c r="BX65"/>
  <c r="BY65"/>
  <c r="BZ65"/>
  <c r="CA65"/>
  <c r="CB65"/>
  <c r="CC65"/>
  <c r="CD65"/>
  <c r="CE65"/>
  <c r="CF65"/>
  <c r="AZ66"/>
  <c r="BA66"/>
  <c r="BC66"/>
  <c r="BD66"/>
  <c r="BE66"/>
  <c r="BF66"/>
  <c r="BG66"/>
  <c r="BH66"/>
  <c r="BI66"/>
  <c r="BJ66"/>
  <c r="BK66"/>
  <c r="BL66"/>
  <c r="BM66"/>
  <c r="BN66"/>
  <c r="BO66"/>
  <c r="BP66"/>
  <c r="BQ66"/>
  <c r="BR66"/>
  <c r="BS66"/>
  <c r="BT66"/>
  <c r="BU66"/>
  <c r="BV66"/>
  <c r="BW66"/>
  <c r="BX66"/>
  <c r="BY66"/>
  <c r="BZ66"/>
  <c r="CA66"/>
  <c r="CB66"/>
  <c r="CC66"/>
  <c r="CD66"/>
  <c r="CE66"/>
  <c r="CF66"/>
  <c r="BA68"/>
  <c r="BB68"/>
  <c r="BC68"/>
  <c r="BD68"/>
  <c r="BE68"/>
  <c r="BF68"/>
  <c r="BG68"/>
  <c r="BH68"/>
  <c r="BI68"/>
  <c r="BJ68"/>
  <c r="BK68"/>
  <c r="BL68"/>
  <c r="BM68"/>
  <c r="BN68"/>
  <c r="BO68"/>
  <c r="BP68"/>
  <c r="BQ68"/>
  <c r="BR68"/>
  <c r="CJ68" s="1"/>
  <c r="BS68"/>
  <c r="CK68" s="1"/>
  <c r="BT68"/>
  <c r="CL68" s="1"/>
  <c r="BU68"/>
  <c r="CM68" s="1"/>
  <c r="BV68"/>
  <c r="CN68" s="1"/>
  <c r="BW68"/>
  <c r="BX68"/>
  <c r="CP68" s="1"/>
  <c r="BY68"/>
  <c r="CQ68" s="1"/>
  <c r="BZ68"/>
  <c r="CR68" s="1"/>
  <c r="CA68"/>
  <c r="CS68" s="1"/>
  <c r="CB68"/>
  <c r="CT68" s="1"/>
  <c r="CC68"/>
  <c r="CU68" s="1"/>
  <c r="CD68"/>
  <c r="CV68" s="1"/>
  <c r="CE68"/>
  <c r="CW68" s="1"/>
  <c r="CF68"/>
  <c r="CX68" s="1"/>
  <c r="BA69"/>
  <c r="BB69"/>
  <c r="BC69"/>
  <c r="BD69"/>
  <c r="BE69"/>
  <c r="BF69"/>
  <c r="BG69"/>
  <c r="BH69"/>
  <c r="BI69"/>
  <c r="BJ69"/>
  <c r="BK69"/>
  <c r="BL69"/>
  <c r="BM69"/>
  <c r="BN69"/>
  <c r="BO69"/>
  <c r="BP69"/>
  <c r="BQ69"/>
  <c r="BR69"/>
  <c r="CJ69" s="1"/>
  <c r="BS69"/>
  <c r="CK69" s="1"/>
  <c r="BT69"/>
  <c r="CL69" s="1"/>
  <c r="BU69"/>
  <c r="CM69" s="1"/>
  <c r="BV69"/>
  <c r="CN69" s="1"/>
  <c r="BX69"/>
  <c r="CP69" s="1"/>
  <c r="BY69"/>
  <c r="CQ69" s="1"/>
  <c r="BZ69"/>
  <c r="CR69" s="1"/>
  <c r="CA69"/>
  <c r="CS69" s="1"/>
  <c r="CB69"/>
  <c r="CT69" s="1"/>
  <c r="CC69"/>
  <c r="CU69" s="1"/>
  <c r="CD69"/>
  <c r="CV69" s="1"/>
  <c r="CE69"/>
  <c r="CW69" s="1"/>
  <c r="CF69"/>
  <c r="CX69" s="1"/>
  <c r="BA70"/>
  <c r="BB70"/>
  <c r="BC70"/>
  <c r="BD70"/>
  <c r="BE70"/>
  <c r="BF70"/>
  <c r="BG70"/>
  <c r="BH70"/>
  <c r="BI70"/>
  <c r="BJ70"/>
  <c r="BK70"/>
  <c r="BL70"/>
  <c r="BM70"/>
  <c r="BN70"/>
  <c r="BO70"/>
  <c r="BP70"/>
  <c r="BQ70"/>
  <c r="BR70"/>
  <c r="CJ70" s="1"/>
  <c r="BS70"/>
  <c r="CK70" s="1"/>
  <c r="BT70"/>
  <c r="CL70" s="1"/>
  <c r="BU70"/>
  <c r="CM70" s="1"/>
  <c r="BV70"/>
  <c r="CN70" s="1"/>
  <c r="BX70"/>
  <c r="CP70" s="1"/>
  <c r="BY70"/>
  <c r="CQ70" s="1"/>
  <c r="BZ70"/>
  <c r="CR70" s="1"/>
  <c r="CA70"/>
  <c r="CS70" s="1"/>
  <c r="CB70"/>
  <c r="CT70" s="1"/>
  <c r="CC70"/>
  <c r="CU70" s="1"/>
  <c r="CD70"/>
  <c r="CV70" s="1"/>
  <c r="CE70"/>
  <c r="CW70" s="1"/>
  <c r="CF70"/>
  <c r="CX70" s="1"/>
  <c r="BA71"/>
  <c r="BB71"/>
  <c r="BC71"/>
  <c r="BD71"/>
  <c r="BE71"/>
  <c r="BF71"/>
  <c r="BG71"/>
  <c r="BH71"/>
  <c r="BI71"/>
  <c r="BJ71"/>
  <c r="BK71"/>
  <c r="BL71"/>
  <c r="BM71"/>
  <c r="BN71"/>
  <c r="BO71"/>
  <c r="BP71"/>
  <c r="BQ71"/>
  <c r="BR71"/>
  <c r="CJ71" s="1"/>
  <c r="BS71"/>
  <c r="CK71" s="1"/>
  <c r="BT71"/>
  <c r="CL71" s="1"/>
  <c r="BU71"/>
  <c r="CM71" s="1"/>
  <c r="BV71"/>
  <c r="CN71" s="1"/>
  <c r="BX71"/>
  <c r="CP71" s="1"/>
  <c r="BY71"/>
  <c r="CQ71" s="1"/>
  <c r="BZ71"/>
  <c r="CR71" s="1"/>
  <c r="CA71"/>
  <c r="CS71" s="1"/>
  <c r="CB71"/>
  <c r="CT71" s="1"/>
  <c r="CC71"/>
  <c r="CU71" s="1"/>
  <c r="CD71"/>
  <c r="CV71" s="1"/>
  <c r="CE71"/>
  <c r="CW71" s="1"/>
  <c r="CF71"/>
  <c r="CX71" s="1"/>
  <c r="BA72"/>
  <c r="BB72"/>
  <c r="BC72"/>
  <c r="BD72"/>
  <c r="BE72"/>
  <c r="BF72"/>
  <c r="BG72"/>
  <c r="BH72"/>
  <c r="BI72"/>
  <c r="BJ72"/>
  <c r="BK72"/>
  <c r="BL72"/>
  <c r="BM72"/>
  <c r="BN72"/>
  <c r="BO72"/>
  <c r="BP72"/>
  <c r="BQ72"/>
  <c r="BR72"/>
  <c r="CJ72" s="1"/>
  <c r="BS72"/>
  <c r="CK72" s="1"/>
  <c r="BT72"/>
  <c r="CL72" s="1"/>
  <c r="BU72"/>
  <c r="CM72" s="1"/>
  <c r="BV72"/>
  <c r="CN72" s="1"/>
  <c r="BX72"/>
  <c r="CP72" s="1"/>
  <c r="BY72"/>
  <c r="CQ72" s="1"/>
  <c r="BZ72"/>
  <c r="CR72" s="1"/>
  <c r="CA72"/>
  <c r="CS72" s="1"/>
  <c r="CB72"/>
  <c r="CT72" s="1"/>
  <c r="CC72"/>
  <c r="CU72" s="1"/>
  <c r="CD72"/>
  <c r="CV72" s="1"/>
  <c r="CE72"/>
  <c r="CW72" s="1"/>
  <c r="CF72"/>
  <c r="CX72" s="1"/>
  <c r="BA73"/>
  <c r="BB73"/>
  <c r="BC73"/>
  <c r="BD73"/>
  <c r="BE73"/>
  <c r="BF73"/>
  <c r="BG73"/>
  <c r="BH73"/>
  <c r="BI73"/>
  <c r="BJ73"/>
  <c r="BK73"/>
  <c r="BL73"/>
  <c r="BM73"/>
  <c r="BN73"/>
  <c r="BO73"/>
  <c r="BP73"/>
  <c r="BQ73"/>
  <c r="BR73"/>
  <c r="CJ73" s="1"/>
  <c r="BS73"/>
  <c r="CK73" s="1"/>
  <c r="BT73"/>
  <c r="CL73" s="1"/>
  <c r="BU73"/>
  <c r="CM73" s="1"/>
  <c r="BV73"/>
  <c r="CN73" s="1"/>
  <c r="BX73"/>
  <c r="CP73" s="1"/>
  <c r="BY73"/>
  <c r="CQ73" s="1"/>
  <c r="BZ73"/>
  <c r="CR73" s="1"/>
  <c r="CA73"/>
  <c r="CS73" s="1"/>
  <c r="CB73"/>
  <c r="CT73" s="1"/>
  <c r="CC73"/>
  <c r="CU73" s="1"/>
  <c r="CD73"/>
  <c r="CV73" s="1"/>
  <c r="CE73"/>
  <c r="CW73" s="1"/>
  <c r="CF73"/>
  <c r="CX73" s="1"/>
  <c r="BA74"/>
  <c r="BB74"/>
  <c r="BC74"/>
  <c r="BD74"/>
  <c r="BE74"/>
  <c r="BF74"/>
  <c r="BG74"/>
  <c r="BH74"/>
  <c r="BI74"/>
  <c r="BJ74"/>
  <c r="BK74"/>
  <c r="BL74"/>
  <c r="BM74"/>
  <c r="BN74"/>
  <c r="BO74"/>
  <c r="BP74"/>
  <c r="BQ74"/>
  <c r="BR74"/>
  <c r="CJ74" s="1"/>
  <c r="BS74"/>
  <c r="CK74" s="1"/>
  <c r="BT74"/>
  <c r="CL74" s="1"/>
  <c r="BU74"/>
  <c r="CM74" s="1"/>
  <c r="BV74"/>
  <c r="CN74" s="1"/>
  <c r="BX74"/>
  <c r="CP74" s="1"/>
  <c r="BY74"/>
  <c r="CQ74" s="1"/>
  <c r="BZ74"/>
  <c r="CR74" s="1"/>
  <c r="CA74"/>
  <c r="CS74" s="1"/>
  <c r="CB74"/>
  <c r="CT74" s="1"/>
  <c r="CC74"/>
  <c r="CU74" s="1"/>
  <c r="CD74"/>
  <c r="CV74" s="1"/>
  <c r="CE74"/>
  <c r="CW74" s="1"/>
  <c r="CF74"/>
  <c r="CX74" s="1"/>
  <c r="BA75"/>
  <c r="BB75"/>
  <c r="BC75"/>
  <c r="BD75"/>
  <c r="BE75"/>
  <c r="BF75"/>
  <c r="BG75"/>
  <c r="BH75"/>
  <c r="BI75"/>
  <c r="BJ75"/>
  <c r="BK75"/>
  <c r="BL75"/>
  <c r="BM75"/>
  <c r="BN75"/>
  <c r="BO75"/>
  <c r="BP75"/>
  <c r="BQ75"/>
  <c r="BR75"/>
  <c r="CJ75" s="1"/>
  <c r="BS75"/>
  <c r="CK75" s="1"/>
  <c r="BT75"/>
  <c r="CL75" s="1"/>
  <c r="BU75"/>
  <c r="CM75" s="1"/>
  <c r="BV75"/>
  <c r="CN75" s="1"/>
  <c r="BX75"/>
  <c r="CP75" s="1"/>
  <c r="BY75"/>
  <c r="CQ75" s="1"/>
  <c r="BZ75"/>
  <c r="CR75" s="1"/>
  <c r="CA75"/>
  <c r="CS75" s="1"/>
  <c r="CB75"/>
  <c r="CT75" s="1"/>
  <c r="CC75"/>
  <c r="CU75" s="1"/>
  <c r="CD75"/>
  <c r="CV75" s="1"/>
  <c r="CE75"/>
  <c r="CW75" s="1"/>
  <c r="CF75"/>
  <c r="CX75" s="1"/>
  <c r="BA76"/>
  <c r="BB76"/>
  <c r="BC76"/>
  <c r="BD76"/>
  <c r="BE76"/>
  <c r="BF76"/>
  <c r="BG76"/>
  <c r="BH76"/>
  <c r="BI76"/>
  <c r="BJ76"/>
  <c r="BK76"/>
  <c r="BL76"/>
  <c r="BM76"/>
  <c r="BN76"/>
  <c r="BO76"/>
  <c r="BP76"/>
  <c r="BQ76"/>
  <c r="BR76"/>
  <c r="CJ76" s="1"/>
  <c r="BS76"/>
  <c r="CK76" s="1"/>
  <c r="BT76"/>
  <c r="CL76" s="1"/>
  <c r="BU76"/>
  <c r="CM76" s="1"/>
  <c r="BV76"/>
  <c r="CN76" s="1"/>
  <c r="BX76"/>
  <c r="CP76" s="1"/>
  <c r="BY76"/>
  <c r="CQ76" s="1"/>
  <c r="BZ76"/>
  <c r="CR76" s="1"/>
  <c r="CA76"/>
  <c r="CS76" s="1"/>
  <c r="CB76"/>
  <c r="CT76" s="1"/>
  <c r="CC76"/>
  <c r="CU76" s="1"/>
  <c r="CD76"/>
  <c r="CV76" s="1"/>
  <c r="CE76"/>
  <c r="CW76" s="1"/>
  <c r="CF76"/>
  <c r="CX76" s="1"/>
  <c r="BA77"/>
  <c r="BB77"/>
  <c r="BC77"/>
  <c r="BD77"/>
  <c r="BE77"/>
  <c r="BF77"/>
  <c r="BG77"/>
  <c r="BH77"/>
  <c r="BI77"/>
  <c r="BJ77"/>
  <c r="BK77"/>
  <c r="BL77"/>
  <c r="BM77"/>
  <c r="BN77"/>
  <c r="BO77"/>
  <c r="BP77"/>
  <c r="BQ77"/>
  <c r="BR77"/>
  <c r="CJ77" s="1"/>
  <c r="BS77"/>
  <c r="CK77" s="1"/>
  <c r="BT77"/>
  <c r="CL77" s="1"/>
  <c r="BU77"/>
  <c r="CM77" s="1"/>
  <c r="BV77"/>
  <c r="CN77" s="1"/>
  <c r="BX77"/>
  <c r="CP77" s="1"/>
  <c r="BY77"/>
  <c r="CQ77" s="1"/>
  <c r="BZ77"/>
  <c r="CR77" s="1"/>
  <c r="CA77"/>
  <c r="CS77" s="1"/>
  <c r="CB77"/>
  <c r="CT77" s="1"/>
  <c r="CC77"/>
  <c r="CU77" s="1"/>
  <c r="CD77"/>
  <c r="CV77" s="1"/>
  <c r="CE77"/>
  <c r="CW77" s="1"/>
  <c r="CF77"/>
  <c r="CX77" s="1"/>
  <c r="BA78"/>
  <c r="BB78"/>
  <c r="BC78"/>
  <c r="BD78"/>
  <c r="BE78"/>
  <c r="BF78"/>
  <c r="BG78"/>
  <c r="BH78"/>
  <c r="BI78"/>
  <c r="BJ78"/>
  <c r="BK78"/>
  <c r="BL78"/>
  <c r="BM78"/>
  <c r="BN78"/>
  <c r="BO78"/>
  <c r="BP78"/>
  <c r="BQ78"/>
  <c r="BR78"/>
  <c r="CJ78" s="1"/>
  <c r="BS78"/>
  <c r="CK78" s="1"/>
  <c r="BT78"/>
  <c r="CL78" s="1"/>
  <c r="BU78"/>
  <c r="CM78" s="1"/>
  <c r="BV78"/>
  <c r="CN78" s="1"/>
  <c r="BW78"/>
  <c r="CO78" s="1"/>
  <c r="BX78"/>
  <c r="CP78" s="1"/>
  <c r="BY78"/>
  <c r="CQ78" s="1"/>
  <c r="BZ78"/>
  <c r="CA78"/>
  <c r="CS78" s="1"/>
  <c r="CB78"/>
  <c r="CT78" s="1"/>
  <c r="CC78"/>
  <c r="CU78" s="1"/>
  <c r="CD78"/>
  <c r="CV78" s="1"/>
  <c r="CE78"/>
  <c r="CW78" s="1"/>
  <c r="CF78"/>
  <c r="CX78" s="1"/>
  <c r="BA79"/>
  <c r="BB79"/>
  <c r="BC79"/>
  <c r="BD79"/>
  <c r="BE79"/>
  <c r="BF79"/>
  <c r="BG79"/>
  <c r="BH79"/>
  <c r="BI79"/>
  <c r="BJ79"/>
  <c r="BK79"/>
  <c r="BL79"/>
  <c r="BM79"/>
  <c r="BN79"/>
  <c r="BO79"/>
  <c r="BP79"/>
  <c r="BQ79"/>
  <c r="BR79"/>
  <c r="CJ79" s="1"/>
  <c r="BS79"/>
  <c r="CK79" s="1"/>
  <c r="BT79"/>
  <c r="CL79" s="1"/>
  <c r="BU79"/>
  <c r="CM79" s="1"/>
  <c r="BV79"/>
  <c r="CN79" s="1"/>
  <c r="BW79"/>
  <c r="CO79" s="1"/>
  <c r="BX79"/>
  <c r="CP79" s="1"/>
  <c r="BY79"/>
  <c r="CQ79" s="1"/>
  <c r="CA79"/>
  <c r="CS79" s="1"/>
  <c r="CB79"/>
  <c r="CT79" s="1"/>
  <c r="CC79"/>
  <c r="CU79" s="1"/>
  <c r="CD79"/>
  <c r="CV79" s="1"/>
  <c r="CE79"/>
  <c r="CW79" s="1"/>
  <c r="CF79"/>
  <c r="CX79" s="1"/>
  <c r="BA80"/>
  <c r="BB80"/>
  <c r="BC80"/>
  <c r="BD80"/>
  <c r="BE80"/>
  <c r="BF80"/>
  <c r="BG80"/>
  <c r="BH80"/>
  <c r="BI80"/>
  <c r="BJ80"/>
  <c r="BK80"/>
  <c r="BL80"/>
  <c r="BM80"/>
  <c r="BN80"/>
  <c r="BO80"/>
  <c r="BP80"/>
  <c r="BQ80"/>
  <c r="BR80"/>
  <c r="CJ80" s="1"/>
  <c r="BS80"/>
  <c r="CK80" s="1"/>
  <c r="BT80"/>
  <c r="CL80" s="1"/>
  <c r="BU80"/>
  <c r="CM80" s="1"/>
  <c r="BV80"/>
  <c r="CN80" s="1"/>
  <c r="BW80"/>
  <c r="CO80" s="1"/>
  <c r="BX80"/>
  <c r="CP80" s="1"/>
  <c r="BY80"/>
  <c r="CQ80" s="1"/>
  <c r="CA80"/>
  <c r="CS80" s="1"/>
  <c r="CB80"/>
  <c r="CT80" s="1"/>
  <c r="CC80"/>
  <c r="CU80" s="1"/>
  <c r="CD80"/>
  <c r="CV80" s="1"/>
  <c r="CE80"/>
  <c r="CW80" s="1"/>
  <c r="CF80"/>
  <c r="CX80" s="1"/>
  <c r="BA81"/>
  <c r="BB81"/>
  <c r="BC81"/>
  <c r="BD81"/>
  <c r="BE81"/>
  <c r="BF81"/>
  <c r="BG81"/>
  <c r="BH81"/>
  <c r="BI81"/>
  <c r="BJ81"/>
  <c r="BK81"/>
  <c r="BL81"/>
  <c r="BM81"/>
  <c r="BN81"/>
  <c r="BO81"/>
  <c r="BP81"/>
  <c r="BQ81"/>
  <c r="BR81"/>
  <c r="CJ81" s="1"/>
  <c r="BS81"/>
  <c r="CK81" s="1"/>
  <c r="BT81"/>
  <c r="CL81" s="1"/>
  <c r="BU81"/>
  <c r="CM81" s="1"/>
  <c r="BV81"/>
  <c r="CN81" s="1"/>
  <c r="BW81"/>
  <c r="CO81" s="1"/>
  <c r="BX81"/>
  <c r="CP81" s="1"/>
  <c r="BY81"/>
  <c r="CQ81" s="1"/>
  <c r="CA81"/>
  <c r="CS81" s="1"/>
  <c r="CB81"/>
  <c r="CT81" s="1"/>
  <c r="CC81"/>
  <c r="CU81" s="1"/>
  <c r="CD81"/>
  <c r="CV81" s="1"/>
  <c r="CE81"/>
  <c r="CW81" s="1"/>
  <c r="CF81"/>
  <c r="CX81" s="1"/>
  <c r="BA82"/>
  <c r="BB82"/>
  <c r="BC82"/>
  <c r="BD82"/>
  <c r="BE82"/>
  <c r="BF82"/>
  <c r="BG82"/>
  <c r="BH82"/>
  <c r="BI82"/>
  <c r="BJ82"/>
  <c r="BK82"/>
  <c r="BL82"/>
  <c r="BM82"/>
  <c r="BN82"/>
  <c r="BO82"/>
  <c r="BP82"/>
  <c r="BQ82"/>
  <c r="BR82"/>
  <c r="CJ82" s="1"/>
  <c r="BS82"/>
  <c r="CK82" s="1"/>
  <c r="BT82"/>
  <c r="CL82" s="1"/>
  <c r="BU82"/>
  <c r="CM82" s="1"/>
  <c r="BV82"/>
  <c r="CN82" s="1"/>
  <c r="BW82"/>
  <c r="CO82" s="1"/>
  <c r="BX82"/>
  <c r="CP82" s="1"/>
  <c r="BY82"/>
  <c r="CQ82" s="1"/>
  <c r="CA82"/>
  <c r="CS82" s="1"/>
  <c r="CB82"/>
  <c r="CT82" s="1"/>
  <c r="CC82"/>
  <c r="CU82" s="1"/>
  <c r="CD82"/>
  <c r="CV82" s="1"/>
  <c r="CE82"/>
  <c r="CW82" s="1"/>
  <c r="CF82"/>
  <c r="CX82" s="1"/>
  <c r="BA83"/>
  <c r="BB83"/>
  <c r="BC83"/>
  <c r="BD83"/>
  <c r="BE83"/>
  <c r="BF83"/>
  <c r="BG83"/>
  <c r="BH83"/>
  <c r="BI83"/>
  <c r="BJ83"/>
  <c r="BK83"/>
  <c r="BL83"/>
  <c r="BM83"/>
  <c r="BN83"/>
  <c r="BO83"/>
  <c r="BP83"/>
  <c r="BQ83"/>
  <c r="BR83"/>
  <c r="CJ83" s="1"/>
  <c r="BS83"/>
  <c r="CK83" s="1"/>
  <c r="BT83"/>
  <c r="CL83" s="1"/>
  <c r="BU83"/>
  <c r="CM83" s="1"/>
  <c r="BV83"/>
  <c r="CN83" s="1"/>
  <c r="BW83"/>
  <c r="CO83" s="1"/>
  <c r="BX83"/>
  <c r="CP83" s="1"/>
  <c r="BY83"/>
  <c r="CQ83" s="1"/>
  <c r="CA83"/>
  <c r="CS83" s="1"/>
  <c r="CB83"/>
  <c r="CT83" s="1"/>
  <c r="CC83"/>
  <c r="CU83" s="1"/>
  <c r="CD83"/>
  <c r="CV83" s="1"/>
  <c r="CE83"/>
  <c r="CW83" s="1"/>
  <c r="CF83"/>
  <c r="CX83" s="1"/>
  <c r="BA84"/>
  <c r="BB84"/>
  <c r="BC84"/>
  <c r="BD84"/>
  <c r="BE84"/>
  <c r="BF84"/>
  <c r="BG84"/>
  <c r="BH84"/>
  <c r="BI84"/>
  <c r="BJ84"/>
  <c r="BK84"/>
  <c r="BL84"/>
  <c r="BM84"/>
  <c r="BN84"/>
  <c r="BO84"/>
  <c r="BP84"/>
  <c r="BQ84"/>
  <c r="BR84"/>
  <c r="CJ84" s="1"/>
  <c r="BS84"/>
  <c r="CK84" s="1"/>
  <c r="BT84"/>
  <c r="CL84" s="1"/>
  <c r="BU84"/>
  <c r="CM84" s="1"/>
  <c r="BV84"/>
  <c r="CN84" s="1"/>
  <c r="BW84"/>
  <c r="CO84" s="1"/>
  <c r="BX84"/>
  <c r="CP84" s="1"/>
  <c r="BY84"/>
  <c r="CQ84" s="1"/>
  <c r="CA84"/>
  <c r="CS84" s="1"/>
  <c r="CB84"/>
  <c r="CT84" s="1"/>
  <c r="CC84"/>
  <c r="CU84" s="1"/>
  <c r="CD84"/>
  <c r="CV84" s="1"/>
  <c r="CE84"/>
  <c r="CW84" s="1"/>
  <c r="CF84"/>
  <c r="CX84" s="1"/>
  <c r="BA85"/>
  <c r="BB85"/>
  <c r="BC85"/>
  <c r="BD85"/>
  <c r="BE85"/>
  <c r="BF85"/>
  <c r="BG85"/>
  <c r="BH85"/>
  <c r="BI85"/>
  <c r="BJ85"/>
  <c r="BK85"/>
  <c r="BL85"/>
  <c r="BM85"/>
  <c r="BN85"/>
  <c r="BO85"/>
  <c r="BP85"/>
  <c r="BQ85"/>
  <c r="BR85"/>
  <c r="CJ85" s="1"/>
  <c r="BS85"/>
  <c r="CK85" s="1"/>
  <c r="BT85"/>
  <c r="CL85" s="1"/>
  <c r="BU85"/>
  <c r="CM85" s="1"/>
  <c r="BV85"/>
  <c r="CN85" s="1"/>
  <c r="BW85"/>
  <c r="CO85" s="1"/>
  <c r="BX85"/>
  <c r="CP85" s="1"/>
  <c r="BY85"/>
  <c r="CQ85" s="1"/>
  <c r="CA85"/>
  <c r="CS85" s="1"/>
  <c r="CB85"/>
  <c r="CT85" s="1"/>
  <c r="CC85"/>
  <c r="CU85" s="1"/>
  <c r="CD85"/>
  <c r="CV85" s="1"/>
  <c r="CE85"/>
  <c r="CW85" s="1"/>
  <c r="CF85"/>
  <c r="CX85" s="1"/>
  <c r="BA86"/>
  <c r="BB86"/>
  <c r="BC86"/>
  <c r="BD86"/>
  <c r="BE86"/>
  <c r="BF86"/>
  <c r="BG86"/>
  <c r="BH86"/>
  <c r="BI86"/>
  <c r="BJ86"/>
  <c r="BK86"/>
  <c r="BL86"/>
  <c r="BM86"/>
  <c r="BN86"/>
  <c r="BO86"/>
  <c r="BP86"/>
  <c r="BQ86"/>
  <c r="BR86"/>
  <c r="CJ86" s="1"/>
  <c r="BS86"/>
  <c r="CK86" s="1"/>
  <c r="BT86"/>
  <c r="CL86" s="1"/>
  <c r="BU86"/>
  <c r="CM86" s="1"/>
  <c r="BV86"/>
  <c r="CN86" s="1"/>
  <c r="BW86"/>
  <c r="CO86" s="1"/>
  <c r="BX86"/>
  <c r="CP86" s="1"/>
  <c r="BY86"/>
  <c r="CQ86" s="1"/>
  <c r="CA86"/>
  <c r="CS86" s="1"/>
  <c r="CB86"/>
  <c r="CT86" s="1"/>
  <c r="CC86"/>
  <c r="CU86" s="1"/>
  <c r="CD86"/>
  <c r="CV86" s="1"/>
  <c r="CE86"/>
  <c r="CW86" s="1"/>
  <c r="CF86"/>
  <c r="CX86" s="1"/>
  <c r="BA87"/>
  <c r="BB87"/>
  <c r="BC87"/>
  <c r="BD87"/>
  <c r="BE87"/>
  <c r="BF87"/>
  <c r="BG87"/>
  <c r="BH87"/>
  <c r="BI87"/>
  <c r="BJ87"/>
  <c r="BK87"/>
  <c r="BL87"/>
  <c r="BM87"/>
  <c r="BN87"/>
  <c r="BO87"/>
  <c r="BP87"/>
  <c r="BQ87"/>
  <c r="BR87"/>
  <c r="CJ87" s="1"/>
  <c r="BS87"/>
  <c r="CK87" s="1"/>
  <c r="BT87"/>
  <c r="CL87" s="1"/>
  <c r="BU87"/>
  <c r="CM87" s="1"/>
  <c r="BV87"/>
  <c r="CN87" s="1"/>
  <c r="BW87"/>
  <c r="CO87" s="1"/>
  <c r="BX87"/>
  <c r="CP87" s="1"/>
  <c r="BY87"/>
  <c r="CQ87" s="1"/>
  <c r="CA87"/>
  <c r="CS87" s="1"/>
  <c r="CB87"/>
  <c r="CT87" s="1"/>
  <c r="CC87"/>
  <c r="CU87" s="1"/>
  <c r="CD87"/>
  <c r="CV87" s="1"/>
  <c r="CE87"/>
  <c r="CW87" s="1"/>
  <c r="CF87"/>
  <c r="CX87" s="1"/>
  <c r="BA88"/>
  <c r="BB88"/>
  <c r="BC88"/>
  <c r="BD88"/>
  <c r="BE88"/>
  <c r="BF88"/>
  <c r="BG88"/>
  <c r="BH88"/>
  <c r="BI88"/>
  <c r="BJ88"/>
  <c r="BK88"/>
  <c r="BL88"/>
  <c r="BM88"/>
  <c r="BO88"/>
  <c r="BP88"/>
  <c r="BQ88"/>
  <c r="BR88"/>
  <c r="BS88"/>
  <c r="CK88" s="1"/>
  <c r="BT88"/>
  <c r="CL88" s="1"/>
  <c r="BU88"/>
  <c r="CM88" s="1"/>
  <c r="BV88"/>
  <c r="CN88" s="1"/>
  <c r="BW88"/>
  <c r="CO88" s="1"/>
  <c r="BX88"/>
  <c r="CP88" s="1"/>
  <c r="BY88"/>
  <c r="CQ88" s="1"/>
  <c r="BZ88"/>
  <c r="CR88" s="1"/>
  <c r="CA88"/>
  <c r="CS88" s="1"/>
  <c r="CB88"/>
  <c r="CT88" s="1"/>
  <c r="CC88"/>
  <c r="CU88" s="1"/>
  <c r="CD88"/>
  <c r="CV88" s="1"/>
  <c r="CE88"/>
  <c r="CW88" s="1"/>
  <c r="CF88"/>
  <c r="CX88" s="1"/>
  <c r="BA89"/>
  <c r="BB89"/>
  <c r="BC89"/>
  <c r="BD89"/>
  <c r="BE89"/>
  <c r="BF89"/>
  <c r="BG89"/>
  <c r="BH89"/>
  <c r="BI89"/>
  <c r="BJ89"/>
  <c r="BK89"/>
  <c r="BL89"/>
  <c r="BM89"/>
  <c r="BO89"/>
  <c r="BP89"/>
  <c r="BQ89"/>
  <c r="BS89"/>
  <c r="CK89" s="1"/>
  <c r="BT89"/>
  <c r="CL89" s="1"/>
  <c r="BU89"/>
  <c r="CM89" s="1"/>
  <c r="BV89"/>
  <c r="CN89" s="1"/>
  <c r="BW89"/>
  <c r="CO89" s="1"/>
  <c r="BX89"/>
  <c r="CP89" s="1"/>
  <c r="BY89"/>
  <c r="CQ89" s="1"/>
  <c r="BZ89"/>
  <c r="CR89" s="1"/>
  <c r="CA89"/>
  <c r="CS89" s="1"/>
  <c r="CB89"/>
  <c r="CT89" s="1"/>
  <c r="CC89"/>
  <c r="CU89" s="1"/>
  <c r="CD89"/>
  <c r="CV89" s="1"/>
  <c r="CE89"/>
  <c r="CW89" s="1"/>
  <c r="CF89"/>
  <c r="CX89" s="1"/>
  <c r="BA90"/>
  <c r="BB90"/>
  <c r="BC90"/>
  <c r="BD90"/>
  <c r="BE90"/>
  <c r="BF90"/>
  <c r="BG90"/>
  <c r="BH90"/>
  <c r="BI90"/>
  <c r="BJ90"/>
  <c r="BK90"/>
  <c r="BL90"/>
  <c r="BM90"/>
  <c r="BO90"/>
  <c r="BP90"/>
  <c r="BQ90"/>
  <c r="BS90"/>
  <c r="CK90" s="1"/>
  <c r="BT90"/>
  <c r="CL90" s="1"/>
  <c r="BU90"/>
  <c r="CM90" s="1"/>
  <c r="BV90"/>
  <c r="CN90" s="1"/>
  <c r="BW90"/>
  <c r="CO90" s="1"/>
  <c r="BX90"/>
  <c r="CP90" s="1"/>
  <c r="BY90"/>
  <c r="CQ90" s="1"/>
  <c r="BZ90"/>
  <c r="CR90" s="1"/>
  <c r="CA90"/>
  <c r="CS90" s="1"/>
  <c r="CB90"/>
  <c r="CT90" s="1"/>
  <c r="CC90"/>
  <c r="CU90" s="1"/>
  <c r="CD90"/>
  <c r="CV90" s="1"/>
  <c r="CE90"/>
  <c r="CW90" s="1"/>
  <c r="CF90"/>
  <c r="CX90" s="1"/>
  <c r="BA91"/>
  <c r="BB91"/>
  <c r="BC91"/>
  <c r="BD91"/>
  <c r="BE91"/>
  <c r="BF91"/>
  <c r="BG91"/>
  <c r="BH91"/>
  <c r="BI91"/>
  <c r="BJ91"/>
  <c r="BK91"/>
  <c r="BL91"/>
  <c r="BM91"/>
  <c r="BO91"/>
  <c r="BP91"/>
  <c r="BQ91"/>
  <c r="BS91"/>
  <c r="CK91" s="1"/>
  <c r="BT91"/>
  <c r="CL91" s="1"/>
  <c r="BU91"/>
  <c r="CM91" s="1"/>
  <c r="BV91"/>
  <c r="CN91" s="1"/>
  <c r="BW91"/>
  <c r="CO91" s="1"/>
  <c r="BX91"/>
  <c r="CP91" s="1"/>
  <c r="BY91"/>
  <c r="CQ91" s="1"/>
  <c r="BZ91"/>
  <c r="CR91" s="1"/>
  <c r="CA91"/>
  <c r="CS91" s="1"/>
  <c r="CB91"/>
  <c r="CT91" s="1"/>
  <c r="CC91"/>
  <c r="CU91" s="1"/>
  <c r="CD91"/>
  <c r="CV91" s="1"/>
  <c r="CE91"/>
  <c r="CW91" s="1"/>
  <c r="CF91"/>
  <c r="CX91" s="1"/>
  <c r="BA92"/>
  <c r="BB92"/>
  <c r="BC92"/>
  <c r="BD92"/>
  <c r="BE92"/>
  <c r="BF92"/>
  <c r="BG92"/>
  <c r="BH92"/>
  <c r="BI92"/>
  <c r="BJ92"/>
  <c r="BK92"/>
  <c r="BL92"/>
  <c r="BM92"/>
  <c r="BO92"/>
  <c r="BP92"/>
  <c r="BQ92"/>
  <c r="BS92"/>
  <c r="CK92" s="1"/>
  <c r="BT92"/>
  <c r="CL92" s="1"/>
  <c r="BU92"/>
  <c r="CM92" s="1"/>
  <c r="BV92"/>
  <c r="CN92" s="1"/>
  <c r="BW92"/>
  <c r="CO92" s="1"/>
  <c r="BX92"/>
  <c r="CP92" s="1"/>
  <c r="BY92"/>
  <c r="CQ92" s="1"/>
  <c r="BZ92"/>
  <c r="CR92" s="1"/>
  <c r="CA92"/>
  <c r="CS92" s="1"/>
  <c r="CB92"/>
  <c r="CT92" s="1"/>
  <c r="CC92"/>
  <c r="CU92" s="1"/>
  <c r="CD92"/>
  <c r="CV92" s="1"/>
  <c r="CE92"/>
  <c r="CW92" s="1"/>
  <c r="CF92"/>
  <c r="CX92" s="1"/>
  <c r="BA93"/>
  <c r="BB93"/>
  <c r="BC93"/>
  <c r="BD93"/>
  <c r="BE93"/>
  <c r="BF93"/>
  <c r="BG93"/>
  <c r="BH93"/>
  <c r="BI93"/>
  <c r="BJ93"/>
  <c r="BK93"/>
  <c r="BL93"/>
  <c r="BM93"/>
  <c r="BO93"/>
  <c r="BP93"/>
  <c r="BQ93"/>
  <c r="BS93"/>
  <c r="CK93" s="1"/>
  <c r="BT93"/>
  <c r="CL93" s="1"/>
  <c r="BU93"/>
  <c r="CM93" s="1"/>
  <c r="BV93"/>
  <c r="CN93" s="1"/>
  <c r="BW93"/>
  <c r="CO93" s="1"/>
  <c r="BX93"/>
  <c r="CP93" s="1"/>
  <c r="BY93"/>
  <c r="CQ93" s="1"/>
  <c r="BZ93"/>
  <c r="CR93" s="1"/>
  <c r="CA93"/>
  <c r="CS93" s="1"/>
  <c r="CB93"/>
  <c r="CT93" s="1"/>
  <c r="CC93"/>
  <c r="CU93" s="1"/>
  <c r="CD93"/>
  <c r="CV93" s="1"/>
  <c r="CE93"/>
  <c r="CW93" s="1"/>
  <c r="CF93"/>
  <c r="CX93" s="1"/>
  <c r="BA94"/>
  <c r="BB94"/>
  <c r="BC94"/>
  <c r="BD94"/>
  <c r="BE94"/>
  <c r="BF94"/>
  <c r="BG94"/>
  <c r="BH94"/>
  <c r="BI94"/>
  <c r="BJ94"/>
  <c r="BK94"/>
  <c r="BL94"/>
  <c r="BM94"/>
  <c r="BO94"/>
  <c r="BP94"/>
  <c r="BQ94"/>
  <c r="BS94"/>
  <c r="CK94" s="1"/>
  <c r="BT94"/>
  <c r="CL94" s="1"/>
  <c r="BU94"/>
  <c r="CM94" s="1"/>
  <c r="BV94"/>
  <c r="CN94" s="1"/>
  <c r="BW94"/>
  <c r="CO94" s="1"/>
  <c r="BX94"/>
  <c r="CP94" s="1"/>
  <c r="BY94"/>
  <c r="CQ94" s="1"/>
  <c r="BZ94"/>
  <c r="CR94" s="1"/>
  <c r="CA94"/>
  <c r="CS94" s="1"/>
  <c r="CB94"/>
  <c r="CT94" s="1"/>
  <c r="CC94"/>
  <c r="CU94" s="1"/>
  <c r="CD94"/>
  <c r="CV94" s="1"/>
  <c r="CE94"/>
  <c r="CW94" s="1"/>
  <c r="CF94"/>
  <c r="CX94" s="1"/>
  <c r="BA95"/>
  <c r="BB95"/>
  <c r="BC95"/>
  <c r="BD95"/>
  <c r="BE95"/>
  <c r="BF95"/>
  <c r="BG95"/>
  <c r="BH95"/>
  <c r="BI95"/>
  <c r="BJ95"/>
  <c r="BK95"/>
  <c r="BL95"/>
  <c r="BM95"/>
  <c r="BO95"/>
  <c r="BP95"/>
  <c r="BQ95"/>
  <c r="BS95"/>
  <c r="CK95" s="1"/>
  <c r="BT95"/>
  <c r="CL95" s="1"/>
  <c r="BU95"/>
  <c r="CM95" s="1"/>
  <c r="BV95"/>
  <c r="CN95" s="1"/>
  <c r="BW95"/>
  <c r="CO95" s="1"/>
  <c r="BX95"/>
  <c r="CP95" s="1"/>
  <c r="BY95"/>
  <c r="CQ95" s="1"/>
  <c r="BZ95"/>
  <c r="CR95" s="1"/>
  <c r="CA95"/>
  <c r="CS95" s="1"/>
  <c r="CB95"/>
  <c r="CT95" s="1"/>
  <c r="CC95"/>
  <c r="CU95" s="1"/>
  <c r="CD95"/>
  <c r="CV95" s="1"/>
  <c r="CE95"/>
  <c r="CW95" s="1"/>
  <c r="CF95"/>
  <c r="CX95" s="1"/>
  <c r="BA96"/>
  <c r="BB96"/>
  <c r="BC96"/>
  <c r="BD96"/>
  <c r="BE96"/>
  <c r="BF96"/>
  <c r="BG96"/>
  <c r="BH96"/>
  <c r="BI96"/>
  <c r="BJ96"/>
  <c r="BK96"/>
  <c r="BL96"/>
  <c r="BM96"/>
  <c r="BO96"/>
  <c r="BP96"/>
  <c r="BQ96"/>
  <c r="BS96"/>
  <c r="CK96" s="1"/>
  <c r="BT96"/>
  <c r="CL96" s="1"/>
  <c r="BU96"/>
  <c r="CM96" s="1"/>
  <c r="BV96"/>
  <c r="CN96" s="1"/>
  <c r="BW96"/>
  <c r="CO96" s="1"/>
  <c r="BX96"/>
  <c r="CP96" s="1"/>
  <c r="BY96"/>
  <c r="CQ96" s="1"/>
  <c r="BZ96"/>
  <c r="CR96" s="1"/>
  <c r="CA96"/>
  <c r="CS96" s="1"/>
  <c r="CB96"/>
  <c r="CT96" s="1"/>
  <c r="CC96"/>
  <c r="CU96" s="1"/>
  <c r="CD96"/>
  <c r="CV96" s="1"/>
  <c r="CE96"/>
  <c r="CW96" s="1"/>
  <c r="CF96"/>
  <c r="CX96" s="1"/>
  <c r="BA97"/>
  <c r="BB97"/>
  <c r="BC97"/>
  <c r="BD97"/>
  <c r="BE97"/>
  <c r="BF97"/>
  <c r="BG97"/>
  <c r="BH97"/>
  <c r="BI97"/>
  <c r="BJ97"/>
  <c r="BK97"/>
  <c r="BL97"/>
  <c r="BM97"/>
  <c r="BO97"/>
  <c r="BP97"/>
  <c r="BQ97"/>
  <c r="BS97"/>
  <c r="CK97" s="1"/>
  <c r="BT97"/>
  <c r="CL97" s="1"/>
  <c r="BU97"/>
  <c r="CM97" s="1"/>
  <c r="BV97"/>
  <c r="CN97" s="1"/>
  <c r="BW97"/>
  <c r="CO97" s="1"/>
  <c r="BX97"/>
  <c r="CP97" s="1"/>
  <c r="BY97"/>
  <c r="CQ97" s="1"/>
  <c r="BZ97"/>
  <c r="CR97" s="1"/>
  <c r="CA97"/>
  <c r="CS97" s="1"/>
  <c r="CB97"/>
  <c r="CT97" s="1"/>
  <c r="CC97"/>
  <c r="CU97" s="1"/>
  <c r="CD97"/>
  <c r="CV97" s="1"/>
  <c r="CE97"/>
  <c r="CW97" s="1"/>
  <c r="CF97"/>
  <c r="CX97" s="1"/>
  <c r="BA98"/>
  <c r="BB98"/>
  <c r="BC98"/>
  <c r="BD98"/>
  <c r="BE98"/>
  <c r="BF98"/>
  <c r="BG98"/>
  <c r="BH98"/>
  <c r="BI98"/>
  <c r="BJ98"/>
  <c r="BK98"/>
  <c r="BL98"/>
  <c r="BM98"/>
  <c r="BN98"/>
  <c r="BO98"/>
  <c r="BP98"/>
  <c r="BQ98"/>
  <c r="BR98"/>
  <c r="CJ98" s="1"/>
  <c r="BT98"/>
  <c r="CL98" s="1"/>
  <c r="BU98"/>
  <c r="CM98" s="1"/>
  <c r="BV98"/>
  <c r="CN98" s="1"/>
  <c r="BW98"/>
  <c r="CO98" s="1"/>
  <c r="BX98"/>
  <c r="CP98" s="1"/>
  <c r="BY98"/>
  <c r="CQ98" s="1"/>
  <c r="BZ98"/>
  <c r="CR98" s="1"/>
  <c r="CA98"/>
  <c r="CS98" s="1"/>
  <c r="CB98"/>
  <c r="CT98" s="1"/>
  <c r="CC98"/>
  <c r="CD98"/>
  <c r="CV98" s="1"/>
  <c r="CE98"/>
  <c r="CW98" s="1"/>
  <c r="CF98"/>
  <c r="CX98" s="1"/>
  <c r="BA99"/>
  <c r="BB99"/>
  <c r="BC99"/>
  <c r="BD99"/>
  <c r="BE99"/>
  <c r="BF99"/>
  <c r="BG99"/>
  <c r="BH99"/>
  <c r="BI99"/>
  <c r="BJ99"/>
  <c r="BK99"/>
  <c r="BL99"/>
  <c r="BM99"/>
  <c r="BN99"/>
  <c r="BO99"/>
  <c r="BP99"/>
  <c r="BQ99"/>
  <c r="BR99"/>
  <c r="CJ99" s="1"/>
  <c r="BT99"/>
  <c r="CL99" s="1"/>
  <c r="BU99"/>
  <c r="CM99" s="1"/>
  <c r="BV99"/>
  <c r="CN99" s="1"/>
  <c r="BW99"/>
  <c r="CO99" s="1"/>
  <c r="BX99"/>
  <c r="CP99" s="1"/>
  <c r="BY99"/>
  <c r="CQ99" s="1"/>
  <c r="BZ99"/>
  <c r="CR99" s="1"/>
  <c r="CA99"/>
  <c r="CS99" s="1"/>
  <c r="CB99"/>
  <c r="CT99" s="1"/>
  <c r="CD99"/>
  <c r="CV99" s="1"/>
  <c r="CE99"/>
  <c r="CW99" s="1"/>
  <c r="CF99"/>
  <c r="CX99" s="1"/>
  <c r="BA100"/>
  <c r="BB100"/>
  <c r="BC100"/>
  <c r="BD100"/>
  <c r="BE100"/>
  <c r="BF100"/>
  <c r="BG100"/>
  <c r="BH100"/>
  <c r="BI100"/>
  <c r="BJ100"/>
  <c r="BK100"/>
  <c r="BL100"/>
  <c r="BM100"/>
  <c r="BN100"/>
  <c r="BO100"/>
  <c r="BP100"/>
  <c r="BQ100"/>
  <c r="BR100"/>
  <c r="CJ100" s="1"/>
  <c r="BT100"/>
  <c r="CL100" s="1"/>
  <c r="BU100"/>
  <c r="CM100" s="1"/>
  <c r="BV100"/>
  <c r="CN100" s="1"/>
  <c r="BW100"/>
  <c r="CO100" s="1"/>
  <c r="BX100"/>
  <c r="CP100" s="1"/>
  <c r="BY100"/>
  <c r="CQ100" s="1"/>
  <c r="BZ100"/>
  <c r="CR100" s="1"/>
  <c r="CA100"/>
  <c r="CS100" s="1"/>
  <c r="CB100"/>
  <c r="CT100" s="1"/>
  <c r="CD100"/>
  <c r="CV100" s="1"/>
  <c r="CE100"/>
  <c r="CW100" s="1"/>
  <c r="CF100"/>
  <c r="CX100" s="1"/>
  <c r="BA101"/>
  <c r="BB101"/>
  <c r="BC101"/>
  <c r="BD101"/>
  <c r="BE101"/>
  <c r="BF101"/>
  <c r="BG101"/>
  <c r="BH101"/>
  <c r="BI101"/>
  <c r="BJ101"/>
  <c r="BK101"/>
  <c r="BL101"/>
  <c r="BM101"/>
  <c r="BN101"/>
  <c r="BO101"/>
  <c r="BP101"/>
  <c r="BQ101"/>
  <c r="BR101"/>
  <c r="CJ101" s="1"/>
  <c r="BT101"/>
  <c r="CL101" s="1"/>
  <c r="BU101"/>
  <c r="CM101" s="1"/>
  <c r="BV101"/>
  <c r="CN101" s="1"/>
  <c r="BW101"/>
  <c r="CO101" s="1"/>
  <c r="BX101"/>
  <c r="CP101" s="1"/>
  <c r="BY101"/>
  <c r="CQ101" s="1"/>
  <c r="BZ101"/>
  <c r="CR101" s="1"/>
  <c r="CA101"/>
  <c r="CS101" s="1"/>
  <c r="CB101"/>
  <c r="CT101" s="1"/>
  <c r="CD101"/>
  <c r="CV101" s="1"/>
  <c r="CE101"/>
  <c r="CW101" s="1"/>
  <c r="CF101"/>
  <c r="CX101" s="1"/>
  <c r="BA102"/>
  <c r="BB102"/>
  <c r="BC102"/>
  <c r="BD102"/>
  <c r="BE102"/>
  <c r="BF102"/>
  <c r="BG102"/>
  <c r="BH102"/>
  <c r="BI102"/>
  <c r="BJ102"/>
  <c r="BK102"/>
  <c r="BL102"/>
  <c r="BM102"/>
  <c r="BN102"/>
  <c r="BO102"/>
  <c r="BP102"/>
  <c r="BQ102"/>
  <c r="BR102"/>
  <c r="CJ102" s="1"/>
  <c r="BT102"/>
  <c r="CL102" s="1"/>
  <c r="BU102"/>
  <c r="CM102" s="1"/>
  <c r="BV102"/>
  <c r="CN102" s="1"/>
  <c r="BW102"/>
  <c r="CO102" s="1"/>
  <c r="BX102"/>
  <c r="CP102" s="1"/>
  <c r="BY102"/>
  <c r="CQ102" s="1"/>
  <c r="BZ102"/>
  <c r="CR102" s="1"/>
  <c r="CA102"/>
  <c r="CS102" s="1"/>
  <c r="CB102"/>
  <c r="CT102" s="1"/>
  <c r="CD102"/>
  <c r="CV102" s="1"/>
  <c r="CE102"/>
  <c r="CW102" s="1"/>
  <c r="CF102"/>
  <c r="CX102" s="1"/>
  <c r="BA103"/>
  <c r="BB103"/>
  <c r="BC103"/>
  <c r="BD103"/>
  <c r="BE103"/>
  <c r="BF103"/>
  <c r="BG103"/>
  <c r="BH103"/>
  <c r="BI103"/>
  <c r="BJ103"/>
  <c r="BK103"/>
  <c r="BL103"/>
  <c r="BM103"/>
  <c r="BN103"/>
  <c r="BO103"/>
  <c r="BP103"/>
  <c r="BQ103"/>
  <c r="BR103"/>
  <c r="CJ103" s="1"/>
  <c r="BT103"/>
  <c r="CL103" s="1"/>
  <c r="BU103"/>
  <c r="CM103" s="1"/>
  <c r="BV103"/>
  <c r="CN103" s="1"/>
  <c r="BW103"/>
  <c r="CO103" s="1"/>
  <c r="BX103"/>
  <c r="CP103" s="1"/>
  <c r="BY103"/>
  <c r="CQ103" s="1"/>
  <c r="BZ103"/>
  <c r="CR103" s="1"/>
  <c r="CA103"/>
  <c r="CS103" s="1"/>
  <c r="CB103"/>
  <c r="CT103" s="1"/>
  <c r="CD103"/>
  <c r="CV103" s="1"/>
  <c r="CE103"/>
  <c r="CW103" s="1"/>
  <c r="CF103"/>
  <c r="CX103" s="1"/>
  <c r="BA104"/>
  <c r="BB104"/>
  <c r="BC104"/>
  <c r="BD104"/>
  <c r="BE104"/>
  <c r="BF104"/>
  <c r="BG104"/>
  <c r="BH104"/>
  <c r="BI104"/>
  <c r="BJ104"/>
  <c r="BK104"/>
  <c r="BL104"/>
  <c r="BM104"/>
  <c r="BN104"/>
  <c r="BO104"/>
  <c r="BP104"/>
  <c r="BQ104"/>
  <c r="BR104"/>
  <c r="CJ104" s="1"/>
  <c r="BT104"/>
  <c r="CL104" s="1"/>
  <c r="BU104"/>
  <c r="CM104" s="1"/>
  <c r="BV104"/>
  <c r="CN104" s="1"/>
  <c r="BW104"/>
  <c r="CO104" s="1"/>
  <c r="BX104"/>
  <c r="CP104" s="1"/>
  <c r="BY104"/>
  <c r="CQ104" s="1"/>
  <c r="BZ104"/>
  <c r="CR104" s="1"/>
  <c r="CA104"/>
  <c r="CS104" s="1"/>
  <c r="CB104"/>
  <c r="CT104" s="1"/>
  <c r="CD104"/>
  <c r="CV104" s="1"/>
  <c r="CE104"/>
  <c r="CW104" s="1"/>
  <c r="CF104"/>
  <c r="CX104" s="1"/>
  <c r="BA105"/>
  <c r="BB105"/>
  <c r="BC105"/>
  <c r="BD105"/>
  <c r="BE105"/>
  <c r="BF105"/>
  <c r="BG105"/>
  <c r="BH105"/>
  <c r="BI105"/>
  <c r="BJ105"/>
  <c r="BK105"/>
  <c r="BL105"/>
  <c r="BM105"/>
  <c r="BN105"/>
  <c r="BO105"/>
  <c r="BP105"/>
  <c r="BQ105"/>
  <c r="BR105"/>
  <c r="CJ105" s="1"/>
  <c r="BT105"/>
  <c r="CL105" s="1"/>
  <c r="BU105"/>
  <c r="CM105" s="1"/>
  <c r="BV105"/>
  <c r="CN105" s="1"/>
  <c r="BW105"/>
  <c r="CO105" s="1"/>
  <c r="BX105"/>
  <c r="CP105" s="1"/>
  <c r="BY105"/>
  <c r="CQ105" s="1"/>
  <c r="BZ105"/>
  <c r="CR105" s="1"/>
  <c r="CA105"/>
  <c r="CS105" s="1"/>
  <c r="CB105"/>
  <c r="CT105" s="1"/>
  <c r="CD105"/>
  <c r="CV105" s="1"/>
  <c r="CE105"/>
  <c r="CW105" s="1"/>
  <c r="CF105"/>
  <c r="CX105" s="1"/>
  <c r="BA106"/>
  <c r="BB106"/>
  <c r="BC106"/>
  <c r="BD106"/>
  <c r="BE106"/>
  <c r="BF106"/>
  <c r="BG106"/>
  <c r="BH106"/>
  <c r="BI106"/>
  <c r="BJ106"/>
  <c r="BK106"/>
  <c r="BL106"/>
  <c r="BM106"/>
  <c r="BN106"/>
  <c r="BO106"/>
  <c r="BP106"/>
  <c r="BQ106"/>
  <c r="BR106"/>
  <c r="CJ106" s="1"/>
  <c r="BT106"/>
  <c r="CL106" s="1"/>
  <c r="BU106"/>
  <c r="CM106" s="1"/>
  <c r="BV106"/>
  <c r="CN106" s="1"/>
  <c r="BW106"/>
  <c r="CO106" s="1"/>
  <c r="BX106"/>
  <c r="CP106" s="1"/>
  <c r="BY106"/>
  <c r="CQ106" s="1"/>
  <c r="BZ106"/>
  <c r="CR106" s="1"/>
  <c r="CA106"/>
  <c r="CS106" s="1"/>
  <c r="CB106"/>
  <c r="CT106" s="1"/>
  <c r="CD106"/>
  <c r="CV106" s="1"/>
  <c r="CE106"/>
  <c r="CW106" s="1"/>
  <c r="CF106"/>
  <c r="CX106" s="1"/>
  <c r="BA107"/>
  <c r="BB107"/>
  <c r="BC107"/>
  <c r="BD107"/>
  <c r="BE107"/>
  <c r="BF107"/>
  <c r="BG107"/>
  <c r="BH107"/>
  <c r="BI107"/>
  <c r="BJ107"/>
  <c r="BK107"/>
  <c r="BL107"/>
  <c r="BM107"/>
  <c r="BN107"/>
  <c r="BO107"/>
  <c r="BP107"/>
  <c r="BQ107"/>
  <c r="BR107"/>
  <c r="CJ107" s="1"/>
  <c r="BT107"/>
  <c r="CL107" s="1"/>
  <c r="BU107"/>
  <c r="CM107" s="1"/>
  <c r="BV107"/>
  <c r="CN107" s="1"/>
  <c r="BW107"/>
  <c r="CO107" s="1"/>
  <c r="BX107"/>
  <c r="CP107" s="1"/>
  <c r="BY107"/>
  <c r="CQ107" s="1"/>
  <c r="BZ107"/>
  <c r="CR107" s="1"/>
  <c r="CA107"/>
  <c r="CS107" s="1"/>
  <c r="CB107"/>
  <c r="CT107" s="1"/>
  <c r="CD107"/>
  <c r="CV107" s="1"/>
  <c r="CE107"/>
  <c r="CW107" s="1"/>
  <c r="CF107"/>
  <c r="CX107" s="1"/>
  <c r="BA224"/>
  <c r="BB224"/>
  <c r="BC224"/>
  <c r="BD224"/>
  <c r="BE224"/>
  <c r="BF224"/>
  <c r="BG224"/>
  <c r="BH224"/>
  <c r="BI224"/>
  <c r="BJ224"/>
  <c r="BK224"/>
  <c r="BL224"/>
  <c r="BM224"/>
  <c r="BN224"/>
  <c r="BO224"/>
  <c r="BP224"/>
  <c r="BQ224"/>
  <c r="BR224"/>
  <c r="CJ224" s="1"/>
  <c r="BT224"/>
  <c r="CL224" s="1"/>
  <c r="BU224"/>
  <c r="CM224" s="1"/>
  <c r="BW224"/>
  <c r="CO224" s="1"/>
  <c r="BX224"/>
  <c r="CP224" s="1"/>
  <c r="BY224"/>
  <c r="CQ224" s="1"/>
  <c r="BZ224"/>
  <c r="CR224" s="1"/>
  <c r="CA224"/>
  <c r="CS224" s="1"/>
  <c r="CB224"/>
  <c r="CT224" s="1"/>
  <c r="CC224"/>
  <c r="CU224" s="1"/>
  <c r="CD224"/>
  <c r="CV224" s="1"/>
  <c r="CE224"/>
  <c r="CW224" s="1"/>
  <c r="CF224"/>
  <c r="BA225"/>
  <c r="BB225"/>
  <c r="BC225"/>
  <c r="BD225"/>
  <c r="BE225"/>
  <c r="BF225"/>
  <c r="BG225"/>
  <c r="BH225"/>
  <c r="BI225"/>
  <c r="BJ225"/>
  <c r="BK225"/>
  <c r="BL225"/>
  <c r="BM225"/>
  <c r="BN225"/>
  <c r="BO225"/>
  <c r="BP225"/>
  <c r="BQ225"/>
  <c r="BR225"/>
  <c r="CJ225" s="1"/>
  <c r="BT225"/>
  <c r="CL225" s="1"/>
  <c r="BU225"/>
  <c r="CM225" s="1"/>
  <c r="BW225"/>
  <c r="CO225" s="1"/>
  <c r="BX225"/>
  <c r="CP225" s="1"/>
  <c r="BY225"/>
  <c r="CQ225" s="1"/>
  <c r="BZ225"/>
  <c r="CR225" s="1"/>
  <c r="CA225"/>
  <c r="CS225" s="1"/>
  <c r="CB225"/>
  <c r="CT225" s="1"/>
  <c r="CC225"/>
  <c r="CU225" s="1"/>
  <c r="CD225"/>
  <c r="CV225" s="1"/>
  <c r="CE225"/>
  <c r="CW225" s="1"/>
  <c r="BA226"/>
  <c r="BB226"/>
  <c r="BC226"/>
  <c r="BD226"/>
  <c r="BE226"/>
  <c r="BF226"/>
  <c r="BG226"/>
  <c r="BH226"/>
  <c r="BI226"/>
  <c r="BJ226"/>
  <c r="BK226"/>
  <c r="BL226"/>
  <c r="BM226"/>
  <c r="BN226"/>
  <c r="BO226"/>
  <c r="BP226"/>
  <c r="BQ226"/>
  <c r="BR226"/>
  <c r="CJ226" s="1"/>
  <c r="BT226"/>
  <c r="CL226" s="1"/>
  <c r="BU226"/>
  <c r="CM226" s="1"/>
  <c r="BW226"/>
  <c r="CO226" s="1"/>
  <c r="BX226"/>
  <c r="CP226" s="1"/>
  <c r="BY226"/>
  <c r="CQ226" s="1"/>
  <c r="BZ226"/>
  <c r="CR226" s="1"/>
  <c r="CA226"/>
  <c r="CS226" s="1"/>
  <c r="CB226"/>
  <c r="CT226" s="1"/>
  <c r="CC226"/>
  <c r="CU226" s="1"/>
  <c r="CD226"/>
  <c r="CV226" s="1"/>
  <c r="CE226"/>
  <c r="CW226" s="1"/>
  <c r="BA227"/>
  <c r="BB227"/>
  <c r="BC227"/>
  <c r="BD227"/>
  <c r="BE227"/>
  <c r="BF227"/>
  <c r="BG227"/>
  <c r="BH227"/>
  <c r="BI227"/>
  <c r="BJ227"/>
  <c r="BK227"/>
  <c r="BL227"/>
  <c r="BM227"/>
  <c r="BN227"/>
  <c r="BO227"/>
  <c r="BP227"/>
  <c r="BQ227"/>
  <c r="BR227"/>
  <c r="CJ227" s="1"/>
  <c r="BT227"/>
  <c r="CL227" s="1"/>
  <c r="BU227"/>
  <c r="CM227" s="1"/>
  <c r="BW227"/>
  <c r="CO227" s="1"/>
  <c r="BX227"/>
  <c r="CP227" s="1"/>
  <c r="BY227"/>
  <c r="CQ227" s="1"/>
  <c r="BZ227"/>
  <c r="CR227" s="1"/>
  <c r="CA227"/>
  <c r="CS227" s="1"/>
  <c r="CB227"/>
  <c r="CT227" s="1"/>
  <c r="CC227"/>
  <c r="CU227" s="1"/>
  <c r="CD227"/>
  <c r="CV227" s="1"/>
  <c r="CE227"/>
  <c r="CW227" s="1"/>
  <c r="BA228"/>
  <c r="BB228"/>
  <c r="BC228"/>
  <c r="BD228"/>
  <c r="BE228"/>
  <c r="BF228"/>
  <c r="BG228"/>
  <c r="BH228"/>
  <c r="BI228"/>
  <c r="BJ228"/>
  <c r="BK228"/>
  <c r="BL228"/>
  <c r="BM228"/>
  <c r="BN228"/>
  <c r="BO228"/>
  <c r="BP228"/>
  <c r="BQ228"/>
  <c r="BR228"/>
  <c r="CJ228" s="1"/>
  <c r="BT228"/>
  <c r="CL228" s="1"/>
  <c r="BU228"/>
  <c r="CM228" s="1"/>
  <c r="BW228"/>
  <c r="CO228" s="1"/>
  <c r="BX228"/>
  <c r="CP228" s="1"/>
  <c r="BY228"/>
  <c r="CQ228" s="1"/>
  <c r="BZ228"/>
  <c r="CR228" s="1"/>
  <c r="CA228"/>
  <c r="CS228" s="1"/>
  <c r="CB228"/>
  <c r="CT228" s="1"/>
  <c r="CC228"/>
  <c r="CU228" s="1"/>
  <c r="CD228"/>
  <c r="CV228" s="1"/>
  <c r="CE228"/>
  <c r="CW228" s="1"/>
  <c r="BA229"/>
  <c r="BB229"/>
  <c r="BC229"/>
  <c r="BD229"/>
  <c r="BE229"/>
  <c r="BF229"/>
  <c r="BG229"/>
  <c r="BH229"/>
  <c r="BI229"/>
  <c r="BJ229"/>
  <c r="BK229"/>
  <c r="BL229"/>
  <c r="BM229"/>
  <c r="BN229"/>
  <c r="BO229"/>
  <c r="BP229"/>
  <c r="BQ229"/>
  <c r="BR229"/>
  <c r="CJ229" s="1"/>
  <c r="BT229"/>
  <c r="CL229" s="1"/>
  <c r="BU229"/>
  <c r="CM229" s="1"/>
  <c r="BW229"/>
  <c r="CO229" s="1"/>
  <c r="BX229"/>
  <c r="CP229" s="1"/>
  <c r="BY229"/>
  <c r="CQ229" s="1"/>
  <c r="BZ229"/>
  <c r="CR229" s="1"/>
  <c r="CA229"/>
  <c r="CS229" s="1"/>
  <c r="CB229"/>
  <c r="CT229" s="1"/>
  <c r="CC229"/>
  <c r="CU229" s="1"/>
  <c r="CD229"/>
  <c r="CV229" s="1"/>
  <c r="CE229"/>
  <c r="CW229" s="1"/>
  <c r="BA230"/>
  <c r="BB230"/>
  <c r="BC230"/>
  <c r="BD230"/>
  <c r="BE230"/>
  <c r="BF230"/>
  <c r="BG230"/>
  <c r="BH230"/>
  <c r="BI230"/>
  <c r="BJ230"/>
  <c r="BK230"/>
  <c r="BL230"/>
  <c r="BM230"/>
  <c r="BN230"/>
  <c r="BO230"/>
  <c r="BP230"/>
  <c r="BQ230"/>
  <c r="BR230"/>
  <c r="CJ230" s="1"/>
  <c r="BT230"/>
  <c r="CL230" s="1"/>
  <c r="BU230"/>
  <c r="CM230" s="1"/>
  <c r="BW230"/>
  <c r="CO230" s="1"/>
  <c r="BX230"/>
  <c r="CP230" s="1"/>
  <c r="BY230"/>
  <c r="CQ230" s="1"/>
  <c r="BZ230"/>
  <c r="CR230" s="1"/>
  <c r="CA230"/>
  <c r="CS230" s="1"/>
  <c r="CB230"/>
  <c r="CT230" s="1"/>
  <c r="CC230"/>
  <c r="CU230" s="1"/>
  <c r="CD230"/>
  <c r="CV230" s="1"/>
  <c r="CE230"/>
  <c r="CW230" s="1"/>
  <c r="BA231"/>
  <c r="BB231"/>
  <c r="BC231"/>
  <c r="BD231"/>
  <c r="BE231"/>
  <c r="BF231"/>
  <c r="BG231"/>
  <c r="BH231"/>
  <c r="BI231"/>
  <c r="BJ231"/>
  <c r="BK231"/>
  <c r="BL231"/>
  <c r="BM231"/>
  <c r="BN231"/>
  <c r="BO231"/>
  <c r="BP231"/>
  <c r="BQ231"/>
  <c r="BR231"/>
  <c r="CJ231" s="1"/>
  <c r="BT231"/>
  <c r="CL231" s="1"/>
  <c r="BU231"/>
  <c r="CM231" s="1"/>
  <c r="BW231"/>
  <c r="CO231" s="1"/>
  <c r="BX231"/>
  <c r="CP231" s="1"/>
  <c r="BY231"/>
  <c r="CQ231" s="1"/>
  <c r="BZ231"/>
  <c r="CR231" s="1"/>
  <c r="CA231"/>
  <c r="CS231" s="1"/>
  <c r="CB231"/>
  <c r="CT231" s="1"/>
  <c r="CC231"/>
  <c r="CU231" s="1"/>
  <c r="CD231"/>
  <c r="CV231" s="1"/>
  <c r="CE231"/>
  <c r="CW231" s="1"/>
  <c r="BA232"/>
  <c r="BB232"/>
  <c r="BC232"/>
  <c r="BD232"/>
  <c r="BE232"/>
  <c r="BF232"/>
  <c r="BG232"/>
  <c r="BH232"/>
  <c r="BI232"/>
  <c r="BJ232"/>
  <c r="BK232"/>
  <c r="BL232"/>
  <c r="BM232"/>
  <c r="BN232"/>
  <c r="BO232"/>
  <c r="BP232"/>
  <c r="BQ232"/>
  <c r="BR232"/>
  <c r="CJ232" s="1"/>
  <c r="BT232"/>
  <c r="CL232" s="1"/>
  <c r="BU232"/>
  <c r="CM232" s="1"/>
  <c r="BW232"/>
  <c r="CO232" s="1"/>
  <c r="BX232"/>
  <c r="CP232" s="1"/>
  <c r="BY232"/>
  <c r="CQ232" s="1"/>
  <c r="BZ232"/>
  <c r="CR232" s="1"/>
  <c r="CA232"/>
  <c r="CS232" s="1"/>
  <c r="CB232"/>
  <c r="CT232" s="1"/>
  <c r="CC232"/>
  <c r="CU232" s="1"/>
  <c r="CD232"/>
  <c r="CV232" s="1"/>
  <c r="CE232"/>
  <c r="CW232" s="1"/>
  <c r="BA233"/>
  <c r="BB233"/>
  <c r="BC233"/>
  <c r="BD233"/>
  <c r="BE233"/>
  <c r="BF233"/>
  <c r="BG233"/>
  <c r="BH233"/>
  <c r="BI233"/>
  <c r="BJ233"/>
  <c r="BK233"/>
  <c r="BL233"/>
  <c r="BM233"/>
  <c r="BN233"/>
  <c r="BO233"/>
  <c r="BP233"/>
  <c r="BQ233"/>
  <c r="BR233"/>
  <c r="CJ233" s="1"/>
  <c r="BT233"/>
  <c r="CL233" s="1"/>
  <c r="BU233"/>
  <c r="CM233" s="1"/>
  <c r="BW233"/>
  <c r="CO233" s="1"/>
  <c r="BX233"/>
  <c r="CP233" s="1"/>
  <c r="BY233"/>
  <c r="CQ233" s="1"/>
  <c r="BZ233"/>
  <c r="CR233" s="1"/>
  <c r="CA233"/>
  <c r="CS233" s="1"/>
  <c r="CB233"/>
  <c r="CT233" s="1"/>
  <c r="CC233"/>
  <c r="CU233" s="1"/>
  <c r="CD233"/>
  <c r="CV233" s="1"/>
  <c r="CE233"/>
  <c r="CW233" s="1"/>
  <c r="BA108"/>
  <c r="BB108"/>
  <c r="BC108"/>
  <c r="BD108"/>
  <c r="BE108"/>
  <c r="BF108"/>
  <c r="BG108"/>
  <c r="BH108"/>
  <c r="BI108"/>
  <c r="BJ108"/>
  <c r="BK108"/>
  <c r="BL108"/>
  <c r="BM108"/>
  <c r="BN108"/>
  <c r="BO108"/>
  <c r="BP108"/>
  <c r="BQ108"/>
  <c r="BR108"/>
  <c r="CJ108" s="1"/>
  <c r="BS108"/>
  <c r="CK108" s="1"/>
  <c r="BT108"/>
  <c r="CL108" s="1"/>
  <c r="BU108"/>
  <c r="CM108" s="1"/>
  <c r="BV108"/>
  <c r="CN108" s="1"/>
  <c r="BW108"/>
  <c r="CO108" s="1"/>
  <c r="BX108"/>
  <c r="CP108" s="1"/>
  <c r="BY108"/>
  <c r="CQ108" s="1"/>
  <c r="CA108"/>
  <c r="CS108" s="1"/>
  <c r="CB108"/>
  <c r="CT108" s="1"/>
  <c r="CC108"/>
  <c r="CU108" s="1"/>
  <c r="CD108"/>
  <c r="CV108" s="1"/>
  <c r="CE108"/>
  <c r="CF108"/>
  <c r="CX108" s="1"/>
  <c r="BA109"/>
  <c r="BB109"/>
  <c r="BC109"/>
  <c r="BD109"/>
  <c r="BE109"/>
  <c r="BF109"/>
  <c r="BG109"/>
  <c r="BH109"/>
  <c r="BI109"/>
  <c r="BJ109"/>
  <c r="BK109"/>
  <c r="BL109"/>
  <c r="BM109"/>
  <c r="BN109"/>
  <c r="BO109"/>
  <c r="BP109"/>
  <c r="BQ109"/>
  <c r="BR109"/>
  <c r="CJ109" s="1"/>
  <c r="BS109"/>
  <c r="CK109" s="1"/>
  <c r="BT109"/>
  <c r="CL109" s="1"/>
  <c r="BU109"/>
  <c r="CM109" s="1"/>
  <c r="BV109"/>
  <c r="CN109" s="1"/>
  <c r="BW109"/>
  <c r="CO109" s="1"/>
  <c r="BX109"/>
  <c r="CP109" s="1"/>
  <c r="BY109"/>
  <c r="CQ109" s="1"/>
  <c r="CA109"/>
  <c r="CS109" s="1"/>
  <c r="CB109"/>
  <c r="CT109" s="1"/>
  <c r="CC109"/>
  <c r="CU109" s="1"/>
  <c r="CD109"/>
  <c r="CV109" s="1"/>
  <c r="CF109"/>
  <c r="CX109" s="1"/>
  <c r="BA110"/>
  <c r="BB110"/>
  <c r="BC110"/>
  <c r="BD110"/>
  <c r="BE110"/>
  <c r="BF110"/>
  <c r="BG110"/>
  <c r="BH110"/>
  <c r="BI110"/>
  <c r="BJ110"/>
  <c r="BK110"/>
  <c r="BL110"/>
  <c r="BM110"/>
  <c r="BN110"/>
  <c r="BO110"/>
  <c r="BP110"/>
  <c r="BQ110"/>
  <c r="BR110"/>
  <c r="CJ110" s="1"/>
  <c r="BS110"/>
  <c r="CK110" s="1"/>
  <c r="BT110"/>
  <c r="CL110" s="1"/>
  <c r="BU110"/>
  <c r="CM110" s="1"/>
  <c r="BV110"/>
  <c r="CN110" s="1"/>
  <c r="BW110"/>
  <c r="CO110" s="1"/>
  <c r="BX110"/>
  <c r="CP110" s="1"/>
  <c r="BY110"/>
  <c r="CQ110" s="1"/>
  <c r="CA110"/>
  <c r="CS110" s="1"/>
  <c r="CB110"/>
  <c r="CT110" s="1"/>
  <c r="CC110"/>
  <c r="CU110" s="1"/>
  <c r="CD110"/>
  <c r="CV110" s="1"/>
  <c r="CF110"/>
  <c r="CX110" s="1"/>
  <c r="BA111"/>
  <c r="BB111"/>
  <c r="BC111"/>
  <c r="BD111"/>
  <c r="BE111"/>
  <c r="BF111"/>
  <c r="BG111"/>
  <c r="BH111"/>
  <c r="BI111"/>
  <c r="BJ111"/>
  <c r="BK111"/>
  <c r="BL111"/>
  <c r="BM111"/>
  <c r="BN111"/>
  <c r="BO111"/>
  <c r="BP111"/>
  <c r="BQ111"/>
  <c r="BR111"/>
  <c r="CJ111" s="1"/>
  <c r="BS111"/>
  <c r="CK111" s="1"/>
  <c r="BT111"/>
  <c r="CL111" s="1"/>
  <c r="BU111"/>
  <c r="CM111" s="1"/>
  <c r="BV111"/>
  <c r="CN111" s="1"/>
  <c r="BW111"/>
  <c r="CO111" s="1"/>
  <c r="BX111"/>
  <c r="CP111" s="1"/>
  <c r="BY111"/>
  <c r="CQ111" s="1"/>
  <c r="CA111"/>
  <c r="CS111" s="1"/>
  <c r="CB111"/>
  <c r="CT111" s="1"/>
  <c r="CC111"/>
  <c r="CU111" s="1"/>
  <c r="CD111"/>
  <c r="CV111" s="1"/>
  <c r="CF111"/>
  <c r="CX111" s="1"/>
  <c r="BA112"/>
  <c r="BB112"/>
  <c r="BC112"/>
  <c r="BD112"/>
  <c r="BE112"/>
  <c r="BF112"/>
  <c r="BG112"/>
  <c r="BH112"/>
  <c r="BI112"/>
  <c r="BJ112"/>
  <c r="BK112"/>
  <c r="BL112"/>
  <c r="BM112"/>
  <c r="BN112"/>
  <c r="BO112"/>
  <c r="BP112"/>
  <c r="BQ112"/>
  <c r="BR112"/>
  <c r="CJ112" s="1"/>
  <c r="BS112"/>
  <c r="CK112" s="1"/>
  <c r="BT112"/>
  <c r="CL112" s="1"/>
  <c r="BU112"/>
  <c r="CM112" s="1"/>
  <c r="BV112"/>
  <c r="CN112" s="1"/>
  <c r="BW112"/>
  <c r="CO112" s="1"/>
  <c r="BX112"/>
  <c r="CP112" s="1"/>
  <c r="BY112"/>
  <c r="CQ112" s="1"/>
  <c r="CA112"/>
  <c r="CS112" s="1"/>
  <c r="CB112"/>
  <c r="CT112" s="1"/>
  <c r="CC112"/>
  <c r="CU112" s="1"/>
  <c r="CD112"/>
  <c r="CV112" s="1"/>
  <c r="CF112"/>
  <c r="CX112" s="1"/>
  <c r="BA113"/>
  <c r="BB113"/>
  <c r="BC113"/>
  <c r="BD113"/>
  <c r="BE113"/>
  <c r="BF113"/>
  <c r="BG113"/>
  <c r="BH113"/>
  <c r="BI113"/>
  <c r="BJ113"/>
  <c r="BK113"/>
  <c r="BL113"/>
  <c r="BM113"/>
  <c r="BN113"/>
  <c r="BO113"/>
  <c r="BP113"/>
  <c r="BQ113"/>
  <c r="BR113"/>
  <c r="CJ113" s="1"/>
  <c r="BS113"/>
  <c r="CK113" s="1"/>
  <c r="BT113"/>
  <c r="CL113" s="1"/>
  <c r="BU113"/>
  <c r="CM113" s="1"/>
  <c r="BV113"/>
  <c r="CN113" s="1"/>
  <c r="BW113"/>
  <c r="CO113" s="1"/>
  <c r="BX113"/>
  <c r="CP113" s="1"/>
  <c r="BY113"/>
  <c r="CQ113" s="1"/>
  <c r="CA113"/>
  <c r="CS113" s="1"/>
  <c r="CB113"/>
  <c r="CT113" s="1"/>
  <c r="CC113"/>
  <c r="CU113" s="1"/>
  <c r="CD113"/>
  <c r="CV113" s="1"/>
  <c r="CF113"/>
  <c r="CX113" s="1"/>
  <c r="BA114"/>
  <c r="BB114"/>
  <c r="BC114"/>
  <c r="BD114"/>
  <c r="BE114"/>
  <c r="BF114"/>
  <c r="BG114"/>
  <c r="BH114"/>
  <c r="BI114"/>
  <c r="BJ114"/>
  <c r="BK114"/>
  <c r="BL114"/>
  <c r="BM114"/>
  <c r="BN114"/>
  <c r="BO114"/>
  <c r="BP114"/>
  <c r="BQ114"/>
  <c r="BR114"/>
  <c r="CJ114" s="1"/>
  <c r="BS114"/>
  <c r="CK114" s="1"/>
  <c r="BT114"/>
  <c r="CL114" s="1"/>
  <c r="BU114"/>
  <c r="CM114" s="1"/>
  <c r="BV114"/>
  <c r="CN114" s="1"/>
  <c r="BW114"/>
  <c r="CO114" s="1"/>
  <c r="BX114"/>
  <c r="CP114" s="1"/>
  <c r="BY114"/>
  <c r="CQ114" s="1"/>
  <c r="CA114"/>
  <c r="CS114" s="1"/>
  <c r="CB114"/>
  <c r="CT114" s="1"/>
  <c r="CC114"/>
  <c r="CU114" s="1"/>
  <c r="CD114"/>
  <c r="CV114" s="1"/>
  <c r="CF114"/>
  <c r="CX114" s="1"/>
  <c r="BA115"/>
  <c r="BB115"/>
  <c r="BC115"/>
  <c r="BD115"/>
  <c r="BE115"/>
  <c r="BF115"/>
  <c r="BG115"/>
  <c r="BH115"/>
  <c r="BI115"/>
  <c r="BJ115"/>
  <c r="BK115"/>
  <c r="BL115"/>
  <c r="BM115"/>
  <c r="BN115"/>
  <c r="BO115"/>
  <c r="BP115"/>
  <c r="BQ115"/>
  <c r="BR115"/>
  <c r="CJ115" s="1"/>
  <c r="BS115"/>
  <c r="CK115" s="1"/>
  <c r="BT115"/>
  <c r="CL115" s="1"/>
  <c r="BU115"/>
  <c r="CM115" s="1"/>
  <c r="BV115"/>
  <c r="CN115" s="1"/>
  <c r="BW115"/>
  <c r="CO115" s="1"/>
  <c r="BX115"/>
  <c r="CP115" s="1"/>
  <c r="BY115"/>
  <c r="CQ115" s="1"/>
  <c r="CA115"/>
  <c r="CS115" s="1"/>
  <c r="CB115"/>
  <c r="CT115" s="1"/>
  <c r="CC115"/>
  <c r="CU115" s="1"/>
  <c r="CD115"/>
  <c r="CV115" s="1"/>
  <c r="CF115"/>
  <c r="CX115" s="1"/>
  <c r="BA116"/>
  <c r="BB116"/>
  <c r="BC116"/>
  <c r="BD116"/>
  <c r="BE116"/>
  <c r="BF116"/>
  <c r="BG116"/>
  <c r="BH116"/>
  <c r="BI116"/>
  <c r="BJ116"/>
  <c r="BK116"/>
  <c r="BL116"/>
  <c r="BM116"/>
  <c r="BN116"/>
  <c r="BO116"/>
  <c r="BP116"/>
  <c r="BQ116"/>
  <c r="BR116"/>
  <c r="CJ116" s="1"/>
  <c r="BS116"/>
  <c r="CK116" s="1"/>
  <c r="BT116"/>
  <c r="CL116" s="1"/>
  <c r="BU116"/>
  <c r="CM116" s="1"/>
  <c r="BV116"/>
  <c r="CN116" s="1"/>
  <c r="BW116"/>
  <c r="CO116" s="1"/>
  <c r="BX116"/>
  <c r="CP116" s="1"/>
  <c r="BY116"/>
  <c r="CQ116" s="1"/>
  <c r="CA116"/>
  <c r="CS116" s="1"/>
  <c r="CB116"/>
  <c r="CT116" s="1"/>
  <c r="CC116"/>
  <c r="CU116" s="1"/>
  <c r="CD116"/>
  <c r="CV116" s="1"/>
  <c r="CF116"/>
  <c r="CX116" s="1"/>
  <c r="BA117"/>
  <c r="BB117"/>
  <c r="BC117"/>
  <c r="BD117"/>
  <c r="BE117"/>
  <c r="BF117"/>
  <c r="BG117"/>
  <c r="BH117"/>
  <c r="BI117"/>
  <c r="BJ117"/>
  <c r="BK117"/>
  <c r="BL117"/>
  <c r="BM117"/>
  <c r="BN117"/>
  <c r="BO117"/>
  <c r="BP117"/>
  <c r="BQ117"/>
  <c r="BR117"/>
  <c r="CJ117" s="1"/>
  <c r="BS117"/>
  <c r="CK117" s="1"/>
  <c r="BT117"/>
  <c r="CL117" s="1"/>
  <c r="BU117"/>
  <c r="CM117" s="1"/>
  <c r="BV117"/>
  <c r="CN117" s="1"/>
  <c r="BW117"/>
  <c r="CO117" s="1"/>
  <c r="BX117"/>
  <c r="CP117" s="1"/>
  <c r="BY117"/>
  <c r="CQ117" s="1"/>
  <c r="CA117"/>
  <c r="CS117" s="1"/>
  <c r="CB117"/>
  <c r="CT117" s="1"/>
  <c r="CC117"/>
  <c r="CU117" s="1"/>
  <c r="CD117"/>
  <c r="CV117" s="1"/>
  <c r="CF117"/>
  <c r="CX117" s="1"/>
  <c r="BA118"/>
  <c r="BB118"/>
  <c r="BC118"/>
  <c r="BD118"/>
  <c r="BE118"/>
  <c r="BF118"/>
  <c r="BG118"/>
  <c r="BH118"/>
  <c r="BI118"/>
  <c r="BJ118"/>
  <c r="BK118"/>
  <c r="BL118"/>
  <c r="BM118"/>
  <c r="BN118"/>
  <c r="BP118"/>
  <c r="BQ118"/>
  <c r="BR118"/>
  <c r="CJ118" s="1"/>
  <c r="BS118"/>
  <c r="BT118"/>
  <c r="CL118" s="1"/>
  <c r="BU118"/>
  <c r="CM118" s="1"/>
  <c r="BV118"/>
  <c r="CN118" s="1"/>
  <c r="BW118"/>
  <c r="CO118" s="1"/>
  <c r="BX118"/>
  <c r="CP118" s="1"/>
  <c r="BY118"/>
  <c r="CQ118" s="1"/>
  <c r="BZ118"/>
  <c r="CR118" s="1"/>
  <c r="CA118"/>
  <c r="CS118" s="1"/>
  <c r="CB118"/>
  <c r="CT118" s="1"/>
  <c r="CC118"/>
  <c r="CU118" s="1"/>
  <c r="CD118"/>
  <c r="CV118" s="1"/>
  <c r="CE118"/>
  <c r="CW118" s="1"/>
  <c r="CF118"/>
  <c r="CX118" s="1"/>
  <c r="BA119"/>
  <c r="BB119"/>
  <c r="BC119"/>
  <c r="BD119"/>
  <c r="BE119"/>
  <c r="BF119"/>
  <c r="BG119"/>
  <c r="BH119"/>
  <c r="BI119"/>
  <c r="BJ119"/>
  <c r="BK119"/>
  <c r="BL119"/>
  <c r="BM119"/>
  <c r="BN119"/>
  <c r="BP119"/>
  <c r="BQ119"/>
  <c r="BR119"/>
  <c r="CJ119" s="1"/>
  <c r="BT119"/>
  <c r="CL119" s="1"/>
  <c r="BU119"/>
  <c r="CM119" s="1"/>
  <c r="BV119"/>
  <c r="CN119" s="1"/>
  <c r="BW119"/>
  <c r="CO119" s="1"/>
  <c r="BX119"/>
  <c r="CP119" s="1"/>
  <c r="BY119"/>
  <c r="CQ119" s="1"/>
  <c r="BZ119"/>
  <c r="CR119" s="1"/>
  <c r="CA119"/>
  <c r="CS119" s="1"/>
  <c r="CB119"/>
  <c r="CT119" s="1"/>
  <c r="CC119"/>
  <c r="CU119" s="1"/>
  <c r="CD119"/>
  <c r="CV119" s="1"/>
  <c r="CE119"/>
  <c r="CW119" s="1"/>
  <c r="CF119"/>
  <c r="CX119" s="1"/>
  <c r="BA120"/>
  <c r="BB120"/>
  <c r="BC120"/>
  <c r="BD120"/>
  <c r="BE120"/>
  <c r="BF120"/>
  <c r="BG120"/>
  <c r="BH120"/>
  <c r="BI120"/>
  <c r="BJ120"/>
  <c r="BK120"/>
  <c r="BL120"/>
  <c r="BM120"/>
  <c r="BN120"/>
  <c r="BP120"/>
  <c r="BQ120"/>
  <c r="BR120"/>
  <c r="CJ120" s="1"/>
  <c r="BT120"/>
  <c r="CL120" s="1"/>
  <c r="BU120"/>
  <c r="CM120" s="1"/>
  <c r="BV120"/>
  <c r="CN120" s="1"/>
  <c r="BW120"/>
  <c r="CO120" s="1"/>
  <c r="BX120"/>
  <c r="CP120" s="1"/>
  <c r="BY120"/>
  <c r="CQ120" s="1"/>
  <c r="BZ120"/>
  <c r="CR120" s="1"/>
  <c r="CA120"/>
  <c r="CS120" s="1"/>
  <c r="CB120"/>
  <c r="CT120" s="1"/>
  <c r="CC120"/>
  <c r="CU120" s="1"/>
  <c r="CD120"/>
  <c r="CV120" s="1"/>
  <c r="CE120"/>
  <c r="CW120" s="1"/>
  <c r="CF120"/>
  <c r="CX120" s="1"/>
  <c r="BA121"/>
  <c r="BB121"/>
  <c r="BC121"/>
  <c r="BD121"/>
  <c r="BE121"/>
  <c r="BF121"/>
  <c r="BG121"/>
  <c r="BH121"/>
  <c r="BI121"/>
  <c r="BJ121"/>
  <c r="BK121"/>
  <c r="BL121"/>
  <c r="BM121"/>
  <c r="BN121"/>
  <c r="BP121"/>
  <c r="BQ121"/>
  <c r="BR121"/>
  <c r="CJ121" s="1"/>
  <c r="BT121"/>
  <c r="CL121" s="1"/>
  <c r="BU121"/>
  <c r="CM121" s="1"/>
  <c r="BV121"/>
  <c r="CN121" s="1"/>
  <c r="BW121"/>
  <c r="CO121" s="1"/>
  <c r="BX121"/>
  <c r="CP121" s="1"/>
  <c r="BY121"/>
  <c r="CQ121" s="1"/>
  <c r="BZ121"/>
  <c r="CR121" s="1"/>
  <c r="CA121"/>
  <c r="CS121" s="1"/>
  <c r="CB121"/>
  <c r="CT121" s="1"/>
  <c r="CC121"/>
  <c r="CU121" s="1"/>
  <c r="CD121"/>
  <c r="CV121" s="1"/>
  <c r="CE121"/>
  <c r="CW121" s="1"/>
  <c r="CF121"/>
  <c r="CX121" s="1"/>
  <c r="BA122"/>
  <c r="BB122"/>
  <c r="BC122"/>
  <c r="BD122"/>
  <c r="BE122"/>
  <c r="BF122"/>
  <c r="BG122"/>
  <c r="BH122"/>
  <c r="BI122"/>
  <c r="BJ122"/>
  <c r="BK122"/>
  <c r="BL122"/>
  <c r="BM122"/>
  <c r="BN122"/>
  <c r="BP122"/>
  <c r="BQ122"/>
  <c r="BR122"/>
  <c r="CJ122" s="1"/>
  <c r="BT122"/>
  <c r="CL122" s="1"/>
  <c r="BU122"/>
  <c r="CM122" s="1"/>
  <c r="BV122"/>
  <c r="CN122" s="1"/>
  <c r="BW122"/>
  <c r="CO122" s="1"/>
  <c r="BX122"/>
  <c r="CP122" s="1"/>
  <c r="BY122"/>
  <c r="CQ122" s="1"/>
  <c r="BZ122"/>
  <c r="CR122" s="1"/>
  <c r="CA122"/>
  <c r="CS122" s="1"/>
  <c r="CB122"/>
  <c r="CT122" s="1"/>
  <c r="CC122"/>
  <c r="CU122" s="1"/>
  <c r="CD122"/>
  <c r="CV122" s="1"/>
  <c r="CE122"/>
  <c r="CW122" s="1"/>
  <c r="CF122"/>
  <c r="CX122" s="1"/>
  <c r="BA123"/>
  <c r="BB123"/>
  <c r="BC123"/>
  <c r="BD123"/>
  <c r="BE123"/>
  <c r="BF123"/>
  <c r="BG123"/>
  <c r="BH123"/>
  <c r="BI123"/>
  <c r="BJ123"/>
  <c r="BK123"/>
  <c r="BL123"/>
  <c r="BM123"/>
  <c r="BN123"/>
  <c r="BP123"/>
  <c r="BQ123"/>
  <c r="BR123"/>
  <c r="CJ123" s="1"/>
  <c r="BT123"/>
  <c r="CL123" s="1"/>
  <c r="BU123"/>
  <c r="CM123" s="1"/>
  <c r="BV123"/>
  <c r="CN123" s="1"/>
  <c r="BW123"/>
  <c r="CO123" s="1"/>
  <c r="BX123"/>
  <c r="CP123" s="1"/>
  <c r="BY123"/>
  <c r="CQ123" s="1"/>
  <c r="BZ123"/>
  <c r="CR123" s="1"/>
  <c r="CA123"/>
  <c r="CS123" s="1"/>
  <c r="CB123"/>
  <c r="CT123" s="1"/>
  <c r="CC123"/>
  <c r="CU123" s="1"/>
  <c r="CD123"/>
  <c r="CV123" s="1"/>
  <c r="CE123"/>
  <c r="CW123" s="1"/>
  <c r="CF123"/>
  <c r="CX123" s="1"/>
  <c r="BA124"/>
  <c r="BB124"/>
  <c r="BC124"/>
  <c r="BD124"/>
  <c r="BE124"/>
  <c r="BF124"/>
  <c r="BG124"/>
  <c r="BH124"/>
  <c r="BI124"/>
  <c r="BJ124"/>
  <c r="BK124"/>
  <c r="BL124"/>
  <c r="BM124"/>
  <c r="BN124"/>
  <c r="BP124"/>
  <c r="BQ124"/>
  <c r="BR124"/>
  <c r="CJ124" s="1"/>
  <c r="BT124"/>
  <c r="CL124" s="1"/>
  <c r="BU124"/>
  <c r="CM124" s="1"/>
  <c r="BV124"/>
  <c r="CN124" s="1"/>
  <c r="BW124"/>
  <c r="CO124" s="1"/>
  <c r="BX124"/>
  <c r="CP124" s="1"/>
  <c r="BY124"/>
  <c r="CQ124" s="1"/>
  <c r="BZ124"/>
  <c r="CR124" s="1"/>
  <c r="CA124"/>
  <c r="CS124" s="1"/>
  <c r="CB124"/>
  <c r="CT124" s="1"/>
  <c r="CC124"/>
  <c r="CU124" s="1"/>
  <c r="CD124"/>
  <c r="CV124" s="1"/>
  <c r="CE124"/>
  <c r="CW124" s="1"/>
  <c r="CF124"/>
  <c r="CX124" s="1"/>
  <c r="BA125"/>
  <c r="BB125"/>
  <c r="BC125"/>
  <c r="BD125"/>
  <c r="BE125"/>
  <c r="BF125"/>
  <c r="BG125"/>
  <c r="BH125"/>
  <c r="BI125"/>
  <c r="BJ125"/>
  <c r="BK125"/>
  <c r="BL125"/>
  <c r="BM125"/>
  <c r="BN125"/>
  <c r="BP125"/>
  <c r="BQ125"/>
  <c r="BR125"/>
  <c r="CJ125" s="1"/>
  <c r="BT125"/>
  <c r="CL125" s="1"/>
  <c r="BU125"/>
  <c r="CM125" s="1"/>
  <c r="BV125"/>
  <c r="CN125" s="1"/>
  <c r="BW125"/>
  <c r="CO125" s="1"/>
  <c r="BX125"/>
  <c r="CP125" s="1"/>
  <c r="BY125"/>
  <c r="CQ125" s="1"/>
  <c r="BZ125"/>
  <c r="CR125" s="1"/>
  <c r="CA125"/>
  <c r="CS125" s="1"/>
  <c r="CB125"/>
  <c r="CT125" s="1"/>
  <c r="CC125"/>
  <c r="CU125" s="1"/>
  <c r="CD125"/>
  <c r="CV125" s="1"/>
  <c r="CE125"/>
  <c r="CW125" s="1"/>
  <c r="CF125"/>
  <c r="CX125" s="1"/>
  <c r="BA126"/>
  <c r="BB126"/>
  <c r="BC126"/>
  <c r="BD126"/>
  <c r="BE126"/>
  <c r="BF126"/>
  <c r="BG126"/>
  <c r="BH126"/>
  <c r="BI126"/>
  <c r="BJ126"/>
  <c r="BK126"/>
  <c r="BL126"/>
  <c r="BM126"/>
  <c r="BN126"/>
  <c r="BP126"/>
  <c r="BQ126"/>
  <c r="BR126"/>
  <c r="CJ126" s="1"/>
  <c r="BT126"/>
  <c r="CL126" s="1"/>
  <c r="BU126"/>
  <c r="CM126" s="1"/>
  <c r="BV126"/>
  <c r="CN126" s="1"/>
  <c r="BW126"/>
  <c r="CO126" s="1"/>
  <c r="BX126"/>
  <c r="CP126" s="1"/>
  <c r="BY126"/>
  <c r="CQ126" s="1"/>
  <c r="BZ126"/>
  <c r="CR126" s="1"/>
  <c r="CA126"/>
  <c r="CS126" s="1"/>
  <c r="CB126"/>
  <c r="CT126" s="1"/>
  <c r="CC126"/>
  <c r="CU126" s="1"/>
  <c r="CD126"/>
  <c r="CV126" s="1"/>
  <c r="CE126"/>
  <c r="CW126" s="1"/>
  <c r="CF126"/>
  <c r="CX126" s="1"/>
  <c r="BA127"/>
  <c r="BB127"/>
  <c r="BC127"/>
  <c r="BD127"/>
  <c r="BE127"/>
  <c r="BF127"/>
  <c r="BG127"/>
  <c r="BH127"/>
  <c r="BI127"/>
  <c r="BJ127"/>
  <c r="BK127"/>
  <c r="BL127"/>
  <c r="BM127"/>
  <c r="BN127"/>
  <c r="BP127"/>
  <c r="BQ127"/>
  <c r="BR127"/>
  <c r="CJ127" s="1"/>
  <c r="BT127"/>
  <c r="CL127" s="1"/>
  <c r="BU127"/>
  <c r="CM127" s="1"/>
  <c r="BV127"/>
  <c r="CN127" s="1"/>
  <c r="BW127"/>
  <c r="CO127" s="1"/>
  <c r="BX127"/>
  <c r="CP127" s="1"/>
  <c r="BY127"/>
  <c r="CQ127" s="1"/>
  <c r="BZ127"/>
  <c r="CR127" s="1"/>
  <c r="CA127"/>
  <c r="CS127" s="1"/>
  <c r="CB127"/>
  <c r="CT127" s="1"/>
  <c r="CC127"/>
  <c r="CU127" s="1"/>
  <c r="CD127"/>
  <c r="CV127" s="1"/>
  <c r="CE127"/>
  <c r="CW127" s="1"/>
  <c r="CF127"/>
  <c r="CX127" s="1"/>
  <c r="BA128"/>
  <c r="BB128"/>
  <c r="BC128"/>
  <c r="BD128"/>
  <c r="BE128"/>
  <c r="BF128"/>
  <c r="BG128"/>
  <c r="BH128"/>
  <c r="BI128"/>
  <c r="BJ128"/>
  <c r="BK128"/>
  <c r="BL128"/>
  <c r="BM128"/>
  <c r="BN128"/>
  <c r="BO128"/>
  <c r="BP128"/>
  <c r="BQ128"/>
  <c r="BR128"/>
  <c r="CJ128" s="1"/>
  <c r="BS128"/>
  <c r="CK128" s="1"/>
  <c r="BT128"/>
  <c r="CL128" s="1"/>
  <c r="BU128"/>
  <c r="CM128" s="1"/>
  <c r="BV128"/>
  <c r="CN128" s="1"/>
  <c r="BW128"/>
  <c r="CO128" s="1"/>
  <c r="BX128"/>
  <c r="CP128" s="1"/>
  <c r="BY128"/>
  <c r="CQ128" s="1"/>
  <c r="BZ128"/>
  <c r="CR128" s="1"/>
  <c r="CA128"/>
  <c r="CB128"/>
  <c r="CT128" s="1"/>
  <c r="CC128"/>
  <c r="CU128" s="1"/>
  <c r="CD128"/>
  <c r="CV128" s="1"/>
  <c r="CE128"/>
  <c r="CW128" s="1"/>
  <c r="CF128"/>
  <c r="CX128" s="1"/>
  <c r="BA129"/>
  <c r="BB129"/>
  <c r="BC129"/>
  <c r="BD129"/>
  <c r="BE129"/>
  <c r="BF129"/>
  <c r="BG129"/>
  <c r="BH129"/>
  <c r="BI129"/>
  <c r="BJ129"/>
  <c r="BK129"/>
  <c r="BL129"/>
  <c r="BM129"/>
  <c r="BN129"/>
  <c r="BO129"/>
  <c r="BP129"/>
  <c r="BQ129"/>
  <c r="BR129"/>
  <c r="CJ129" s="1"/>
  <c r="BS129"/>
  <c r="CK129" s="1"/>
  <c r="BT129"/>
  <c r="CL129" s="1"/>
  <c r="BU129"/>
  <c r="CM129" s="1"/>
  <c r="BV129"/>
  <c r="CN129" s="1"/>
  <c r="BW129"/>
  <c r="CO129" s="1"/>
  <c r="BX129"/>
  <c r="CP129" s="1"/>
  <c r="BY129"/>
  <c r="CQ129" s="1"/>
  <c r="BZ129"/>
  <c r="CR129" s="1"/>
  <c r="CB129"/>
  <c r="CT129" s="1"/>
  <c r="CC129"/>
  <c r="CU129" s="1"/>
  <c r="CD129"/>
  <c r="CV129" s="1"/>
  <c r="CE129"/>
  <c r="CW129" s="1"/>
  <c r="CF129"/>
  <c r="CX129" s="1"/>
  <c r="BA130"/>
  <c r="BB130"/>
  <c r="BC130"/>
  <c r="BD130"/>
  <c r="BE130"/>
  <c r="BF130"/>
  <c r="BG130"/>
  <c r="BH130"/>
  <c r="BI130"/>
  <c r="BJ130"/>
  <c r="BK130"/>
  <c r="BL130"/>
  <c r="BM130"/>
  <c r="BN130"/>
  <c r="BO130"/>
  <c r="BP130"/>
  <c r="BQ130"/>
  <c r="BR130"/>
  <c r="CJ130" s="1"/>
  <c r="BS130"/>
  <c r="CK130" s="1"/>
  <c r="BT130"/>
  <c r="CL130" s="1"/>
  <c r="BU130"/>
  <c r="CM130" s="1"/>
  <c r="BV130"/>
  <c r="CN130" s="1"/>
  <c r="BW130"/>
  <c r="CO130" s="1"/>
  <c r="BX130"/>
  <c r="CP130" s="1"/>
  <c r="BY130"/>
  <c r="CQ130" s="1"/>
  <c r="BZ130"/>
  <c r="CR130" s="1"/>
  <c r="CB130"/>
  <c r="CT130" s="1"/>
  <c r="CC130"/>
  <c r="CU130" s="1"/>
  <c r="CD130"/>
  <c r="CV130" s="1"/>
  <c r="CE130"/>
  <c r="CW130" s="1"/>
  <c r="CF130"/>
  <c r="CX130" s="1"/>
  <c r="BA131"/>
  <c r="BB131"/>
  <c r="BC131"/>
  <c r="BD131"/>
  <c r="BE131"/>
  <c r="BF131"/>
  <c r="BG131"/>
  <c r="BH131"/>
  <c r="BI131"/>
  <c r="BJ131"/>
  <c r="BK131"/>
  <c r="BL131"/>
  <c r="BM131"/>
  <c r="BN131"/>
  <c r="BO131"/>
  <c r="BP131"/>
  <c r="BQ131"/>
  <c r="BR131"/>
  <c r="CJ131" s="1"/>
  <c r="BS131"/>
  <c r="CK131" s="1"/>
  <c r="BT131"/>
  <c r="CL131" s="1"/>
  <c r="BU131"/>
  <c r="CM131" s="1"/>
  <c r="BV131"/>
  <c r="CN131" s="1"/>
  <c r="BW131"/>
  <c r="CO131" s="1"/>
  <c r="BX131"/>
  <c r="CP131" s="1"/>
  <c r="BY131"/>
  <c r="CQ131" s="1"/>
  <c r="BZ131"/>
  <c r="CR131" s="1"/>
  <c r="CB131"/>
  <c r="CT131" s="1"/>
  <c r="CC131"/>
  <c r="CU131" s="1"/>
  <c r="CD131"/>
  <c r="CV131" s="1"/>
  <c r="CE131"/>
  <c r="CW131" s="1"/>
  <c r="CF131"/>
  <c r="CX131" s="1"/>
  <c r="BA132"/>
  <c r="BB132"/>
  <c r="BC132"/>
  <c r="BD132"/>
  <c r="BE132"/>
  <c r="BF132"/>
  <c r="BG132"/>
  <c r="BH132"/>
  <c r="BI132"/>
  <c r="BJ132"/>
  <c r="BK132"/>
  <c r="BL132"/>
  <c r="BM132"/>
  <c r="BN132"/>
  <c r="BO132"/>
  <c r="BP132"/>
  <c r="BQ132"/>
  <c r="BR132"/>
  <c r="CJ132" s="1"/>
  <c r="BS132"/>
  <c r="CK132" s="1"/>
  <c r="BT132"/>
  <c r="CL132" s="1"/>
  <c r="BU132"/>
  <c r="CM132" s="1"/>
  <c r="BV132"/>
  <c r="CN132" s="1"/>
  <c r="BW132"/>
  <c r="CO132" s="1"/>
  <c r="BX132"/>
  <c r="CP132" s="1"/>
  <c r="BY132"/>
  <c r="CQ132" s="1"/>
  <c r="BZ132"/>
  <c r="CR132" s="1"/>
  <c r="CB132"/>
  <c r="CT132" s="1"/>
  <c r="CC132"/>
  <c r="CU132" s="1"/>
  <c r="CD132"/>
  <c r="CV132" s="1"/>
  <c r="CE132"/>
  <c r="CW132" s="1"/>
  <c r="CF132"/>
  <c r="CX132" s="1"/>
  <c r="BA133"/>
  <c r="BB133"/>
  <c r="BC133"/>
  <c r="BD133"/>
  <c r="BE133"/>
  <c r="BF133"/>
  <c r="BG133"/>
  <c r="BH133"/>
  <c r="BI133"/>
  <c r="BJ133"/>
  <c r="BK133"/>
  <c r="BL133"/>
  <c r="BM133"/>
  <c r="BN133"/>
  <c r="BO133"/>
  <c r="BP133"/>
  <c r="BQ133"/>
  <c r="BR133"/>
  <c r="CJ133" s="1"/>
  <c r="BS133"/>
  <c r="CK133" s="1"/>
  <c r="BT133"/>
  <c r="CL133" s="1"/>
  <c r="BU133"/>
  <c r="CM133" s="1"/>
  <c r="BV133"/>
  <c r="CN133" s="1"/>
  <c r="BW133"/>
  <c r="CO133" s="1"/>
  <c r="BX133"/>
  <c r="CP133" s="1"/>
  <c r="BY133"/>
  <c r="CQ133" s="1"/>
  <c r="BZ133"/>
  <c r="CR133" s="1"/>
  <c r="CB133"/>
  <c r="CT133" s="1"/>
  <c r="CC133"/>
  <c r="CU133" s="1"/>
  <c r="CD133"/>
  <c r="CV133" s="1"/>
  <c r="CE133"/>
  <c r="CW133" s="1"/>
  <c r="CF133"/>
  <c r="CX133" s="1"/>
  <c r="BA134"/>
  <c r="BB134"/>
  <c r="BC134"/>
  <c r="BD134"/>
  <c r="BE134"/>
  <c r="BF134"/>
  <c r="BG134"/>
  <c r="BH134"/>
  <c r="BI134"/>
  <c r="BJ134"/>
  <c r="BK134"/>
  <c r="BL134"/>
  <c r="BM134"/>
  <c r="BN134"/>
  <c r="BO134"/>
  <c r="BP134"/>
  <c r="BQ134"/>
  <c r="BR134"/>
  <c r="CJ134" s="1"/>
  <c r="BS134"/>
  <c r="CK134" s="1"/>
  <c r="BT134"/>
  <c r="CL134" s="1"/>
  <c r="BU134"/>
  <c r="CM134" s="1"/>
  <c r="BV134"/>
  <c r="CN134" s="1"/>
  <c r="BW134"/>
  <c r="CO134" s="1"/>
  <c r="BX134"/>
  <c r="CP134" s="1"/>
  <c r="BY134"/>
  <c r="CQ134" s="1"/>
  <c r="BZ134"/>
  <c r="CR134" s="1"/>
  <c r="CB134"/>
  <c r="CT134" s="1"/>
  <c r="CC134"/>
  <c r="CU134" s="1"/>
  <c r="CD134"/>
  <c r="CV134" s="1"/>
  <c r="CE134"/>
  <c r="CW134" s="1"/>
  <c r="CF134"/>
  <c r="CX134" s="1"/>
  <c r="BA135"/>
  <c r="BB135"/>
  <c r="BC135"/>
  <c r="BD135"/>
  <c r="BE135"/>
  <c r="BF135"/>
  <c r="BG135"/>
  <c r="BH135"/>
  <c r="BI135"/>
  <c r="BJ135"/>
  <c r="BK135"/>
  <c r="BL135"/>
  <c r="BM135"/>
  <c r="BN135"/>
  <c r="BO135"/>
  <c r="BP135"/>
  <c r="BQ135"/>
  <c r="BR135"/>
  <c r="CJ135" s="1"/>
  <c r="BS135"/>
  <c r="CK135" s="1"/>
  <c r="BT135"/>
  <c r="CL135" s="1"/>
  <c r="BU135"/>
  <c r="CM135" s="1"/>
  <c r="BV135"/>
  <c r="CN135" s="1"/>
  <c r="BW135"/>
  <c r="CO135" s="1"/>
  <c r="BX135"/>
  <c r="CP135" s="1"/>
  <c r="BY135"/>
  <c r="CQ135" s="1"/>
  <c r="BZ135"/>
  <c r="CR135" s="1"/>
  <c r="CB135"/>
  <c r="CT135" s="1"/>
  <c r="CC135"/>
  <c r="CU135" s="1"/>
  <c r="CD135"/>
  <c r="CV135" s="1"/>
  <c r="CE135"/>
  <c r="CW135" s="1"/>
  <c r="CF135"/>
  <c r="CX135" s="1"/>
  <c r="BA136"/>
  <c r="BB136"/>
  <c r="BC136"/>
  <c r="BD136"/>
  <c r="BE136"/>
  <c r="BF136"/>
  <c r="BG136"/>
  <c r="BH136"/>
  <c r="BI136"/>
  <c r="BJ136"/>
  <c r="BK136"/>
  <c r="BL136"/>
  <c r="BM136"/>
  <c r="BN136"/>
  <c r="BO136"/>
  <c r="BP136"/>
  <c r="BQ136"/>
  <c r="BR136"/>
  <c r="CJ136" s="1"/>
  <c r="BS136"/>
  <c r="CK136" s="1"/>
  <c r="BT136"/>
  <c r="CL136" s="1"/>
  <c r="BU136"/>
  <c r="CM136" s="1"/>
  <c r="BV136"/>
  <c r="CN136" s="1"/>
  <c r="BW136"/>
  <c r="CO136" s="1"/>
  <c r="BX136"/>
  <c r="CP136" s="1"/>
  <c r="BY136"/>
  <c r="CQ136" s="1"/>
  <c r="BZ136"/>
  <c r="CR136" s="1"/>
  <c r="CB136"/>
  <c r="CT136" s="1"/>
  <c r="CC136"/>
  <c r="CU136" s="1"/>
  <c r="CD136"/>
  <c r="CV136" s="1"/>
  <c r="CE136"/>
  <c r="CW136" s="1"/>
  <c r="CF136"/>
  <c r="CX136" s="1"/>
  <c r="BA137"/>
  <c r="BB137"/>
  <c r="BC137"/>
  <c r="BD137"/>
  <c r="BE137"/>
  <c r="BF137"/>
  <c r="BG137"/>
  <c r="BH137"/>
  <c r="BI137"/>
  <c r="BJ137"/>
  <c r="BK137"/>
  <c r="BL137"/>
  <c r="BM137"/>
  <c r="BN137"/>
  <c r="BO137"/>
  <c r="BP137"/>
  <c r="BQ137"/>
  <c r="BR137"/>
  <c r="CJ137" s="1"/>
  <c r="BS137"/>
  <c r="CK137" s="1"/>
  <c r="BT137"/>
  <c r="CL137" s="1"/>
  <c r="BU137"/>
  <c r="CM137" s="1"/>
  <c r="BV137"/>
  <c r="CN137" s="1"/>
  <c r="BW137"/>
  <c r="CO137" s="1"/>
  <c r="BX137"/>
  <c r="CP137" s="1"/>
  <c r="BY137"/>
  <c r="CQ137" s="1"/>
  <c r="BZ137"/>
  <c r="CR137" s="1"/>
  <c r="CB137"/>
  <c r="CT137" s="1"/>
  <c r="CC137"/>
  <c r="CU137" s="1"/>
  <c r="CD137"/>
  <c r="CV137" s="1"/>
  <c r="CE137"/>
  <c r="CW137" s="1"/>
  <c r="CF137"/>
  <c r="CX137" s="1"/>
  <c r="BA168"/>
  <c r="BB168"/>
  <c r="BC168"/>
  <c r="BD168"/>
  <c r="BE168"/>
  <c r="BF168"/>
  <c r="BG168"/>
  <c r="BH168"/>
  <c r="BI168"/>
  <c r="BJ168"/>
  <c r="BK168"/>
  <c r="BL168"/>
  <c r="BM168"/>
  <c r="BN168"/>
  <c r="BO168"/>
  <c r="BP168"/>
  <c r="BQ168"/>
  <c r="BR168"/>
  <c r="CJ168" s="1"/>
  <c r="BS168"/>
  <c r="CK168" s="1"/>
  <c r="BT168"/>
  <c r="CL168" s="1"/>
  <c r="BV168"/>
  <c r="CN168" s="1"/>
  <c r="BW168"/>
  <c r="CO168" s="1"/>
  <c r="BX168"/>
  <c r="CP168" s="1"/>
  <c r="BZ168"/>
  <c r="CR168" s="1"/>
  <c r="CA168"/>
  <c r="CS168" s="1"/>
  <c r="CB168"/>
  <c r="CT168" s="1"/>
  <c r="CC168"/>
  <c r="CU168" s="1"/>
  <c r="CD168"/>
  <c r="CV168" s="1"/>
  <c r="CE168"/>
  <c r="CW168" s="1"/>
  <c r="CF168"/>
  <c r="CX168" s="1"/>
  <c r="BA138"/>
  <c r="BC138"/>
  <c r="BD138"/>
  <c r="BE138"/>
  <c r="BF138"/>
  <c r="BG138"/>
  <c r="BH138"/>
  <c r="BI138"/>
  <c r="BJ138"/>
  <c r="BK138"/>
  <c r="BL138"/>
  <c r="BM138"/>
  <c r="BN138"/>
  <c r="BO138"/>
  <c r="BP138"/>
  <c r="BQ138"/>
  <c r="BR138"/>
  <c r="CJ138" s="1"/>
  <c r="BS138"/>
  <c r="CK138" s="1"/>
  <c r="BT138"/>
  <c r="CL138" s="1"/>
  <c r="BU138"/>
  <c r="CM138" s="1"/>
  <c r="BV138"/>
  <c r="CN138" s="1"/>
  <c r="BW138"/>
  <c r="CO138" s="1"/>
  <c r="BX138"/>
  <c r="BY138"/>
  <c r="CQ138" s="1"/>
  <c r="BZ138"/>
  <c r="CR138" s="1"/>
  <c r="CA138"/>
  <c r="CS138" s="1"/>
  <c r="CB138"/>
  <c r="CT138" s="1"/>
  <c r="CC138"/>
  <c r="CU138" s="1"/>
  <c r="CD138"/>
  <c r="CV138" s="1"/>
  <c r="CE138"/>
  <c r="CW138" s="1"/>
  <c r="CF138"/>
  <c r="CX138" s="1"/>
  <c r="BA139"/>
  <c r="BC139"/>
  <c r="BD139"/>
  <c r="BE139"/>
  <c r="BF139"/>
  <c r="BG139"/>
  <c r="BH139"/>
  <c r="BI139"/>
  <c r="BJ139"/>
  <c r="BK139"/>
  <c r="BL139"/>
  <c r="BM139"/>
  <c r="BN139"/>
  <c r="BO139"/>
  <c r="BP139"/>
  <c r="BQ139"/>
  <c r="BR139"/>
  <c r="CJ139" s="1"/>
  <c r="BS139"/>
  <c r="CK139" s="1"/>
  <c r="BT139"/>
  <c r="CL139" s="1"/>
  <c r="BU139"/>
  <c r="CM139" s="1"/>
  <c r="BV139"/>
  <c r="CN139" s="1"/>
  <c r="BW139"/>
  <c r="CO139" s="1"/>
  <c r="BY139"/>
  <c r="CQ139" s="1"/>
  <c r="BZ139"/>
  <c r="CR139" s="1"/>
  <c r="CA139"/>
  <c r="CS139" s="1"/>
  <c r="CB139"/>
  <c r="CT139" s="1"/>
  <c r="CC139"/>
  <c r="CU139" s="1"/>
  <c r="CD139"/>
  <c r="CV139" s="1"/>
  <c r="CE139"/>
  <c r="CW139" s="1"/>
  <c r="CF139"/>
  <c r="CX139" s="1"/>
  <c r="BA140"/>
  <c r="BC140"/>
  <c r="BD140"/>
  <c r="BE140"/>
  <c r="BF140"/>
  <c r="BG140"/>
  <c r="BH140"/>
  <c r="BI140"/>
  <c r="BJ140"/>
  <c r="BK140"/>
  <c r="BL140"/>
  <c r="BM140"/>
  <c r="BN140"/>
  <c r="BO140"/>
  <c r="BP140"/>
  <c r="BQ140"/>
  <c r="BR140"/>
  <c r="CJ140" s="1"/>
  <c r="BS140"/>
  <c r="CK140" s="1"/>
  <c r="BT140"/>
  <c r="CL140" s="1"/>
  <c r="BU140"/>
  <c r="CM140" s="1"/>
  <c r="BV140"/>
  <c r="CN140" s="1"/>
  <c r="BW140"/>
  <c r="CO140" s="1"/>
  <c r="BY140"/>
  <c r="CQ140" s="1"/>
  <c r="BZ140"/>
  <c r="CR140" s="1"/>
  <c r="CA140"/>
  <c r="CS140" s="1"/>
  <c r="CB140"/>
  <c r="CT140" s="1"/>
  <c r="CC140"/>
  <c r="CU140" s="1"/>
  <c r="CD140"/>
  <c r="CV140" s="1"/>
  <c r="CE140"/>
  <c r="CW140" s="1"/>
  <c r="CF140"/>
  <c r="CX140" s="1"/>
  <c r="BA141"/>
  <c r="BC141"/>
  <c r="BD141"/>
  <c r="BE141"/>
  <c r="BF141"/>
  <c r="BG141"/>
  <c r="BH141"/>
  <c r="BI141"/>
  <c r="BJ141"/>
  <c r="BK141"/>
  <c r="BL141"/>
  <c r="BM141"/>
  <c r="BN141"/>
  <c r="BO141"/>
  <c r="BP141"/>
  <c r="BQ141"/>
  <c r="BR141"/>
  <c r="CJ141" s="1"/>
  <c r="BS141"/>
  <c r="CK141" s="1"/>
  <c r="BT141"/>
  <c r="CL141" s="1"/>
  <c r="BU141"/>
  <c r="CM141" s="1"/>
  <c r="BV141"/>
  <c r="CN141" s="1"/>
  <c r="BW141"/>
  <c r="CO141" s="1"/>
  <c r="BY141"/>
  <c r="CQ141" s="1"/>
  <c r="BZ141"/>
  <c r="CR141" s="1"/>
  <c r="CA141"/>
  <c r="CS141" s="1"/>
  <c r="CB141"/>
  <c r="CT141" s="1"/>
  <c r="CC141"/>
  <c r="CU141" s="1"/>
  <c r="CD141"/>
  <c r="CV141" s="1"/>
  <c r="CE141"/>
  <c r="CW141" s="1"/>
  <c r="CF141"/>
  <c r="CX141" s="1"/>
  <c r="BA142"/>
  <c r="BC142"/>
  <c r="BD142"/>
  <c r="BE142"/>
  <c r="BF142"/>
  <c r="BG142"/>
  <c r="BH142"/>
  <c r="BI142"/>
  <c r="BJ142"/>
  <c r="BK142"/>
  <c r="BL142"/>
  <c r="BM142"/>
  <c r="BN142"/>
  <c r="BO142"/>
  <c r="BP142"/>
  <c r="BQ142"/>
  <c r="BR142"/>
  <c r="CJ142" s="1"/>
  <c r="BS142"/>
  <c r="CK142" s="1"/>
  <c r="BT142"/>
  <c r="CL142" s="1"/>
  <c r="BU142"/>
  <c r="CM142" s="1"/>
  <c r="BV142"/>
  <c r="CN142" s="1"/>
  <c r="BW142"/>
  <c r="CO142" s="1"/>
  <c r="BY142"/>
  <c r="CQ142" s="1"/>
  <c r="BZ142"/>
  <c r="CR142" s="1"/>
  <c r="CA142"/>
  <c r="CS142" s="1"/>
  <c r="CB142"/>
  <c r="CT142" s="1"/>
  <c r="CC142"/>
  <c r="CU142" s="1"/>
  <c r="CD142"/>
  <c r="CV142" s="1"/>
  <c r="CE142"/>
  <c r="CW142" s="1"/>
  <c r="CF142"/>
  <c r="CX142" s="1"/>
  <c r="BA143"/>
  <c r="BC143"/>
  <c r="BD143"/>
  <c r="BE143"/>
  <c r="BF143"/>
  <c r="BG143"/>
  <c r="BH143"/>
  <c r="BI143"/>
  <c r="BJ143"/>
  <c r="BK143"/>
  <c r="BL143"/>
  <c r="BM143"/>
  <c r="BN143"/>
  <c r="BO143"/>
  <c r="BP143"/>
  <c r="BQ143"/>
  <c r="BR143"/>
  <c r="CJ143" s="1"/>
  <c r="BS143"/>
  <c r="CK143" s="1"/>
  <c r="BT143"/>
  <c r="CL143" s="1"/>
  <c r="BU143"/>
  <c r="CM143" s="1"/>
  <c r="BV143"/>
  <c r="CN143" s="1"/>
  <c r="BW143"/>
  <c r="CO143" s="1"/>
  <c r="BY143"/>
  <c r="CQ143" s="1"/>
  <c r="BZ143"/>
  <c r="CR143" s="1"/>
  <c r="CA143"/>
  <c r="CS143" s="1"/>
  <c r="CB143"/>
  <c r="CT143" s="1"/>
  <c r="CC143"/>
  <c r="CU143" s="1"/>
  <c r="CD143"/>
  <c r="CV143" s="1"/>
  <c r="CE143"/>
  <c r="CW143" s="1"/>
  <c r="CF143"/>
  <c r="CX143" s="1"/>
  <c r="BA144"/>
  <c r="BC144"/>
  <c r="BD144"/>
  <c r="BE144"/>
  <c r="BF144"/>
  <c r="BG144"/>
  <c r="BH144"/>
  <c r="BI144"/>
  <c r="BJ144"/>
  <c r="BK144"/>
  <c r="BL144"/>
  <c r="BM144"/>
  <c r="BN144"/>
  <c r="BO144"/>
  <c r="BP144"/>
  <c r="BQ144"/>
  <c r="BR144"/>
  <c r="CJ144" s="1"/>
  <c r="BS144"/>
  <c r="CK144" s="1"/>
  <c r="BT144"/>
  <c r="CL144" s="1"/>
  <c r="BU144"/>
  <c r="CM144" s="1"/>
  <c r="BV144"/>
  <c r="CN144" s="1"/>
  <c r="BW144"/>
  <c r="CO144" s="1"/>
  <c r="BY144"/>
  <c r="CQ144" s="1"/>
  <c r="BZ144"/>
  <c r="CR144" s="1"/>
  <c r="CA144"/>
  <c r="CS144" s="1"/>
  <c r="CB144"/>
  <c r="CT144" s="1"/>
  <c r="CC144"/>
  <c r="CU144" s="1"/>
  <c r="CD144"/>
  <c r="CV144" s="1"/>
  <c r="CE144"/>
  <c r="CW144" s="1"/>
  <c r="CF144"/>
  <c r="CX144" s="1"/>
  <c r="BA145"/>
  <c r="BC145"/>
  <c r="BD145"/>
  <c r="BE145"/>
  <c r="BF145"/>
  <c r="BG145"/>
  <c r="BH145"/>
  <c r="BI145"/>
  <c r="BJ145"/>
  <c r="BK145"/>
  <c r="BL145"/>
  <c r="BM145"/>
  <c r="BN145"/>
  <c r="BO145"/>
  <c r="BP145"/>
  <c r="BQ145"/>
  <c r="BR145"/>
  <c r="CJ145" s="1"/>
  <c r="BS145"/>
  <c r="CK145" s="1"/>
  <c r="BT145"/>
  <c r="CL145" s="1"/>
  <c r="BU145"/>
  <c r="CM145" s="1"/>
  <c r="BV145"/>
  <c r="CN145" s="1"/>
  <c r="BW145"/>
  <c r="CO145" s="1"/>
  <c r="BY145"/>
  <c r="CQ145" s="1"/>
  <c r="BZ145"/>
  <c r="CR145" s="1"/>
  <c r="CA145"/>
  <c r="CS145" s="1"/>
  <c r="CB145"/>
  <c r="CT145" s="1"/>
  <c r="CC145"/>
  <c r="CU145" s="1"/>
  <c r="CD145"/>
  <c r="CV145" s="1"/>
  <c r="CE145"/>
  <c r="CW145" s="1"/>
  <c r="CF145"/>
  <c r="CX145" s="1"/>
  <c r="BA146"/>
  <c r="BC146"/>
  <c r="BD146"/>
  <c r="BE146"/>
  <c r="BF146"/>
  <c r="BG146"/>
  <c r="BH146"/>
  <c r="BI146"/>
  <c r="BJ146"/>
  <c r="BK146"/>
  <c r="BL146"/>
  <c r="BM146"/>
  <c r="BN146"/>
  <c r="BO146"/>
  <c r="BP146"/>
  <c r="BQ146"/>
  <c r="BR146"/>
  <c r="CJ146" s="1"/>
  <c r="BS146"/>
  <c r="CK146" s="1"/>
  <c r="BT146"/>
  <c r="CL146" s="1"/>
  <c r="BU146"/>
  <c r="CM146" s="1"/>
  <c r="BV146"/>
  <c r="CN146" s="1"/>
  <c r="BW146"/>
  <c r="CO146" s="1"/>
  <c r="BY146"/>
  <c r="CQ146" s="1"/>
  <c r="BZ146"/>
  <c r="CR146" s="1"/>
  <c r="CA146"/>
  <c r="CS146" s="1"/>
  <c r="CB146"/>
  <c r="CT146" s="1"/>
  <c r="CC146"/>
  <c r="CU146" s="1"/>
  <c r="CD146"/>
  <c r="CV146" s="1"/>
  <c r="CE146"/>
  <c r="CW146" s="1"/>
  <c r="CF146"/>
  <c r="CX146" s="1"/>
  <c r="BA147"/>
  <c r="BC147"/>
  <c r="BD147"/>
  <c r="BE147"/>
  <c r="BF147"/>
  <c r="BG147"/>
  <c r="BH147"/>
  <c r="BI147"/>
  <c r="BJ147"/>
  <c r="BK147"/>
  <c r="BL147"/>
  <c r="BM147"/>
  <c r="BN147"/>
  <c r="BO147"/>
  <c r="BP147"/>
  <c r="BQ147"/>
  <c r="BR147"/>
  <c r="CJ147" s="1"/>
  <c r="BS147"/>
  <c r="CK147" s="1"/>
  <c r="BT147"/>
  <c r="CL147" s="1"/>
  <c r="BU147"/>
  <c r="CM147" s="1"/>
  <c r="BV147"/>
  <c r="CN147" s="1"/>
  <c r="BW147"/>
  <c r="CO147" s="1"/>
  <c r="BY147"/>
  <c r="CQ147" s="1"/>
  <c r="BZ147"/>
  <c r="CR147" s="1"/>
  <c r="CA147"/>
  <c r="CS147" s="1"/>
  <c r="CB147"/>
  <c r="CT147" s="1"/>
  <c r="CC147"/>
  <c r="CU147" s="1"/>
  <c r="CD147"/>
  <c r="CV147" s="1"/>
  <c r="CE147"/>
  <c r="CW147" s="1"/>
  <c r="CF147"/>
  <c r="CX147" s="1"/>
  <c r="BA148"/>
  <c r="BB148"/>
  <c r="BC148"/>
  <c r="BD148"/>
  <c r="BE148"/>
  <c r="BF148"/>
  <c r="BG148"/>
  <c r="BH148"/>
  <c r="BI148"/>
  <c r="BJ148"/>
  <c r="BK148"/>
  <c r="BL148"/>
  <c r="BM148"/>
  <c r="BN148"/>
  <c r="BO148"/>
  <c r="BP148"/>
  <c r="BR148"/>
  <c r="CJ148" s="1"/>
  <c r="BS148"/>
  <c r="CK148" s="1"/>
  <c r="BT148"/>
  <c r="CL148" s="1"/>
  <c r="BU148"/>
  <c r="BV148"/>
  <c r="CN148" s="1"/>
  <c r="BW148"/>
  <c r="CO148" s="1"/>
  <c r="BX148"/>
  <c r="CP148" s="1"/>
  <c r="BY148"/>
  <c r="CQ148" s="1"/>
  <c r="BZ148"/>
  <c r="CR148" s="1"/>
  <c r="CA148"/>
  <c r="CS148" s="1"/>
  <c r="CB148"/>
  <c r="CT148" s="1"/>
  <c r="CC148"/>
  <c r="CU148" s="1"/>
  <c r="CD148"/>
  <c r="CV148" s="1"/>
  <c r="CE148"/>
  <c r="CW148" s="1"/>
  <c r="CF148"/>
  <c r="CX148" s="1"/>
  <c r="BA149"/>
  <c r="BB149"/>
  <c r="BC149"/>
  <c r="BD149"/>
  <c r="BE149"/>
  <c r="BF149"/>
  <c r="BG149"/>
  <c r="BH149"/>
  <c r="BI149"/>
  <c r="BJ149"/>
  <c r="BK149"/>
  <c r="BL149"/>
  <c r="BM149"/>
  <c r="BN149"/>
  <c r="BO149"/>
  <c r="BP149"/>
  <c r="BR149"/>
  <c r="CJ149" s="1"/>
  <c r="BS149"/>
  <c r="CK149" s="1"/>
  <c r="BT149"/>
  <c r="CL149" s="1"/>
  <c r="BV149"/>
  <c r="CN149" s="1"/>
  <c r="BW149"/>
  <c r="CO149" s="1"/>
  <c r="BX149"/>
  <c r="CP149" s="1"/>
  <c r="BY149"/>
  <c r="CQ149" s="1"/>
  <c r="BZ149"/>
  <c r="CR149" s="1"/>
  <c r="CA149"/>
  <c r="CS149" s="1"/>
  <c r="CB149"/>
  <c r="CT149" s="1"/>
  <c r="CC149"/>
  <c r="CU149" s="1"/>
  <c r="CD149"/>
  <c r="CV149" s="1"/>
  <c r="CE149"/>
  <c r="CW149" s="1"/>
  <c r="CF149"/>
  <c r="CX149" s="1"/>
  <c r="BA150"/>
  <c r="BB150"/>
  <c r="BC150"/>
  <c r="BD150"/>
  <c r="BE150"/>
  <c r="BF150"/>
  <c r="BG150"/>
  <c r="BH150"/>
  <c r="BI150"/>
  <c r="BJ150"/>
  <c r="BK150"/>
  <c r="BL150"/>
  <c r="BM150"/>
  <c r="BN150"/>
  <c r="BO150"/>
  <c r="BP150"/>
  <c r="BR150"/>
  <c r="CJ150" s="1"/>
  <c r="BS150"/>
  <c r="CK150" s="1"/>
  <c r="BT150"/>
  <c r="CL150" s="1"/>
  <c r="BV150"/>
  <c r="CN150" s="1"/>
  <c r="BW150"/>
  <c r="CO150" s="1"/>
  <c r="BX150"/>
  <c r="CP150" s="1"/>
  <c r="BY150"/>
  <c r="CQ150" s="1"/>
  <c r="BZ150"/>
  <c r="CR150" s="1"/>
  <c r="CA150"/>
  <c r="CS150" s="1"/>
  <c r="CB150"/>
  <c r="CT150" s="1"/>
  <c r="CC150"/>
  <c r="CU150" s="1"/>
  <c r="CD150"/>
  <c r="CV150" s="1"/>
  <c r="CE150"/>
  <c r="CW150" s="1"/>
  <c r="CF150"/>
  <c r="CX150" s="1"/>
  <c r="BA151"/>
  <c r="BB151"/>
  <c r="BC151"/>
  <c r="BD151"/>
  <c r="BE151"/>
  <c r="BF151"/>
  <c r="BG151"/>
  <c r="BH151"/>
  <c r="BI151"/>
  <c r="BJ151"/>
  <c r="BK151"/>
  <c r="BL151"/>
  <c r="BM151"/>
  <c r="BN151"/>
  <c r="BO151"/>
  <c r="BP151"/>
  <c r="BR151"/>
  <c r="CJ151" s="1"/>
  <c r="BS151"/>
  <c r="CK151" s="1"/>
  <c r="BT151"/>
  <c r="CL151" s="1"/>
  <c r="BV151"/>
  <c r="CN151" s="1"/>
  <c r="BW151"/>
  <c r="CO151" s="1"/>
  <c r="BX151"/>
  <c r="CP151" s="1"/>
  <c r="BY151"/>
  <c r="CQ151" s="1"/>
  <c r="BZ151"/>
  <c r="CR151" s="1"/>
  <c r="CA151"/>
  <c r="CS151" s="1"/>
  <c r="CB151"/>
  <c r="CT151" s="1"/>
  <c r="CC151"/>
  <c r="CU151" s="1"/>
  <c r="CD151"/>
  <c r="CV151" s="1"/>
  <c r="CE151"/>
  <c r="CW151" s="1"/>
  <c r="CF151"/>
  <c r="CX151" s="1"/>
  <c r="BA152"/>
  <c r="BB152"/>
  <c r="BC152"/>
  <c r="BD152"/>
  <c r="BE152"/>
  <c r="BF152"/>
  <c r="BG152"/>
  <c r="BH152"/>
  <c r="BI152"/>
  <c r="BJ152"/>
  <c r="BK152"/>
  <c r="BL152"/>
  <c r="BM152"/>
  <c r="BN152"/>
  <c r="BO152"/>
  <c r="BP152"/>
  <c r="BR152"/>
  <c r="CJ152" s="1"/>
  <c r="BS152"/>
  <c r="CK152" s="1"/>
  <c r="BT152"/>
  <c r="CL152" s="1"/>
  <c r="BV152"/>
  <c r="CN152" s="1"/>
  <c r="BW152"/>
  <c r="CO152" s="1"/>
  <c r="BX152"/>
  <c r="CP152" s="1"/>
  <c r="BY152"/>
  <c r="CQ152" s="1"/>
  <c r="BZ152"/>
  <c r="CR152" s="1"/>
  <c r="CA152"/>
  <c r="CS152" s="1"/>
  <c r="CB152"/>
  <c r="CT152" s="1"/>
  <c r="CC152"/>
  <c r="CU152" s="1"/>
  <c r="CD152"/>
  <c r="CV152" s="1"/>
  <c r="CE152"/>
  <c r="CW152" s="1"/>
  <c r="CF152"/>
  <c r="CX152" s="1"/>
  <c r="BA153"/>
  <c r="BB153"/>
  <c r="BC153"/>
  <c r="BD153"/>
  <c r="BE153"/>
  <c r="BF153"/>
  <c r="BG153"/>
  <c r="BH153"/>
  <c r="BI153"/>
  <c r="BJ153"/>
  <c r="BK153"/>
  <c r="BL153"/>
  <c r="BM153"/>
  <c r="BN153"/>
  <c r="BO153"/>
  <c r="BP153"/>
  <c r="BR153"/>
  <c r="CJ153" s="1"/>
  <c r="BS153"/>
  <c r="CK153" s="1"/>
  <c r="BT153"/>
  <c r="CL153" s="1"/>
  <c r="BV153"/>
  <c r="CN153" s="1"/>
  <c r="BW153"/>
  <c r="CO153" s="1"/>
  <c r="BX153"/>
  <c r="CP153" s="1"/>
  <c r="BY153"/>
  <c r="CQ153" s="1"/>
  <c r="BZ153"/>
  <c r="CR153" s="1"/>
  <c r="CA153"/>
  <c r="CS153" s="1"/>
  <c r="CB153"/>
  <c r="CT153" s="1"/>
  <c r="CC153"/>
  <c r="CU153" s="1"/>
  <c r="CD153"/>
  <c r="CV153" s="1"/>
  <c r="CE153"/>
  <c r="CW153" s="1"/>
  <c r="CF153"/>
  <c r="CX153" s="1"/>
  <c r="BA154"/>
  <c r="BB154"/>
  <c r="BC154"/>
  <c r="BD154"/>
  <c r="BE154"/>
  <c r="BF154"/>
  <c r="BG154"/>
  <c r="BH154"/>
  <c r="BI154"/>
  <c r="BJ154"/>
  <c r="BK154"/>
  <c r="BL154"/>
  <c r="BM154"/>
  <c r="BN154"/>
  <c r="BO154"/>
  <c r="BP154"/>
  <c r="BR154"/>
  <c r="CJ154" s="1"/>
  <c r="BS154"/>
  <c r="CK154" s="1"/>
  <c r="BT154"/>
  <c r="CL154" s="1"/>
  <c r="BV154"/>
  <c r="CN154" s="1"/>
  <c r="BW154"/>
  <c r="CO154" s="1"/>
  <c r="BX154"/>
  <c r="CP154" s="1"/>
  <c r="BY154"/>
  <c r="CQ154" s="1"/>
  <c r="BZ154"/>
  <c r="CR154" s="1"/>
  <c r="CA154"/>
  <c r="CS154" s="1"/>
  <c r="CB154"/>
  <c r="CT154" s="1"/>
  <c r="CC154"/>
  <c r="CU154" s="1"/>
  <c r="CD154"/>
  <c r="CV154" s="1"/>
  <c r="CE154"/>
  <c r="CW154" s="1"/>
  <c r="CF154"/>
  <c r="CX154" s="1"/>
  <c r="BA155"/>
  <c r="BB155"/>
  <c r="BC155"/>
  <c r="BD155"/>
  <c r="BE155"/>
  <c r="BF155"/>
  <c r="BG155"/>
  <c r="BH155"/>
  <c r="BI155"/>
  <c r="BJ155"/>
  <c r="BK155"/>
  <c r="BL155"/>
  <c r="BM155"/>
  <c r="BN155"/>
  <c r="BO155"/>
  <c r="BP155"/>
  <c r="BR155"/>
  <c r="CJ155" s="1"/>
  <c r="BS155"/>
  <c r="CK155" s="1"/>
  <c r="BT155"/>
  <c r="CL155" s="1"/>
  <c r="BV155"/>
  <c r="CN155" s="1"/>
  <c r="BW155"/>
  <c r="CO155" s="1"/>
  <c r="BX155"/>
  <c r="CP155" s="1"/>
  <c r="BY155"/>
  <c r="CQ155" s="1"/>
  <c r="BZ155"/>
  <c r="CR155" s="1"/>
  <c r="CA155"/>
  <c r="CS155" s="1"/>
  <c r="CB155"/>
  <c r="CT155" s="1"/>
  <c r="CC155"/>
  <c r="CU155" s="1"/>
  <c r="CD155"/>
  <c r="CV155" s="1"/>
  <c r="CE155"/>
  <c r="CW155" s="1"/>
  <c r="CF155"/>
  <c r="CX155" s="1"/>
  <c r="BA156"/>
  <c r="BB156"/>
  <c r="BC156"/>
  <c r="BD156"/>
  <c r="BE156"/>
  <c r="BF156"/>
  <c r="BG156"/>
  <c r="BH156"/>
  <c r="BI156"/>
  <c r="BJ156"/>
  <c r="BK156"/>
  <c r="BL156"/>
  <c r="BM156"/>
  <c r="BN156"/>
  <c r="BO156"/>
  <c r="BP156"/>
  <c r="BR156"/>
  <c r="CJ156" s="1"/>
  <c r="BS156"/>
  <c r="CK156" s="1"/>
  <c r="BT156"/>
  <c r="CL156" s="1"/>
  <c r="BV156"/>
  <c r="CN156" s="1"/>
  <c r="BW156"/>
  <c r="CO156" s="1"/>
  <c r="BX156"/>
  <c r="CP156" s="1"/>
  <c r="BY156"/>
  <c r="CQ156" s="1"/>
  <c r="BZ156"/>
  <c r="CR156" s="1"/>
  <c r="CA156"/>
  <c r="CS156" s="1"/>
  <c r="CB156"/>
  <c r="CT156" s="1"/>
  <c r="CC156"/>
  <c r="CU156" s="1"/>
  <c r="CD156"/>
  <c r="CV156" s="1"/>
  <c r="CE156"/>
  <c r="CW156" s="1"/>
  <c r="CF156"/>
  <c r="CX156" s="1"/>
  <c r="BA157"/>
  <c r="BB157"/>
  <c r="BC157"/>
  <c r="BD157"/>
  <c r="BE157"/>
  <c r="BF157"/>
  <c r="BG157"/>
  <c r="BH157"/>
  <c r="BI157"/>
  <c r="BJ157"/>
  <c r="BK157"/>
  <c r="BL157"/>
  <c r="BM157"/>
  <c r="BN157"/>
  <c r="BO157"/>
  <c r="BP157"/>
  <c r="BR157"/>
  <c r="CJ157" s="1"/>
  <c r="BS157"/>
  <c r="CK157" s="1"/>
  <c r="BT157"/>
  <c r="CL157" s="1"/>
  <c r="BV157"/>
  <c r="CN157" s="1"/>
  <c r="BW157"/>
  <c r="CO157" s="1"/>
  <c r="BX157"/>
  <c r="CP157" s="1"/>
  <c r="BY157"/>
  <c r="CQ157" s="1"/>
  <c r="BZ157"/>
  <c r="CR157" s="1"/>
  <c r="CA157"/>
  <c r="CS157" s="1"/>
  <c r="CB157"/>
  <c r="CT157" s="1"/>
  <c r="CC157"/>
  <c r="CU157" s="1"/>
  <c r="CD157"/>
  <c r="CV157" s="1"/>
  <c r="CE157"/>
  <c r="CW157" s="1"/>
  <c r="CF157"/>
  <c r="CX157" s="1"/>
  <c r="BA158"/>
  <c r="BB158"/>
  <c r="BC158"/>
  <c r="BD158"/>
  <c r="BE158"/>
  <c r="BF158"/>
  <c r="BG158"/>
  <c r="BH158"/>
  <c r="BI158"/>
  <c r="BJ158"/>
  <c r="BK158"/>
  <c r="BL158"/>
  <c r="BM158"/>
  <c r="BN158"/>
  <c r="BO158"/>
  <c r="BQ158"/>
  <c r="BR158"/>
  <c r="CJ158" s="1"/>
  <c r="BS158"/>
  <c r="CK158" s="1"/>
  <c r="BT158"/>
  <c r="BU158"/>
  <c r="CM158" s="1"/>
  <c r="BV158"/>
  <c r="CN158" s="1"/>
  <c r="BW158"/>
  <c r="CO158" s="1"/>
  <c r="BX158"/>
  <c r="CP158" s="1"/>
  <c r="BY158"/>
  <c r="CQ158" s="1"/>
  <c r="BZ158"/>
  <c r="CR158" s="1"/>
  <c r="CA158"/>
  <c r="CS158" s="1"/>
  <c r="CB158"/>
  <c r="CT158" s="1"/>
  <c r="CC158"/>
  <c r="CU158" s="1"/>
  <c r="CD158"/>
  <c r="CV158" s="1"/>
  <c r="CE158"/>
  <c r="CW158" s="1"/>
  <c r="CF158"/>
  <c r="CX158" s="1"/>
  <c r="BA159"/>
  <c r="BB159"/>
  <c r="BC159"/>
  <c r="BD159"/>
  <c r="BE159"/>
  <c r="BF159"/>
  <c r="BG159"/>
  <c r="BH159"/>
  <c r="BI159"/>
  <c r="BJ159"/>
  <c r="BK159"/>
  <c r="BL159"/>
  <c r="BM159"/>
  <c r="BN159"/>
  <c r="BO159"/>
  <c r="BQ159"/>
  <c r="BR159"/>
  <c r="CJ159" s="1"/>
  <c r="BS159"/>
  <c r="CK159" s="1"/>
  <c r="BU159"/>
  <c r="CM159" s="1"/>
  <c r="BV159"/>
  <c r="CN159" s="1"/>
  <c r="BW159"/>
  <c r="CO159" s="1"/>
  <c r="BX159"/>
  <c r="CP159" s="1"/>
  <c r="BY159"/>
  <c r="CQ159" s="1"/>
  <c r="BZ159"/>
  <c r="CR159" s="1"/>
  <c r="CA159"/>
  <c r="CS159" s="1"/>
  <c r="CB159"/>
  <c r="CT159" s="1"/>
  <c r="CC159"/>
  <c r="CU159" s="1"/>
  <c r="CD159"/>
  <c r="CV159" s="1"/>
  <c r="CE159"/>
  <c r="CW159" s="1"/>
  <c r="CF159"/>
  <c r="CX159" s="1"/>
  <c r="BA160"/>
  <c r="BB160"/>
  <c r="BC160"/>
  <c r="BD160"/>
  <c r="BE160"/>
  <c r="BF160"/>
  <c r="BG160"/>
  <c r="BH160"/>
  <c r="BI160"/>
  <c r="BJ160"/>
  <c r="BK160"/>
  <c r="BL160"/>
  <c r="BM160"/>
  <c r="BN160"/>
  <c r="BO160"/>
  <c r="BQ160"/>
  <c r="BR160"/>
  <c r="CJ160" s="1"/>
  <c r="BS160"/>
  <c r="CK160" s="1"/>
  <c r="BU160"/>
  <c r="CM160" s="1"/>
  <c r="BV160"/>
  <c r="CN160" s="1"/>
  <c r="BW160"/>
  <c r="CO160" s="1"/>
  <c r="BX160"/>
  <c r="CP160" s="1"/>
  <c r="BY160"/>
  <c r="CQ160" s="1"/>
  <c r="BZ160"/>
  <c r="CR160" s="1"/>
  <c r="CA160"/>
  <c r="CS160" s="1"/>
  <c r="CB160"/>
  <c r="CT160" s="1"/>
  <c r="CC160"/>
  <c r="CU160" s="1"/>
  <c r="CD160"/>
  <c r="CV160" s="1"/>
  <c r="CE160"/>
  <c r="CW160" s="1"/>
  <c r="CF160"/>
  <c r="CX160" s="1"/>
  <c r="BA161"/>
  <c r="BB161"/>
  <c r="BC161"/>
  <c r="BD161"/>
  <c r="BE161"/>
  <c r="BF161"/>
  <c r="BG161"/>
  <c r="BH161"/>
  <c r="BI161"/>
  <c r="BJ161"/>
  <c r="BK161"/>
  <c r="BL161"/>
  <c r="BM161"/>
  <c r="BN161"/>
  <c r="BO161"/>
  <c r="BQ161"/>
  <c r="BR161"/>
  <c r="CJ161" s="1"/>
  <c r="BS161"/>
  <c r="CK161" s="1"/>
  <c r="BU161"/>
  <c r="CM161" s="1"/>
  <c r="BV161"/>
  <c r="CN161" s="1"/>
  <c r="BW161"/>
  <c r="CO161" s="1"/>
  <c r="BX161"/>
  <c r="CP161" s="1"/>
  <c r="BY161"/>
  <c r="CQ161" s="1"/>
  <c r="BZ161"/>
  <c r="CR161" s="1"/>
  <c r="CA161"/>
  <c r="CS161" s="1"/>
  <c r="CB161"/>
  <c r="CT161" s="1"/>
  <c r="CC161"/>
  <c r="CU161" s="1"/>
  <c r="CD161"/>
  <c r="CV161" s="1"/>
  <c r="CE161"/>
  <c r="CW161" s="1"/>
  <c r="CF161"/>
  <c r="CX161" s="1"/>
  <c r="BA162"/>
  <c r="BB162"/>
  <c r="BC162"/>
  <c r="BD162"/>
  <c r="BE162"/>
  <c r="BF162"/>
  <c r="BG162"/>
  <c r="BH162"/>
  <c r="BI162"/>
  <c r="BJ162"/>
  <c r="BK162"/>
  <c r="BL162"/>
  <c r="BM162"/>
  <c r="BN162"/>
  <c r="BO162"/>
  <c r="BQ162"/>
  <c r="BR162"/>
  <c r="CJ162" s="1"/>
  <c r="BS162"/>
  <c r="CK162" s="1"/>
  <c r="BU162"/>
  <c r="CM162" s="1"/>
  <c r="BV162"/>
  <c r="CN162" s="1"/>
  <c r="BW162"/>
  <c r="CO162" s="1"/>
  <c r="BX162"/>
  <c r="CP162" s="1"/>
  <c r="BY162"/>
  <c r="CQ162" s="1"/>
  <c r="BZ162"/>
  <c r="CR162" s="1"/>
  <c r="CA162"/>
  <c r="CS162" s="1"/>
  <c r="CB162"/>
  <c r="CT162" s="1"/>
  <c r="CC162"/>
  <c r="CU162" s="1"/>
  <c r="CD162"/>
  <c r="CV162" s="1"/>
  <c r="CE162"/>
  <c r="CW162" s="1"/>
  <c r="CF162"/>
  <c r="CX162" s="1"/>
  <c r="BA163"/>
  <c r="BB163"/>
  <c r="BC163"/>
  <c r="BD163"/>
  <c r="BE163"/>
  <c r="BF163"/>
  <c r="BG163"/>
  <c r="BH163"/>
  <c r="BI163"/>
  <c r="BJ163"/>
  <c r="BK163"/>
  <c r="BL163"/>
  <c r="BM163"/>
  <c r="BN163"/>
  <c r="BO163"/>
  <c r="BQ163"/>
  <c r="BR163"/>
  <c r="CJ163" s="1"/>
  <c r="BS163"/>
  <c r="CK163" s="1"/>
  <c r="BU163"/>
  <c r="CM163" s="1"/>
  <c r="BV163"/>
  <c r="CN163" s="1"/>
  <c r="BW163"/>
  <c r="CO163" s="1"/>
  <c r="BX163"/>
  <c r="CP163" s="1"/>
  <c r="BY163"/>
  <c r="CQ163" s="1"/>
  <c r="BZ163"/>
  <c r="CR163" s="1"/>
  <c r="CA163"/>
  <c r="CS163" s="1"/>
  <c r="CB163"/>
  <c r="CT163" s="1"/>
  <c r="CC163"/>
  <c r="CU163" s="1"/>
  <c r="CD163"/>
  <c r="CV163" s="1"/>
  <c r="CE163"/>
  <c r="CW163" s="1"/>
  <c r="CF163"/>
  <c r="CX163" s="1"/>
  <c r="BA164"/>
  <c r="BB164"/>
  <c r="BC164"/>
  <c r="BD164"/>
  <c r="BE164"/>
  <c r="BF164"/>
  <c r="BG164"/>
  <c r="BH164"/>
  <c r="BI164"/>
  <c r="BJ164"/>
  <c r="BK164"/>
  <c r="BL164"/>
  <c r="BM164"/>
  <c r="BN164"/>
  <c r="BO164"/>
  <c r="BQ164"/>
  <c r="BR164"/>
  <c r="CJ164" s="1"/>
  <c r="BS164"/>
  <c r="CK164" s="1"/>
  <c r="BU164"/>
  <c r="CM164" s="1"/>
  <c r="BV164"/>
  <c r="CN164" s="1"/>
  <c r="BW164"/>
  <c r="CO164" s="1"/>
  <c r="BX164"/>
  <c r="CP164" s="1"/>
  <c r="BY164"/>
  <c r="CQ164" s="1"/>
  <c r="BZ164"/>
  <c r="CR164" s="1"/>
  <c r="CA164"/>
  <c r="CS164" s="1"/>
  <c r="CB164"/>
  <c r="CT164" s="1"/>
  <c r="CC164"/>
  <c r="CU164" s="1"/>
  <c r="CD164"/>
  <c r="CV164" s="1"/>
  <c r="CE164"/>
  <c r="CW164" s="1"/>
  <c r="CF164"/>
  <c r="CX164" s="1"/>
  <c r="BA165"/>
  <c r="BB165"/>
  <c r="BC165"/>
  <c r="BD165"/>
  <c r="BE165"/>
  <c r="BF165"/>
  <c r="BG165"/>
  <c r="BH165"/>
  <c r="BI165"/>
  <c r="BJ165"/>
  <c r="BK165"/>
  <c r="BL165"/>
  <c r="BM165"/>
  <c r="BN165"/>
  <c r="BO165"/>
  <c r="BQ165"/>
  <c r="BR165"/>
  <c r="CJ165" s="1"/>
  <c r="BS165"/>
  <c r="CK165" s="1"/>
  <c r="BU165"/>
  <c r="CM165" s="1"/>
  <c r="BV165"/>
  <c r="CN165" s="1"/>
  <c r="BW165"/>
  <c r="CO165" s="1"/>
  <c r="BX165"/>
  <c r="CP165" s="1"/>
  <c r="BY165"/>
  <c r="CQ165" s="1"/>
  <c r="BZ165"/>
  <c r="CR165" s="1"/>
  <c r="CA165"/>
  <c r="CS165" s="1"/>
  <c r="CB165"/>
  <c r="CT165" s="1"/>
  <c r="CC165"/>
  <c r="CU165" s="1"/>
  <c r="CD165"/>
  <c r="CV165" s="1"/>
  <c r="CE165"/>
  <c r="CW165" s="1"/>
  <c r="CF165"/>
  <c r="CX165" s="1"/>
  <c r="BA166"/>
  <c r="BB166"/>
  <c r="BC166"/>
  <c r="BD166"/>
  <c r="BE166"/>
  <c r="BF166"/>
  <c r="BG166"/>
  <c r="BH166"/>
  <c r="BI166"/>
  <c r="BJ166"/>
  <c r="BK166"/>
  <c r="BL166"/>
  <c r="BM166"/>
  <c r="BN166"/>
  <c r="BO166"/>
  <c r="BQ166"/>
  <c r="BR166"/>
  <c r="CJ166" s="1"/>
  <c r="BS166"/>
  <c r="CK166" s="1"/>
  <c r="BU166"/>
  <c r="CM166" s="1"/>
  <c r="BV166"/>
  <c r="CN166" s="1"/>
  <c r="BW166"/>
  <c r="CO166" s="1"/>
  <c r="BX166"/>
  <c r="CP166" s="1"/>
  <c r="BY166"/>
  <c r="CQ166" s="1"/>
  <c r="BZ166"/>
  <c r="CR166" s="1"/>
  <c r="CA166"/>
  <c r="CS166" s="1"/>
  <c r="CB166"/>
  <c r="CT166" s="1"/>
  <c r="CC166"/>
  <c r="CU166" s="1"/>
  <c r="CD166"/>
  <c r="CV166" s="1"/>
  <c r="CE166"/>
  <c r="CW166" s="1"/>
  <c r="CF166"/>
  <c r="CX166" s="1"/>
  <c r="BA167"/>
  <c r="BB167"/>
  <c r="BC167"/>
  <c r="BD167"/>
  <c r="BE167"/>
  <c r="BF167"/>
  <c r="BG167"/>
  <c r="BH167"/>
  <c r="BI167"/>
  <c r="BJ167"/>
  <c r="BK167"/>
  <c r="BL167"/>
  <c r="BM167"/>
  <c r="BN167"/>
  <c r="BO167"/>
  <c r="BQ167"/>
  <c r="BR167"/>
  <c r="CJ167" s="1"/>
  <c r="BS167"/>
  <c r="CK167" s="1"/>
  <c r="BU167"/>
  <c r="CM167" s="1"/>
  <c r="BV167"/>
  <c r="CN167" s="1"/>
  <c r="BW167"/>
  <c r="CO167" s="1"/>
  <c r="BX167"/>
  <c r="CP167" s="1"/>
  <c r="BY167"/>
  <c r="CQ167" s="1"/>
  <c r="BZ167"/>
  <c r="CR167" s="1"/>
  <c r="CA167"/>
  <c r="CS167" s="1"/>
  <c r="CB167"/>
  <c r="CT167" s="1"/>
  <c r="CC167"/>
  <c r="CU167" s="1"/>
  <c r="CD167"/>
  <c r="CV167" s="1"/>
  <c r="CE167"/>
  <c r="CW167" s="1"/>
  <c r="CF167"/>
  <c r="CX167" s="1"/>
  <c r="AZ169"/>
  <c r="BA169"/>
  <c r="BB169"/>
  <c r="BC169"/>
  <c r="BD169"/>
  <c r="BE169"/>
  <c r="BF169"/>
  <c r="BG169"/>
  <c r="BH169"/>
  <c r="BI169"/>
  <c r="BJ169"/>
  <c r="BK169"/>
  <c r="BL169"/>
  <c r="BM169"/>
  <c r="BN169"/>
  <c r="BO169"/>
  <c r="BP169"/>
  <c r="BR169"/>
  <c r="BS169"/>
  <c r="BT169"/>
  <c r="BU169"/>
  <c r="BV169"/>
  <c r="BW169"/>
  <c r="BX169"/>
  <c r="BY169"/>
  <c r="BZ169"/>
  <c r="CA169"/>
  <c r="CB169"/>
  <c r="CC169"/>
  <c r="CD169"/>
  <c r="CE169"/>
  <c r="CF169"/>
  <c r="AZ170"/>
  <c r="BA170"/>
  <c r="BB170"/>
  <c r="BC170"/>
  <c r="BD170"/>
  <c r="BE170"/>
  <c r="BF170"/>
  <c r="BH170"/>
  <c r="BI170"/>
  <c r="BJ170"/>
  <c r="BK170"/>
  <c r="BL170"/>
  <c r="BM170"/>
  <c r="BN170"/>
  <c r="BO170"/>
  <c r="BP170"/>
  <c r="BR170"/>
  <c r="BS170"/>
  <c r="BT170"/>
  <c r="BU170"/>
  <c r="BV170"/>
  <c r="BW170"/>
  <c r="BX170"/>
  <c r="BY170"/>
  <c r="BZ170"/>
  <c r="CA170"/>
  <c r="CB170"/>
  <c r="CC170"/>
  <c r="CD170"/>
  <c r="CE170"/>
  <c r="CF170"/>
  <c r="AZ171"/>
  <c r="BA171"/>
  <c r="BB171"/>
  <c r="BC171"/>
  <c r="BD171"/>
  <c r="BE171"/>
  <c r="BF171"/>
  <c r="BH171"/>
  <c r="BI171"/>
  <c r="BJ171"/>
  <c r="BK171"/>
  <c r="BL171"/>
  <c r="BM171"/>
  <c r="BN171"/>
  <c r="BO171"/>
  <c r="BP171"/>
  <c r="BR171"/>
  <c r="BS171"/>
  <c r="BT171"/>
  <c r="BU171"/>
  <c r="BV171"/>
  <c r="BW171"/>
  <c r="BX171"/>
  <c r="BY171"/>
  <c r="BZ171"/>
  <c r="CA171"/>
  <c r="CB171"/>
  <c r="CC171"/>
  <c r="CD171"/>
  <c r="CE171"/>
  <c r="CF171"/>
  <c r="AZ172"/>
  <c r="BA172"/>
  <c r="BB172"/>
  <c r="BC172"/>
  <c r="BD172"/>
  <c r="BE172"/>
  <c r="BF172"/>
  <c r="BH172"/>
  <c r="BI172"/>
  <c r="BJ172"/>
  <c r="BK172"/>
  <c r="BL172"/>
  <c r="BM172"/>
  <c r="BN172"/>
  <c r="BO172"/>
  <c r="BP172"/>
  <c r="BR172"/>
  <c r="BS172"/>
  <c r="BT172"/>
  <c r="BU172"/>
  <c r="BV172"/>
  <c r="BW172"/>
  <c r="BX172"/>
  <c r="BY172"/>
  <c r="BZ172"/>
  <c r="CA172"/>
  <c r="CB172"/>
  <c r="CC172"/>
  <c r="CD172"/>
  <c r="CE172"/>
  <c r="CF172"/>
  <c r="AZ173"/>
  <c r="BA173"/>
  <c r="BB173"/>
  <c r="BC173"/>
  <c r="BD173"/>
  <c r="BE173"/>
  <c r="BF173"/>
  <c r="BH173"/>
  <c r="BI173"/>
  <c r="BJ173"/>
  <c r="BK173"/>
  <c r="BL173"/>
  <c r="BM173"/>
  <c r="BN173"/>
  <c r="BO173"/>
  <c r="BP173"/>
  <c r="BR173"/>
  <c r="BS173"/>
  <c r="BT173"/>
  <c r="BU173"/>
  <c r="BV173"/>
  <c r="BW173"/>
  <c r="BX173"/>
  <c r="BY173"/>
  <c r="BZ173"/>
  <c r="CA173"/>
  <c r="CB173"/>
  <c r="CC173"/>
  <c r="CD173"/>
  <c r="CE173"/>
  <c r="CF173"/>
  <c r="AZ174"/>
  <c r="BA174"/>
  <c r="BB174"/>
  <c r="BC174"/>
  <c r="BD174"/>
  <c r="BE174"/>
  <c r="BF174"/>
  <c r="BH174"/>
  <c r="BI174"/>
  <c r="BJ174"/>
  <c r="BK174"/>
  <c r="BL174"/>
  <c r="BM174"/>
  <c r="BN174"/>
  <c r="BO174"/>
  <c r="BP174"/>
  <c r="BR174"/>
  <c r="BS174"/>
  <c r="BT174"/>
  <c r="BU174"/>
  <c r="BV174"/>
  <c r="BW174"/>
  <c r="BX174"/>
  <c r="BY174"/>
  <c r="BZ174"/>
  <c r="CA174"/>
  <c r="CB174"/>
  <c r="CC174"/>
  <c r="CD174"/>
  <c r="CE174"/>
  <c r="CF174"/>
  <c r="AZ175"/>
  <c r="BA175"/>
  <c r="BB175"/>
  <c r="BC175"/>
  <c r="BD175"/>
  <c r="BE175"/>
  <c r="BF175"/>
  <c r="BH175"/>
  <c r="BI175"/>
  <c r="BJ175"/>
  <c r="BK175"/>
  <c r="BL175"/>
  <c r="BM175"/>
  <c r="BN175"/>
  <c r="BO175"/>
  <c r="BP175"/>
  <c r="BR175"/>
  <c r="BS175"/>
  <c r="BT175"/>
  <c r="BU175"/>
  <c r="BV175"/>
  <c r="BW175"/>
  <c r="BX175"/>
  <c r="BY175"/>
  <c r="BZ175"/>
  <c r="CA175"/>
  <c r="CB175"/>
  <c r="CC175"/>
  <c r="CD175"/>
  <c r="CE175"/>
  <c r="CF175"/>
  <c r="AZ176"/>
  <c r="BA176"/>
  <c r="BB176"/>
  <c r="BC176"/>
  <c r="BD176"/>
  <c r="BE176"/>
  <c r="BF176"/>
  <c r="BH176"/>
  <c r="BI176"/>
  <c r="BJ176"/>
  <c r="BK176"/>
  <c r="BL176"/>
  <c r="BM176"/>
  <c r="BN176"/>
  <c r="BO176"/>
  <c r="BP176"/>
  <c r="BR176"/>
  <c r="BS176"/>
  <c r="BT176"/>
  <c r="BU176"/>
  <c r="BV176"/>
  <c r="BW176"/>
  <c r="BX176"/>
  <c r="BY176"/>
  <c r="BZ176"/>
  <c r="CA176"/>
  <c r="CB176"/>
  <c r="CC176"/>
  <c r="CD176"/>
  <c r="CE176"/>
  <c r="CF176"/>
  <c r="AZ177"/>
  <c r="BA177"/>
  <c r="BB177"/>
  <c r="BC177"/>
  <c r="BD177"/>
  <c r="BE177"/>
  <c r="BF177"/>
  <c r="BH177"/>
  <c r="BI177"/>
  <c r="BJ177"/>
  <c r="BK177"/>
  <c r="BL177"/>
  <c r="BM177"/>
  <c r="BN177"/>
  <c r="BO177"/>
  <c r="BP177"/>
  <c r="BR177"/>
  <c r="BS177"/>
  <c r="BT177"/>
  <c r="BU177"/>
  <c r="BV177"/>
  <c r="BW177"/>
  <c r="BX177"/>
  <c r="BY177"/>
  <c r="BZ177"/>
  <c r="CA177"/>
  <c r="CB177"/>
  <c r="CC177"/>
  <c r="CD177"/>
  <c r="CE177"/>
  <c r="CF177"/>
  <c r="AZ178"/>
  <c r="BA178"/>
  <c r="BB178"/>
  <c r="BC178"/>
  <c r="BD178"/>
  <c r="BE178"/>
  <c r="BF178"/>
  <c r="BG178"/>
  <c r="BH178"/>
  <c r="BI178"/>
  <c r="BJ178"/>
  <c r="BK178"/>
  <c r="BL178"/>
  <c r="BM178"/>
  <c r="BN178"/>
  <c r="BO178"/>
  <c r="BP178"/>
  <c r="BQ178"/>
  <c r="BR178"/>
  <c r="BS178"/>
  <c r="BT178"/>
  <c r="BU178"/>
  <c r="BV178"/>
  <c r="BW178"/>
  <c r="BX178"/>
  <c r="BY178"/>
  <c r="BZ178"/>
  <c r="CA178"/>
  <c r="CB178"/>
  <c r="CC178"/>
  <c r="CD178"/>
  <c r="CE178"/>
  <c r="CF178"/>
  <c r="AZ179"/>
  <c r="BA179"/>
  <c r="BB179"/>
  <c r="BC179"/>
  <c r="BD179"/>
  <c r="BE179"/>
  <c r="BG179"/>
  <c r="BH179"/>
  <c r="BI179"/>
  <c r="BJ179"/>
  <c r="BK179"/>
  <c r="BL179"/>
  <c r="BM179"/>
  <c r="BN179"/>
  <c r="BO179"/>
  <c r="BP179"/>
  <c r="BQ179"/>
  <c r="BR179"/>
  <c r="BS179"/>
  <c r="BT179"/>
  <c r="BU179"/>
  <c r="BV179"/>
  <c r="BW179"/>
  <c r="BX179"/>
  <c r="BY179"/>
  <c r="BZ179"/>
  <c r="CA179"/>
  <c r="CB179"/>
  <c r="CC179"/>
  <c r="CD179"/>
  <c r="CE179"/>
  <c r="CF179"/>
  <c r="AZ180"/>
  <c r="BA180"/>
  <c r="BB180"/>
  <c r="BC180"/>
  <c r="BD180"/>
  <c r="BE180"/>
  <c r="BG180"/>
  <c r="BH180"/>
  <c r="BI180"/>
  <c r="BJ180"/>
  <c r="BK180"/>
  <c r="BL180"/>
  <c r="BM180"/>
  <c r="BN180"/>
  <c r="BO180"/>
  <c r="BP180"/>
  <c r="BQ180"/>
  <c r="BR180"/>
  <c r="BS180"/>
  <c r="BT180"/>
  <c r="BU180"/>
  <c r="BV180"/>
  <c r="BW180"/>
  <c r="BX180"/>
  <c r="BY180"/>
  <c r="BZ180"/>
  <c r="CA180"/>
  <c r="CB180"/>
  <c r="CC180"/>
  <c r="CD180"/>
  <c r="CE180"/>
  <c r="CF180"/>
  <c r="AZ181"/>
  <c r="BA181"/>
  <c r="BB181"/>
  <c r="BC181"/>
  <c r="BD181"/>
  <c r="BE181"/>
  <c r="BG181"/>
  <c r="BH181"/>
  <c r="BI181"/>
  <c r="BJ181"/>
  <c r="BK181"/>
  <c r="BL181"/>
  <c r="BM181"/>
  <c r="BN181"/>
  <c r="BO181"/>
  <c r="BP181"/>
  <c r="BQ181"/>
  <c r="BR181"/>
  <c r="BS181"/>
  <c r="BT181"/>
  <c r="BU181"/>
  <c r="BV181"/>
  <c r="BW181"/>
  <c r="BX181"/>
  <c r="BY181"/>
  <c r="BZ181"/>
  <c r="CA181"/>
  <c r="CB181"/>
  <c r="CC181"/>
  <c r="CD181"/>
  <c r="CE181"/>
  <c r="CF181"/>
  <c r="AZ182"/>
  <c r="BA182"/>
  <c r="BB182"/>
  <c r="BC182"/>
  <c r="BD182"/>
  <c r="BE182"/>
  <c r="BG182"/>
  <c r="BH182"/>
  <c r="BI182"/>
  <c r="BJ182"/>
  <c r="BK182"/>
  <c r="BL182"/>
  <c r="BM182"/>
  <c r="BN182"/>
  <c r="BO182"/>
  <c r="BP182"/>
  <c r="BQ182"/>
  <c r="BR182"/>
  <c r="BS182"/>
  <c r="BT182"/>
  <c r="BU182"/>
  <c r="BV182"/>
  <c r="BW182"/>
  <c r="BX182"/>
  <c r="BY182"/>
  <c r="BZ182"/>
  <c r="CA182"/>
  <c r="CB182"/>
  <c r="CC182"/>
  <c r="CD182"/>
  <c r="CE182"/>
  <c r="CF182"/>
  <c r="AZ183"/>
  <c r="BA183"/>
  <c r="BB183"/>
  <c r="BC183"/>
  <c r="BD183"/>
  <c r="BE183"/>
  <c r="BG183"/>
  <c r="BH183"/>
  <c r="BI183"/>
  <c r="BJ183"/>
  <c r="BK183"/>
  <c r="BL183"/>
  <c r="BM183"/>
  <c r="BN183"/>
  <c r="BO183"/>
  <c r="BP183"/>
  <c r="BQ183"/>
  <c r="BR183"/>
  <c r="BS183"/>
  <c r="BT183"/>
  <c r="BU183"/>
  <c r="BV183"/>
  <c r="BW183"/>
  <c r="BX183"/>
  <c r="BY183"/>
  <c r="BZ183"/>
  <c r="CA183"/>
  <c r="CB183"/>
  <c r="CC183"/>
  <c r="CD183"/>
  <c r="CE183"/>
  <c r="CF183"/>
  <c r="AZ184"/>
  <c r="BA184"/>
  <c r="BB184"/>
  <c r="BC184"/>
  <c r="BD184"/>
  <c r="BE184"/>
  <c r="BG184"/>
  <c r="BH184"/>
  <c r="BI184"/>
  <c r="BJ184"/>
  <c r="BK184"/>
  <c r="BL184"/>
  <c r="BM184"/>
  <c r="BN184"/>
  <c r="BO184"/>
  <c r="BP184"/>
  <c r="BQ184"/>
  <c r="BR184"/>
  <c r="BS184"/>
  <c r="BT184"/>
  <c r="BU184"/>
  <c r="BV184"/>
  <c r="BW184"/>
  <c r="BX184"/>
  <c r="BY184"/>
  <c r="BZ184"/>
  <c r="CA184"/>
  <c r="CB184"/>
  <c r="CC184"/>
  <c r="CD184"/>
  <c r="CE184"/>
  <c r="CF184"/>
  <c r="AZ185"/>
  <c r="BA185"/>
  <c r="BB185"/>
  <c r="BC185"/>
  <c r="BD185"/>
  <c r="BE185"/>
  <c r="BG185"/>
  <c r="BH185"/>
  <c r="BI185"/>
  <c r="BJ185"/>
  <c r="BK185"/>
  <c r="BL185"/>
  <c r="BM185"/>
  <c r="BN185"/>
  <c r="BO185"/>
  <c r="BP185"/>
  <c r="BQ185"/>
  <c r="BR185"/>
  <c r="BS185"/>
  <c r="BT185"/>
  <c r="BU185"/>
  <c r="BV185"/>
  <c r="BW185"/>
  <c r="BX185"/>
  <c r="BY185"/>
  <c r="BZ185"/>
  <c r="CA185"/>
  <c r="CB185"/>
  <c r="CC185"/>
  <c r="CD185"/>
  <c r="CE185"/>
  <c r="CF185"/>
  <c r="AZ186"/>
  <c r="BA186"/>
  <c r="BB186"/>
  <c r="BC186"/>
  <c r="BD186"/>
  <c r="BE186"/>
  <c r="BG186"/>
  <c r="BH186"/>
  <c r="BI186"/>
  <c r="BJ186"/>
  <c r="BK186"/>
  <c r="BL186"/>
  <c r="BM186"/>
  <c r="BN186"/>
  <c r="BO186"/>
  <c r="BP186"/>
  <c r="BQ186"/>
  <c r="BR186"/>
  <c r="BS186"/>
  <c r="BT186"/>
  <c r="BU186"/>
  <c r="BV186"/>
  <c r="BW186"/>
  <c r="BX186"/>
  <c r="BY186"/>
  <c r="BZ186"/>
  <c r="CA186"/>
  <c r="CB186"/>
  <c r="CC186"/>
  <c r="CD186"/>
  <c r="CE186"/>
  <c r="CF186"/>
  <c r="AZ187"/>
  <c r="BA187"/>
  <c r="BB187"/>
  <c r="BC187"/>
  <c r="BD187"/>
  <c r="BE187"/>
  <c r="BG187"/>
  <c r="BH187"/>
  <c r="BI187"/>
  <c r="BJ187"/>
  <c r="BK187"/>
  <c r="BL187"/>
  <c r="BM187"/>
  <c r="BN187"/>
  <c r="BO187"/>
  <c r="BP187"/>
  <c r="BQ187"/>
  <c r="BR187"/>
  <c r="BS187"/>
  <c r="BT187"/>
  <c r="BU187"/>
  <c r="BV187"/>
  <c r="BW187"/>
  <c r="BX187"/>
  <c r="BY187"/>
  <c r="BZ187"/>
  <c r="CA187"/>
  <c r="CB187"/>
  <c r="CC187"/>
  <c r="CD187"/>
  <c r="CE187"/>
  <c r="CF187"/>
  <c r="AZ188"/>
  <c r="BA188"/>
  <c r="BB188"/>
  <c r="BC188"/>
  <c r="BD188"/>
  <c r="BE188"/>
  <c r="BF188"/>
  <c r="BG188"/>
  <c r="BH188"/>
  <c r="BI188"/>
  <c r="BJ188"/>
  <c r="BK188"/>
  <c r="BL188"/>
  <c r="BM188"/>
  <c r="BN188"/>
  <c r="BO188"/>
  <c r="BP188"/>
  <c r="BQ188"/>
  <c r="BR188"/>
  <c r="BS188"/>
  <c r="BT188"/>
  <c r="BU188"/>
  <c r="BV188"/>
  <c r="BW188"/>
  <c r="BX188"/>
  <c r="BY188"/>
  <c r="BZ188"/>
  <c r="CA188"/>
  <c r="CB188"/>
  <c r="CC188"/>
  <c r="CD188"/>
  <c r="CE188"/>
  <c r="CF188"/>
  <c r="AZ189"/>
  <c r="BA189"/>
  <c r="BB189"/>
  <c r="BD189"/>
  <c r="BE189"/>
  <c r="BF189"/>
  <c r="BG189"/>
  <c r="BH189"/>
  <c r="BI189"/>
  <c r="BJ189"/>
  <c r="BK189"/>
  <c r="BL189"/>
  <c r="BM189"/>
  <c r="BN189"/>
  <c r="BO189"/>
  <c r="BP189"/>
  <c r="BQ189"/>
  <c r="BR189"/>
  <c r="BS189"/>
  <c r="BT189"/>
  <c r="BU189"/>
  <c r="BV189"/>
  <c r="BW189"/>
  <c r="BX189"/>
  <c r="BY189"/>
  <c r="BZ189"/>
  <c r="CA189"/>
  <c r="CB189"/>
  <c r="CC189"/>
  <c r="CD189"/>
  <c r="CE189"/>
  <c r="CF189"/>
  <c r="AZ190"/>
  <c r="BA190"/>
  <c r="BB190"/>
  <c r="BD190"/>
  <c r="BE190"/>
  <c r="BF190"/>
  <c r="BG190"/>
  <c r="BH190"/>
  <c r="BI190"/>
  <c r="BJ190"/>
  <c r="BK190"/>
  <c r="BL190"/>
  <c r="BM190"/>
  <c r="BN190"/>
  <c r="BO190"/>
  <c r="BP190"/>
  <c r="BQ190"/>
  <c r="BR190"/>
  <c r="BS190"/>
  <c r="BT190"/>
  <c r="BU190"/>
  <c r="BV190"/>
  <c r="BW190"/>
  <c r="BX190"/>
  <c r="BY190"/>
  <c r="BZ190"/>
  <c r="CA190"/>
  <c r="CB190"/>
  <c r="CC190"/>
  <c r="CD190"/>
  <c r="CE190"/>
  <c r="CF190"/>
  <c r="AZ191"/>
  <c r="BA191"/>
  <c r="BB191"/>
  <c r="BD191"/>
  <c r="BE191"/>
  <c r="BF191"/>
  <c r="BG191"/>
  <c r="BH191"/>
  <c r="BI191"/>
  <c r="BJ191"/>
  <c r="BK191"/>
  <c r="BL191"/>
  <c r="BM191"/>
  <c r="BN191"/>
  <c r="BO191"/>
  <c r="BP191"/>
  <c r="BQ191"/>
  <c r="BR191"/>
  <c r="BS191"/>
  <c r="BT191"/>
  <c r="BU191"/>
  <c r="BV191"/>
  <c r="BW191"/>
  <c r="BX191"/>
  <c r="BY191"/>
  <c r="BZ191"/>
  <c r="CA191"/>
  <c r="CB191"/>
  <c r="CC191"/>
  <c r="CD191"/>
  <c r="CE191"/>
  <c r="CF191"/>
  <c r="AZ192"/>
  <c r="BA192"/>
  <c r="BB192"/>
  <c r="BD192"/>
  <c r="BE192"/>
  <c r="BF192"/>
  <c r="BG192"/>
  <c r="BH192"/>
  <c r="BI192"/>
  <c r="BJ192"/>
  <c r="BK192"/>
  <c r="BL192"/>
  <c r="BM192"/>
  <c r="BN192"/>
  <c r="BO192"/>
  <c r="BP192"/>
  <c r="BQ192"/>
  <c r="BR192"/>
  <c r="BS192"/>
  <c r="BT192"/>
  <c r="BU192"/>
  <c r="BV192"/>
  <c r="BW192"/>
  <c r="BX192"/>
  <c r="BY192"/>
  <c r="BZ192"/>
  <c r="CA192"/>
  <c r="CB192"/>
  <c r="CC192"/>
  <c r="CD192"/>
  <c r="CE192"/>
  <c r="CF192"/>
  <c r="AZ193"/>
  <c r="BA193"/>
  <c r="BB193"/>
  <c r="BD193"/>
  <c r="BE193"/>
  <c r="BF193"/>
  <c r="BG193"/>
  <c r="BH193"/>
  <c r="BI193"/>
  <c r="BJ193"/>
  <c r="BK193"/>
  <c r="BL193"/>
  <c r="BM193"/>
  <c r="BN193"/>
  <c r="BO193"/>
  <c r="BP193"/>
  <c r="BQ193"/>
  <c r="BR193"/>
  <c r="BS193"/>
  <c r="BT193"/>
  <c r="BU193"/>
  <c r="BV193"/>
  <c r="BW193"/>
  <c r="BX193"/>
  <c r="BY193"/>
  <c r="BZ193"/>
  <c r="CA193"/>
  <c r="CB193"/>
  <c r="CC193"/>
  <c r="CD193"/>
  <c r="CE193"/>
  <c r="CF193"/>
  <c r="AZ194"/>
  <c r="BA194"/>
  <c r="BB194"/>
  <c r="BD194"/>
  <c r="BE194"/>
  <c r="BF194"/>
  <c r="BG194"/>
  <c r="BH194"/>
  <c r="BI194"/>
  <c r="BJ194"/>
  <c r="BK194"/>
  <c r="BL194"/>
  <c r="BM194"/>
  <c r="BN194"/>
  <c r="BO194"/>
  <c r="BP194"/>
  <c r="BQ194"/>
  <c r="BR194"/>
  <c r="BS194"/>
  <c r="BT194"/>
  <c r="BU194"/>
  <c r="BV194"/>
  <c r="BW194"/>
  <c r="BX194"/>
  <c r="BY194"/>
  <c r="BZ194"/>
  <c r="CA194"/>
  <c r="CB194"/>
  <c r="CC194"/>
  <c r="CD194"/>
  <c r="CE194"/>
  <c r="CF194"/>
  <c r="AZ195"/>
  <c r="BA195"/>
  <c r="BB195"/>
  <c r="BD195"/>
  <c r="BE195"/>
  <c r="BF195"/>
  <c r="BG195"/>
  <c r="BH195"/>
  <c r="BI195"/>
  <c r="BJ195"/>
  <c r="BK195"/>
  <c r="BL195"/>
  <c r="BM195"/>
  <c r="BN195"/>
  <c r="BO195"/>
  <c r="BP195"/>
  <c r="BQ195"/>
  <c r="BR195"/>
  <c r="BS195"/>
  <c r="BT195"/>
  <c r="BU195"/>
  <c r="BV195"/>
  <c r="BW195"/>
  <c r="BX195"/>
  <c r="BY195"/>
  <c r="BZ195"/>
  <c r="CA195"/>
  <c r="CB195"/>
  <c r="CC195"/>
  <c r="CD195"/>
  <c r="CE195"/>
  <c r="CF195"/>
  <c r="AZ196"/>
  <c r="BA196"/>
  <c r="BB196"/>
  <c r="BD196"/>
  <c r="BE196"/>
  <c r="BF196"/>
  <c r="BG196"/>
  <c r="BH196"/>
  <c r="BI196"/>
  <c r="BJ196"/>
  <c r="BK196"/>
  <c r="BL196"/>
  <c r="BM196"/>
  <c r="BN196"/>
  <c r="BO196"/>
  <c r="BP196"/>
  <c r="BQ196"/>
  <c r="BR196"/>
  <c r="BS196"/>
  <c r="BT196"/>
  <c r="BU196"/>
  <c r="BV196"/>
  <c r="BW196"/>
  <c r="BX196"/>
  <c r="BY196"/>
  <c r="BZ196"/>
  <c r="CA196"/>
  <c r="CB196"/>
  <c r="CC196"/>
  <c r="CD196"/>
  <c r="CE196"/>
  <c r="CF196"/>
  <c r="AZ197"/>
  <c r="BA197"/>
  <c r="BB197"/>
  <c r="BD197"/>
  <c r="BE197"/>
  <c r="BF197"/>
  <c r="BG197"/>
  <c r="BH197"/>
  <c r="BI197"/>
  <c r="BJ197"/>
  <c r="BK197"/>
  <c r="BL197"/>
  <c r="BM197"/>
  <c r="BN197"/>
  <c r="BO197"/>
  <c r="BP197"/>
  <c r="BQ197"/>
  <c r="BR197"/>
  <c r="BS197"/>
  <c r="BT197"/>
  <c r="BU197"/>
  <c r="BV197"/>
  <c r="BW197"/>
  <c r="BX197"/>
  <c r="BY197"/>
  <c r="BZ197"/>
  <c r="CA197"/>
  <c r="CB197"/>
  <c r="CC197"/>
  <c r="CD197"/>
  <c r="CE197"/>
  <c r="CF197"/>
  <c r="AZ198"/>
  <c r="BA198"/>
  <c r="BB198"/>
  <c r="BC198"/>
  <c r="BD198"/>
  <c r="BE198"/>
  <c r="BF198"/>
  <c r="BG198"/>
  <c r="BH198"/>
  <c r="BI198"/>
  <c r="BJ198"/>
  <c r="BK198"/>
  <c r="BL198"/>
  <c r="BM198"/>
  <c r="BN198"/>
  <c r="BO198"/>
  <c r="BP198"/>
  <c r="BQ198"/>
  <c r="BR198"/>
  <c r="BS198"/>
  <c r="BT198"/>
  <c r="BU198"/>
  <c r="BV198"/>
  <c r="BW198"/>
  <c r="BX198"/>
  <c r="BY198"/>
  <c r="BZ198"/>
  <c r="CA198"/>
  <c r="CB198"/>
  <c r="CC198"/>
  <c r="CD198"/>
  <c r="CE198"/>
  <c r="CF198"/>
  <c r="AZ199"/>
  <c r="BA199"/>
  <c r="BB199"/>
  <c r="BC199"/>
  <c r="BD199"/>
  <c r="BF199"/>
  <c r="BG199"/>
  <c r="BH199"/>
  <c r="BI199"/>
  <c r="BJ199"/>
  <c r="BK199"/>
  <c r="BL199"/>
  <c r="BM199"/>
  <c r="BN199"/>
  <c r="BO199"/>
  <c r="BP199"/>
  <c r="BQ199"/>
  <c r="BR199"/>
  <c r="BS199"/>
  <c r="BT199"/>
  <c r="BU199"/>
  <c r="BV199"/>
  <c r="BW199"/>
  <c r="BX199"/>
  <c r="BY199"/>
  <c r="BZ199"/>
  <c r="CA199"/>
  <c r="CB199"/>
  <c r="CC199"/>
  <c r="CD199"/>
  <c r="CE199"/>
  <c r="CF199"/>
  <c r="AZ200"/>
  <c r="BA200"/>
  <c r="BB200"/>
  <c r="BC200"/>
  <c r="BD200"/>
  <c r="BF200"/>
  <c r="BG200"/>
  <c r="BH200"/>
  <c r="BI200"/>
  <c r="BJ200"/>
  <c r="BK200"/>
  <c r="BL200"/>
  <c r="BM200"/>
  <c r="BN200"/>
  <c r="BO200"/>
  <c r="BP200"/>
  <c r="BQ200"/>
  <c r="BR200"/>
  <c r="BS200"/>
  <c r="BT200"/>
  <c r="BU200"/>
  <c r="BV200"/>
  <c r="BW200"/>
  <c r="BX200"/>
  <c r="BY200"/>
  <c r="BZ200"/>
  <c r="CA200"/>
  <c r="CB200"/>
  <c r="CC200"/>
  <c r="CD200"/>
  <c r="CE200"/>
  <c r="CF200"/>
  <c r="AZ201"/>
  <c r="BA201"/>
  <c r="BB201"/>
  <c r="BC201"/>
  <c r="BD201"/>
  <c r="BF201"/>
  <c r="BG201"/>
  <c r="BH201"/>
  <c r="BI201"/>
  <c r="BJ201"/>
  <c r="BK201"/>
  <c r="BL201"/>
  <c r="BM201"/>
  <c r="BN201"/>
  <c r="BO201"/>
  <c r="BP201"/>
  <c r="BQ201"/>
  <c r="BR201"/>
  <c r="BS201"/>
  <c r="BT201"/>
  <c r="BU201"/>
  <c r="BV201"/>
  <c r="BW201"/>
  <c r="BX201"/>
  <c r="BY201"/>
  <c r="BZ201"/>
  <c r="CA201"/>
  <c r="CB201"/>
  <c r="CC201"/>
  <c r="CD201"/>
  <c r="CE201"/>
  <c r="CF201"/>
  <c r="AZ202"/>
  <c r="BA202"/>
  <c r="BB202"/>
  <c r="BC202"/>
  <c r="BD202"/>
  <c r="BF202"/>
  <c r="BG202"/>
  <c r="BH202"/>
  <c r="BI202"/>
  <c r="BJ202"/>
  <c r="BK202"/>
  <c r="BL202"/>
  <c r="BM202"/>
  <c r="BN202"/>
  <c r="BO202"/>
  <c r="BP202"/>
  <c r="BQ202"/>
  <c r="BR202"/>
  <c r="BS202"/>
  <c r="BT202"/>
  <c r="BU202"/>
  <c r="BV202"/>
  <c r="BW202"/>
  <c r="BX202"/>
  <c r="BY202"/>
  <c r="BZ202"/>
  <c r="CA202"/>
  <c r="CB202"/>
  <c r="CC202"/>
  <c r="CD202"/>
  <c r="CE202"/>
  <c r="CF202"/>
  <c r="AZ203"/>
  <c r="BA203"/>
  <c r="BB203"/>
  <c r="BC203"/>
  <c r="BD203"/>
  <c r="BF203"/>
  <c r="BG203"/>
  <c r="BH203"/>
  <c r="BI203"/>
  <c r="BJ203"/>
  <c r="BK203"/>
  <c r="BL203"/>
  <c r="BM203"/>
  <c r="BN203"/>
  <c r="BO203"/>
  <c r="BP203"/>
  <c r="BQ203"/>
  <c r="BR203"/>
  <c r="BS203"/>
  <c r="BT203"/>
  <c r="BU203"/>
  <c r="BV203"/>
  <c r="BW203"/>
  <c r="BX203"/>
  <c r="BY203"/>
  <c r="BZ203"/>
  <c r="CA203"/>
  <c r="CB203"/>
  <c r="CC203"/>
  <c r="CD203"/>
  <c r="CE203"/>
  <c r="CF203"/>
  <c r="AZ204"/>
  <c r="BA204"/>
  <c r="BB204"/>
  <c r="BC204"/>
  <c r="BD204"/>
  <c r="BF204"/>
  <c r="BG204"/>
  <c r="BH204"/>
  <c r="BI204"/>
  <c r="BJ204"/>
  <c r="BK204"/>
  <c r="BL204"/>
  <c r="BM204"/>
  <c r="BN204"/>
  <c r="BO204"/>
  <c r="BP204"/>
  <c r="BQ204"/>
  <c r="BR204"/>
  <c r="BS204"/>
  <c r="BT204"/>
  <c r="BU204"/>
  <c r="BV204"/>
  <c r="BW204"/>
  <c r="BX204"/>
  <c r="BY204"/>
  <c r="BZ204"/>
  <c r="CA204"/>
  <c r="CB204"/>
  <c r="CC204"/>
  <c r="CD204"/>
  <c r="CE204"/>
  <c r="CF204"/>
  <c r="AZ205"/>
  <c r="BA205"/>
  <c r="BB205"/>
  <c r="BC205"/>
  <c r="BD205"/>
  <c r="BF205"/>
  <c r="BG205"/>
  <c r="BH205"/>
  <c r="BI205"/>
  <c r="BJ205"/>
  <c r="BK205"/>
  <c r="BL205"/>
  <c r="BM205"/>
  <c r="BN205"/>
  <c r="BO205"/>
  <c r="BP205"/>
  <c r="BQ205"/>
  <c r="BR205"/>
  <c r="BS205"/>
  <c r="BT205"/>
  <c r="BU205"/>
  <c r="BV205"/>
  <c r="BW205"/>
  <c r="BX205"/>
  <c r="BY205"/>
  <c r="BZ205"/>
  <c r="CA205"/>
  <c r="CB205"/>
  <c r="CC205"/>
  <c r="CD205"/>
  <c r="CE205"/>
  <c r="CF205"/>
  <c r="AZ206"/>
  <c r="BA206"/>
  <c r="BB206"/>
  <c r="BC206"/>
  <c r="BD206"/>
  <c r="BF206"/>
  <c r="BG206"/>
  <c r="BH206"/>
  <c r="BI206"/>
  <c r="BJ206"/>
  <c r="BK206"/>
  <c r="BL206"/>
  <c r="BM206"/>
  <c r="BN206"/>
  <c r="BO206"/>
  <c r="BP206"/>
  <c r="BQ206"/>
  <c r="BR206"/>
  <c r="BS206"/>
  <c r="BT206"/>
  <c r="BU206"/>
  <c r="BV206"/>
  <c r="BW206"/>
  <c r="BX206"/>
  <c r="BY206"/>
  <c r="BZ206"/>
  <c r="CA206"/>
  <c r="CB206"/>
  <c r="CC206"/>
  <c r="CD206"/>
  <c r="CE206"/>
  <c r="CF206"/>
  <c r="AZ207"/>
  <c r="BA207"/>
  <c r="BB207"/>
  <c r="BC207"/>
  <c r="BD207"/>
  <c r="BF207"/>
  <c r="BG207"/>
  <c r="BH207"/>
  <c r="BI207"/>
  <c r="BJ207"/>
  <c r="BK207"/>
  <c r="BL207"/>
  <c r="BM207"/>
  <c r="BN207"/>
  <c r="BO207"/>
  <c r="BP207"/>
  <c r="BQ207"/>
  <c r="BR207"/>
  <c r="BS207"/>
  <c r="BT207"/>
  <c r="BU207"/>
  <c r="BV207"/>
  <c r="BW207"/>
  <c r="BX207"/>
  <c r="BY207"/>
  <c r="BZ207"/>
  <c r="CA207"/>
  <c r="CB207"/>
  <c r="CC207"/>
  <c r="CD207"/>
  <c r="CE207"/>
  <c r="CF207"/>
  <c r="BA208"/>
  <c r="BB208"/>
  <c r="BC208"/>
  <c r="BD208"/>
  <c r="BE208"/>
  <c r="BF208"/>
  <c r="BH208"/>
  <c r="BI208"/>
  <c r="BJ208"/>
  <c r="BK208"/>
  <c r="BL208"/>
  <c r="BM208"/>
  <c r="BN208"/>
  <c r="BO208"/>
  <c r="BP208"/>
  <c r="BQ208"/>
  <c r="BR208"/>
  <c r="CJ208" s="1"/>
  <c r="BS208"/>
  <c r="CK208" s="1"/>
  <c r="BT208"/>
  <c r="CL208" s="1"/>
  <c r="BV208"/>
  <c r="CN208" s="1"/>
  <c r="BW208"/>
  <c r="CO208" s="1"/>
  <c r="BX208"/>
  <c r="CP208" s="1"/>
  <c r="BY208"/>
  <c r="BZ208"/>
  <c r="CR208" s="1"/>
  <c r="CA208"/>
  <c r="CS208" s="1"/>
  <c r="CB208"/>
  <c r="CT208" s="1"/>
  <c r="CC208"/>
  <c r="CU208" s="1"/>
  <c r="CD208"/>
  <c r="CV208" s="1"/>
  <c r="CE208"/>
  <c r="CW208" s="1"/>
  <c r="CF208"/>
  <c r="CX208" s="1"/>
  <c r="BA209"/>
  <c r="BB209"/>
  <c r="BC209"/>
  <c r="BD209"/>
  <c r="BE209"/>
  <c r="BF209"/>
  <c r="BH209"/>
  <c r="BI209"/>
  <c r="BJ209"/>
  <c r="BK209"/>
  <c r="BL209"/>
  <c r="BM209"/>
  <c r="BN209"/>
  <c r="BO209"/>
  <c r="BP209"/>
  <c r="BQ209"/>
  <c r="BR209"/>
  <c r="CJ209" s="1"/>
  <c r="BS209"/>
  <c r="CK209" s="1"/>
  <c r="BT209"/>
  <c r="CL209" s="1"/>
  <c r="BV209"/>
  <c r="CN209" s="1"/>
  <c r="BW209"/>
  <c r="CO209" s="1"/>
  <c r="BX209"/>
  <c r="CP209" s="1"/>
  <c r="BZ209"/>
  <c r="CR209" s="1"/>
  <c r="CA209"/>
  <c r="CS209" s="1"/>
  <c r="CB209"/>
  <c r="CT209" s="1"/>
  <c r="CC209"/>
  <c r="CU209" s="1"/>
  <c r="CD209"/>
  <c r="CV209" s="1"/>
  <c r="CE209"/>
  <c r="CW209" s="1"/>
  <c r="CF209"/>
  <c r="CX209" s="1"/>
  <c r="BA210"/>
  <c r="BB210"/>
  <c r="BC210"/>
  <c r="BD210"/>
  <c r="BE210"/>
  <c r="BF210"/>
  <c r="BH210"/>
  <c r="BI210"/>
  <c r="BJ210"/>
  <c r="BK210"/>
  <c r="BL210"/>
  <c r="BM210"/>
  <c r="BN210"/>
  <c r="BO210"/>
  <c r="BP210"/>
  <c r="BQ210"/>
  <c r="BR210"/>
  <c r="CJ210" s="1"/>
  <c r="BS210"/>
  <c r="CK210" s="1"/>
  <c r="BT210"/>
  <c r="CL210" s="1"/>
  <c r="BV210"/>
  <c r="CN210" s="1"/>
  <c r="BW210"/>
  <c r="CO210" s="1"/>
  <c r="BX210"/>
  <c r="CP210" s="1"/>
  <c r="BZ210"/>
  <c r="CR210" s="1"/>
  <c r="CA210"/>
  <c r="CS210" s="1"/>
  <c r="CB210"/>
  <c r="CT210" s="1"/>
  <c r="CC210"/>
  <c r="CU210" s="1"/>
  <c r="CD210"/>
  <c r="CV210" s="1"/>
  <c r="CE210"/>
  <c r="CW210" s="1"/>
  <c r="CF210"/>
  <c r="CX210" s="1"/>
  <c r="BA211"/>
  <c r="BB211"/>
  <c r="BC211"/>
  <c r="BD211"/>
  <c r="BE211"/>
  <c r="BF211"/>
  <c r="BH211"/>
  <c r="BI211"/>
  <c r="BJ211"/>
  <c r="BK211"/>
  <c r="BL211"/>
  <c r="BM211"/>
  <c r="BN211"/>
  <c r="BO211"/>
  <c r="BP211"/>
  <c r="BQ211"/>
  <c r="BR211"/>
  <c r="CJ211" s="1"/>
  <c r="BS211"/>
  <c r="CK211" s="1"/>
  <c r="BT211"/>
  <c r="CL211" s="1"/>
  <c r="BV211"/>
  <c r="CN211" s="1"/>
  <c r="BW211"/>
  <c r="CO211" s="1"/>
  <c r="BX211"/>
  <c r="CP211" s="1"/>
  <c r="BZ211"/>
  <c r="CR211" s="1"/>
  <c r="CA211"/>
  <c r="CS211" s="1"/>
  <c r="CB211"/>
  <c r="CT211" s="1"/>
  <c r="CC211"/>
  <c r="CU211" s="1"/>
  <c r="CD211"/>
  <c r="CV211" s="1"/>
  <c r="CE211"/>
  <c r="CW211" s="1"/>
  <c r="CF211"/>
  <c r="CX211" s="1"/>
  <c r="BA212"/>
  <c r="BB212"/>
  <c r="BC212"/>
  <c r="BD212"/>
  <c r="BE212"/>
  <c r="BF212"/>
  <c r="BH212"/>
  <c r="BI212"/>
  <c r="BJ212"/>
  <c r="BK212"/>
  <c r="BL212"/>
  <c r="BM212"/>
  <c r="BN212"/>
  <c r="BO212"/>
  <c r="BP212"/>
  <c r="BQ212"/>
  <c r="BR212"/>
  <c r="CJ212" s="1"/>
  <c r="BS212"/>
  <c r="CK212" s="1"/>
  <c r="BT212"/>
  <c r="CL212" s="1"/>
  <c r="BV212"/>
  <c r="CN212" s="1"/>
  <c r="BW212"/>
  <c r="CO212" s="1"/>
  <c r="BX212"/>
  <c r="CP212" s="1"/>
  <c r="BZ212"/>
  <c r="CR212" s="1"/>
  <c r="CA212"/>
  <c r="CS212" s="1"/>
  <c r="CB212"/>
  <c r="CT212" s="1"/>
  <c r="CC212"/>
  <c r="CU212" s="1"/>
  <c r="CD212"/>
  <c r="CV212" s="1"/>
  <c r="CE212"/>
  <c r="CW212" s="1"/>
  <c r="CF212"/>
  <c r="CX212" s="1"/>
  <c r="BA213"/>
  <c r="BB213"/>
  <c r="BC213"/>
  <c r="BD213"/>
  <c r="BE213"/>
  <c r="BF213"/>
  <c r="BH213"/>
  <c r="BI213"/>
  <c r="BJ213"/>
  <c r="BK213"/>
  <c r="BL213"/>
  <c r="BM213"/>
  <c r="BN213"/>
  <c r="BO213"/>
  <c r="BP213"/>
  <c r="BQ213"/>
  <c r="BR213"/>
  <c r="CJ213" s="1"/>
  <c r="BS213"/>
  <c r="CK213" s="1"/>
  <c r="BT213"/>
  <c r="CL213" s="1"/>
  <c r="BV213"/>
  <c r="CN213" s="1"/>
  <c r="BW213"/>
  <c r="CO213" s="1"/>
  <c r="BX213"/>
  <c r="CP213" s="1"/>
  <c r="BZ213"/>
  <c r="CR213" s="1"/>
  <c r="CA213"/>
  <c r="CS213" s="1"/>
  <c r="CB213"/>
  <c r="CT213" s="1"/>
  <c r="CC213"/>
  <c r="CU213" s="1"/>
  <c r="CD213"/>
  <c r="CV213" s="1"/>
  <c r="CE213"/>
  <c r="CW213" s="1"/>
  <c r="CF213"/>
  <c r="CX213" s="1"/>
  <c r="BA214"/>
  <c r="BB214"/>
  <c r="BC214"/>
  <c r="BD214"/>
  <c r="BE214"/>
  <c r="BF214"/>
  <c r="BH214"/>
  <c r="BI214"/>
  <c r="BJ214"/>
  <c r="BK214"/>
  <c r="BL214"/>
  <c r="BM214"/>
  <c r="BN214"/>
  <c r="BO214"/>
  <c r="BP214"/>
  <c r="BQ214"/>
  <c r="BR214"/>
  <c r="CJ214" s="1"/>
  <c r="BS214"/>
  <c r="CK214" s="1"/>
  <c r="BT214"/>
  <c r="CL214" s="1"/>
  <c r="BV214"/>
  <c r="CN214" s="1"/>
  <c r="BW214"/>
  <c r="CO214" s="1"/>
  <c r="BX214"/>
  <c r="CP214" s="1"/>
  <c r="BZ214"/>
  <c r="CR214" s="1"/>
  <c r="CA214"/>
  <c r="CS214" s="1"/>
  <c r="CB214"/>
  <c r="CT214" s="1"/>
  <c r="CC214"/>
  <c r="CU214" s="1"/>
  <c r="CD214"/>
  <c r="CV214" s="1"/>
  <c r="CE214"/>
  <c r="CW214" s="1"/>
  <c r="CF214"/>
  <c r="CX214" s="1"/>
  <c r="BA215"/>
  <c r="BB215"/>
  <c r="BC215"/>
  <c r="BD215"/>
  <c r="BE215"/>
  <c r="BF215"/>
  <c r="BH215"/>
  <c r="BI215"/>
  <c r="BJ215"/>
  <c r="BK215"/>
  <c r="BL215"/>
  <c r="BM215"/>
  <c r="BN215"/>
  <c r="BO215"/>
  <c r="BP215"/>
  <c r="BQ215"/>
  <c r="BR215"/>
  <c r="CJ215" s="1"/>
  <c r="BS215"/>
  <c r="CK215" s="1"/>
  <c r="BT215"/>
  <c r="CL215" s="1"/>
  <c r="BV215"/>
  <c r="CN215" s="1"/>
  <c r="BW215"/>
  <c r="CO215" s="1"/>
  <c r="BX215"/>
  <c r="CP215" s="1"/>
  <c r="BZ215"/>
  <c r="CR215" s="1"/>
  <c r="CA215"/>
  <c r="CS215" s="1"/>
  <c r="CB215"/>
  <c r="CT215" s="1"/>
  <c r="CC215"/>
  <c r="CU215" s="1"/>
  <c r="CD215"/>
  <c r="CV215" s="1"/>
  <c r="CE215"/>
  <c r="CW215" s="1"/>
  <c r="CF215"/>
  <c r="CX215" s="1"/>
  <c r="BA216"/>
  <c r="BB216"/>
  <c r="BC216"/>
  <c r="BD216"/>
  <c r="BE216"/>
  <c r="BF216"/>
  <c r="BH216"/>
  <c r="BI216"/>
  <c r="BJ216"/>
  <c r="BK216"/>
  <c r="BL216"/>
  <c r="BM216"/>
  <c r="BN216"/>
  <c r="BO216"/>
  <c r="BP216"/>
  <c r="BQ216"/>
  <c r="BR216"/>
  <c r="CJ216" s="1"/>
  <c r="BS216"/>
  <c r="CK216" s="1"/>
  <c r="BT216"/>
  <c r="CL216" s="1"/>
  <c r="BV216"/>
  <c r="CN216" s="1"/>
  <c r="BW216"/>
  <c r="CO216" s="1"/>
  <c r="BX216"/>
  <c r="CP216" s="1"/>
  <c r="BZ216"/>
  <c r="CR216" s="1"/>
  <c r="CA216"/>
  <c r="CS216" s="1"/>
  <c r="CB216"/>
  <c r="CT216" s="1"/>
  <c r="CC216"/>
  <c r="CU216" s="1"/>
  <c r="CD216"/>
  <c r="CV216" s="1"/>
  <c r="CE216"/>
  <c r="CW216" s="1"/>
  <c r="CF216"/>
  <c r="CX216" s="1"/>
  <c r="AZ234"/>
  <c r="BA234"/>
  <c r="BB234"/>
  <c r="BC234"/>
  <c r="BD234"/>
  <c r="BE234"/>
  <c r="BF234"/>
  <c r="BG234"/>
  <c r="BH234"/>
  <c r="BI234"/>
  <c r="BJ234"/>
  <c r="BK234"/>
  <c r="BL234"/>
  <c r="BN234"/>
  <c r="BO234"/>
  <c r="BP234"/>
  <c r="BQ234"/>
  <c r="BR234"/>
  <c r="BS234"/>
  <c r="BT234"/>
  <c r="BU234"/>
  <c r="BV234"/>
  <c r="BW234"/>
  <c r="BX234"/>
  <c r="BY234"/>
  <c r="BZ234"/>
  <c r="CA234"/>
  <c r="CB234"/>
  <c r="CC234"/>
  <c r="CD234"/>
  <c r="CE234"/>
  <c r="CF234"/>
  <c r="AZ235"/>
  <c r="BA235"/>
  <c r="BB235"/>
  <c r="BC235"/>
  <c r="BD235"/>
  <c r="BE235"/>
  <c r="BF235"/>
  <c r="BG235"/>
  <c r="BH235"/>
  <c r="BI235"/>
  <c r="BJ235"/>
  <c r="BK235"/>
  <c r="BL235"/>
  <c r="BN235"/>
  <c r="BO235"/>
  <c r="BP235"/>
  <c r="BQ235"/>
  <c r="BR235"/>
  <c r="BS235"/>
  <c r="BT235"/>
  <c r="BU235"/>
  <c r="BV235"/>
  <c r="BW235"/>
  <c r="BX235"/>
  <c r="BY235"/>
  <c r="BZ235"/>
  <c r="CA235"/>
  <c r="CB235"/>
  <c r="CC235"/>
  <c r="CD235"/>
  <c r="CE235"/>
  <c r="CF235"/>
  <c r="AZ236"/>
  <c r="BA236"/>
  <c r="BB236"/>
  <c r="BC236"/>
  <c r="BD236"/>
  <c r="BE236"/>
  <c r="BF236"/>
  <c r="BG236"/>
  <c r="BH236"/>
  <c r="BI236"/>
  <c r="BJ236"/>
  <c r="BK236"/>
  <c r="BL236"/>
  <c r="BN236"/>
  <c r="BO236"/>
  <c r="BP236"/>
  <c r="BQ236"/>
  <c r="BR236"/>
  <c r="BS236"/>
  <c r="BT236"/>
  <c r="BU236"/>
  <c r="BV236"/>
  <c r="BW236"/>
  <c r="BX236"/>
  <c r="BY236"/>
  <c r="BZ236"/>
  <c r="CA236"/>
  <c r="CB236"/>
  <c r="CC236"/>
  <c r="CD236"/>
  <c r="CE236"/>
  <c r="CF236"/>
  <c r="AZ237"/>
  <c r="BA237"/>
  <c r="BB237"/>
  <c r="BC237"/>
  <c r="BD237"/>
  <c r="BE237"/>
  <c r="BF237"/>
  <c r="BG237"/>
  <c r="BH237"/>
  <c r="BI237"/>
  <c r="BJ237"/>
  <c r="BK237"/>
  <c r="BL237"/>
  <c r="BN237"/>
  <c r="BO237"/>
  <c r="BP237"/>
  <c r="BQ237"/>
  <c r="BR237"/>
  <c r="BS237"/>
  <c r="BT237"/>
  <c r="BU237"/>
  <c r="BV237"/>
  <c r="BW237"/>
  <c r="BX237"/>
  <c r="BY237"/>
  <c r="BZ237"/>
  <c r="CA237"/>
  <c r="CB237"/>
  <c r="CC237"/>
  <c r="CD237"/>
  <c r="CE237"/>
  <c r="CF237"/>
  <c r="AZ238"/>
  <c r="BA238"/>
  <c r="BB238"/>
  <c r="BC238"/>
  <c r="BD238"/>
  <c r="BE238"/>
  <c r="BF238"/>
  <c r="BG238"/>
  <c r="BH238"/>
  <c r="BI238"/>
  <c r="BJ238"/>
  <c r="BK238"/>
  <c r="BL238"/>
  <c r="BN238"/>
  <c r="BO238"/>
  <c r="BP238"/>
  <c r="BQ238"/>
  <c r="BR238"/>
  <c r="BS238"/>
  <c r="BT238"/>
  <c r="BU238"/>
  <c r="BV238"/>
  <c r="BW238"/>
  <c r="BX238"/>
  <c r="BY238"/>
  <c r="BZ238"/>
  <c r="CA238"/>
  <c r="CB238"/>
  <c r="CC238"/>
  <c r="CD238"/>
  <c r="CE238"/>
  <c r="CF238"/>
  <c r="AZ239"/>
  <c r="BA239"/>
  <c r="BB239"/>
  <c r="BC239"/>
  <c r="BD239"/>
  <c r="BE239"/>
  <c r="BF239"/>
  <c r="BG239"/>
  <c r="BH239"/>
  <c r="BI239"/>
  <c r="BJ239"/>
  <c r="BK239"/>
  <c r="BL239"/>
  <c r="BN239"/>
  <c r="BO239"/>
  <c r="BP239"/>
  <c r="BQ239"/>
  <c r="BR239"/>
  <c r="BS239"/>
  <c r="BT239"/>
  <c r="BU239"/>
  <c r="BV239"/>
  <c r="BW239"/>
  <c r="BX239"/>
  <c r="BY239"/>
  <c r="BZ239"/>
  <c r="CA239"/>
  <c r="CB239"/>
  <c r="CC239"/>
  <c r="CD239"/>
  <c r="CE239"/>
  <c r="CF239"/>
  <c r="AZ240"/>
  <c r="BA240"/>
  <c r="BB240"/>
  <c r="BC240"/>
  <c r="BD240"/>
  <c r="BE240"/>
  <c r="BF240"/>
  <c r="BG240"/>
  <c r="BH240"/>
  <c r="BI240"/>
  <c r="BJ240"/>
  <c r="BK240"/>
  <c r="BL240"/>
  <c r="BN240"/>
  <c r="BO240"/>
  <c r="BP240"/>
  <c r="BQ240"/>
  <c r="BR240"/>
  <c r="BS240"/>
  <c r="BT240"/>
  <c r="BU240"/>
  <c r="BV240"/>
  <c r="BW240"/>
  <c r="BX240"/>
  <c r="BY240"/>
  <c r="BZ240"/>
  <c r="CA240"/>
  <c r="CB240"/>
  <c r="CC240"/>
  <c r="CD240"/>
  <c r="CE240"/>
  <c r="CF240"/>
  <c r="AZ241"/>
  <c r="BA241"/>
  <c r="BB241"/>
  <c r="BC241"/>
  <c r="BD241"/>
  <c r="BE241"/>
  <c r="BF241"/>
  <c r="BG241"/>
  <c r="BH241"/>
  <c r="BI241"/>
  <c r="BJ241"/>
  <c r="BK241"/>
  <c r="BL241"/>
  <c r="BN241"/>
  <c r="BO241"/>
  <c r="BP241"/>
  <c r="BQ241"/>
  <c r="BR241"/>
  <c r="BS241"/>
  <c r="BT241"/>
  <c r="BU241"/>
  <c r="BV241"/>
  <c r="BW241"/>
  <c r="BX241"/>
  <c r="BY241"/>
  <c r="BZ241"/>
  <c r="CA241"/>
  <c r="CB241"/>
  <c r="CC241"/>
  <c r="CD241"/>
  <c r="CE241"/>
  <c r="CF241"/>
  <c r="AZ242"/>
  <c r="BA242"/>
  <c r="BB242"/>
  <c r="BC242"/>
  <c r="BD242"/>
  <c r="BE242"/>
  <c r="BF242"/>
  <c r="BG242"/>
  <c r="BH242"/>
  <c r="BI242"/>
  <c r="BJ242"/>
  <c r="BK242"/>
  <c r="BL242"/>
  <c r="BM242"/>
  <c r="BN242"/>
  <c r="BO242"/>
  <c r="BP242"/>
  <c r="BQ242"/>
  <c r="BR242"/>
  <c r="BS242"/>
  <c r="BT242"/>
  <c r="BU242"/>
  <c r="BV242"/>
  <c r="BW242"/>
  <c r="BX242"/>
  <c r="BY242"/>
  <c r="BZ242"/>
  <c r="CA242"/>
  <c r="CB242"/>
  <c r="CC242"/>
  <c r="CD242"/>
  <c r="CE242"/>
  <c r="CF242"/>
  <c r="AZ243"/>
  <c r="BA243"/>
  <c r="BB243"/>
  <c r="BC243"/>
  <c r="BE243"/>
  <c r="BF243"/>
  <c r="BG243"/>
  <c r="BH243"/>
  <c r="BI243"/>
  <c r="BJ243"/>
  <c r="BK243"/>
  <c r="BL243"/>
  <c r="BM243"/>
  <c r="BN243"/>
  <c r="BO243"/>
  <c r="BP243"/>
  <c r="BQ243"/>
  <c r="BR243"/>
  <c r="BS243"/>
  <c r="BT243"/>
  <c r="BU243"/>
  <c r="BV243"/>
  <c r="BW243"/>
  <c r="BX243"/>
  <c r="BY243"/>
  <c r="BZ243"/>
  <c r="CA243"/>
  <c r="CB243"/>
  <c r="CC243"/>
  <c r="CD243"/>
  <c r="CE243"/>
  <c r="CF243"/>
  <c r="AZ244"/>
  <c r="BA244"/>
  <c r="BB244"/>
  <c r="BC244"/>
  <c r="BE244"/>
  <c r="BF244"/>
  <c r="BG244"/>
  <c r="BH244"/>
  <c r="BI244"/>
  <c r="BJ244"/>
  <c r="BK244"/>
  <c r="BL244"/>
  <c r="BM244"/>
  <c r="BN244"/>
  <c r="BO244"/>
  <c r="BP244"/>
  <c r="BQ244"/>
  <c r="BR244"/>
  <c r="BS244"/>
  <c r="BT244"/>
  <c r="BU244"/>
  <c r="BV244"/>
  <c r="BW244"/>
  <c r="BX244"/>
  <c r="BY244"/>
  <c r="BZ244"/>
  <c r="CA244"/>
  <c r="CB244"/>
  <c r="CC244"/>
  <c r="CD244"/>
  <c r="CE244"/>
  <c r="CF244"/>
  <c r="AZ245"/>
  <c r="BA245"/>
  <c r="BB245"/>
  <c r="BC245"/>
  <c r="BE245"/>
  <c r="BF245"/>
  <c r="BG245"/>
  <c r="BH245"/>
  <c r="BI245"/>
  <c r="BJ245"/>
  <c r="BK245"/>
  <c r="BL245"/>
  <c r="BM245"/>
  <c r="BN245"/>
  <c r="BO245"/>
  <c r="BP245"/>
  <c r="BQ245"/>
  <c r="BR245"/>
  <c r="BS245"/>
  <c r="BT245"/>
  <c r="BU245"/>
  <c r="BV245"/>
  <c r="BW245"/>
  <c r="BX245"/>
  <c r="BY245"/>
  <c r="BZ245"/>
  <c r="CA245"/>
  <c r="CB245"/>
  <c r="CC245"/>
  <c r="CD245"/>
  <c r="CE245"/>
  <c r="CF245"/>
  <c r="AZ246"/>
  <c r="BA246"/>
  <c r="BB246"/>
  <c r="BC246"/>
  <c r="BE246"/>
  <c r="BF246"/>
  <c r="BG246"/>
  <c r="BH246"/>
  <c r="BI246"/>
  <c r="BJ246"/>
  <c r="BK246"/>
  <c r="BL246"/>
  <c r="BM246"/>
  <c r="BN246"/>
  <c r="BO246"/>
  <c r="BP246"/>
  <c r="BQ246"/>
  <c r="BR246"/>
  <c r="BS246"/>
  <c r="BT246"/>
  <c r="BU246"/>
  <c r="BV246"/>
  <c r="BW246"/>
  <c r="BX246"/>
  <c r="BY246"/>
  <c r="BZ246"/>
  <c r="CA246"/>
  <c r="CB246"/>
  <c r="CC246"/>
  <c r="CD246"/>
  <c r="CE246"/>
  <c r="CF246"/>
  <c r="AZ247"/>
  <c r="BA247"/>
  <c r="BB247"/>
  <c r="BC247"/>
  <c r="BE247"/>
  <c r="BF247"/>
  <c r="BG247"/>
  <c r="BH247"/>
  <c r="BI247"/>
  <c r="BJ247"/>
  <c r="BK247"/>
  <c r="BL247"/>
  <c r="BM247"/>
  <c r="BN247"/>
  <c r="BO247"/>
  <c r="BP247"/>
  <c r="BQ247"/>
  <c r="BR247"/>
  <c r="BS247"/>
  <c r="BT247"/>
  <c r="BU247"/>
  <c r="BV247"/>
  <c r="BW247"/>
  <c r="BX247"/>
  <c r="BY247"/>
  <c r="BZ247"/>
  <c r="CA247"/>
  <c r="CB247"/>
  <c r="CC247"/>
  <c r="CD247"/>
  <c r="CE247"/>
  <c r="CF247"/>
  <c r="AZ248"/>
  <c r="BA248"/>
  <c r="BB248"/>
  <c r="BC248"/>
  <c r="BE248"/>
  <c r="BF248"/>
  <c r="BG248"/>
  <c r="BH248"/>
  <c r="BI248"/>
  <c r="BJ248"/>
  <c r="BK248"/>
  <c r="BL248"/>
  <c r="BM248"/>
  <c r="BN248"/>
  <c r="BO248"/>
  <c r="BP248"/>
  <c r="BQ248"/>
  <c r="BR248"/>
  <c r="BS248"/>
  <c r="BT248"/>
  <c r="BU248"/>
  <c r="BV248"/>
  <c r="BW248"/>
  <c r="BX248"/>
  <c r="BY248"/>
  <c r="BZ248"/>
  <c r="CA248"/>
  <c r="CB248"/>
  <c r="CC248"/>
  <c r="CD248"/>
  <c r="CE248"/>
  <c r="CF248"/>
  <c r="AZ249"/>
  <c r="BA249"/>
  <c r="BB249"/>
  <c r="BC249"/>
  <c r="BE249"/>
  <c r="BF249"/>
  <c r="BG249"/>
  <c r="BH249"/>
  <c r="BI249"/>
  <c r="BJ249"/>
  <c r="BK249"/>
  <c r="BL249"/>
  <c r="BM249"/>
  <c r="BN249"/>
  <c r="BO249"/>
  <c r="BP249"/>
  <c r="BQ249"/>
  <c r="BR249"/>
  <c r="BS249"/>
  <c r="BT249"/>
  <c r="BU249"/>
  <c r="BV249"/>
  <c r="BW249"/>
  <c r="BX249"/>
  <c r="BY249"/>
  <c r="BZ249"/>
  <c r="CA249"/>
  <c r="CB249"/>
  <c r="CC249"/>
  <c r="CD249"/>
  <c r="CE249"/>
  <c r="CF249"/>
  <c r="AZ250"/>
  <c r="BA250"/>
  <c r="BB250"/>
  <c r="BC250"/>
  <c r="BE250"/>
  <c r="BF250"/>
  <c r="BG250"/>
  <c r="BH250"/>
  <c r="BI250"/>
  <c r="BJ250"/>
  <c r="BK250"/>
  <c r="BL250"/>
  <c r="BM250"/>
  <c r="BN250"/>
  <c r="BO250"/>
  <c r="BP250"/>
  <c r="BQ250"/>
  <c r="BR250"/>
  <c r="BS250"/>
  <c r="BT250"/>
  <c r="BU250"/>
  <c r="BV250"/>
  <c r="BW250"/>
  <c r="BX250"/>
  <c r="BY250"/>
  <c r="BZ250"/>
  <c r="CA250"/>
  <c r="CB250"/>
  <c r="CC250"/>
  <c r="CD250"/>
  <c r="CE250"/>
  <c r="CF250"/>
  <c r="AZ251"/>
  <c r="BA251"/>
  <c r="BB251"/>
  <c r="BC251"/>
  <c r="BE251"/>
  <c r="BF251"/>
  <c r="BG251"/>
  <c r="BH251"/>
  <c r="BI251"/>
  <c r="BJ251"/>
  <c r="BK251"/>
  <c r="BL251"/>
  <c r="BM251"/>
  <c r="BN251"/>
  <c r="BO251"/>
  <c r="BP251"/>
  <c r="BQ251"/>
  <c r="BR251"/>
  <c r="BS251"/>
  <c r="BT251"/>
  <c r="BU251"/>
  <c r="BV251"/>
  <c r="BW251"/>
  <c r="BX251"/>
  <c r="BY251"/>
  <c r="BZ251"/>
  <c r="CA251"/>
  <c r="CB251"/>
  <c r="CC251"/>
  <c r="CD251"/>
  <c r="CE251"/>
  <c r="CF251"/>
  <c r="AZ252"/>
  <c r="BA252"/>
  <c r="BB252"/>
  <c r="BC252"/>
  <c r="BD252"/>
  <c r="BE252"/>
  <c r="BF252"/>
  <c r="BG252"/>
  <c r="BH252"/>
  <c r="BI252"/>
  <c r="BJ252"/>
  <c r="BK252"/>
  <c r="BL252"/>
  <c r="BM252"/>
  <c r="BN252"/>
  <c r="BO252"/>
  <c r="BQ252"/>
  <c r="BR252"/>
  <c r="BS252"/>
  <c r="BT252"/>
  <c r="BU252"/>
  <c r="BV252"/>
  <c r="BW252"/>
  <c r="BX252"/>
  <c r="BY252"/>
  <c r="BZ252"/>
  <c r="CA252"/>
  <c r="CB252"/>
  <c r="CC252"/>
  <c r="CD252"/>
  <c r="CE252"/>
  <c r="CF252"/>
  <c r="AZ253"/>
  <c r="BA253"/>
  <c r="BB253"/>
  <c r="BC253"/>
  <c r="BD253"/>
  <c r="BE253"/>
  <c r="BF253"/>
  <c r="BG253"/>
  <c r="BI253"/>
  <c r="BJ253"/>
  <c r="BK253"/>
  <c r="BL253"/>
  <c r="BN253"/>
  <c r="BO253"/>
  <c r="BQ253"/>
  <c r="BR253"/>
  <c r="BS253"/>
  <c r="BT253"/>
  <c r="BU253"/>
  <c r="BV253"/>
  <c r="BW253"/>
  <c r="BX253"/>
  <c r="BY253"/>
  <c r="BZ253"/>
  <c r="CA253"/>
  <c r="CB253"/>
  <c r="CC253"/>
  <c r="CD253"/>
  <c r="CE253"/>
  <c r="CF253"/>
  <c r="AZ254"/>
  <c r="BA254"/>
  <c r="BB254"/>
  <c r="BC254"/>
  <c r="BD254"/>
  <c r="BE254"/>
  <c r="BF254"/>
  <c r="BG254"/>
  <c r="BI254"/>
  <c r="BJ254"/>
  <c r="BK254"/>
  <c r="BL254"/>
  <c r="BN254"/>
  <c r="BO254"/>
  <c r="BQ254"/>
  <c r="BR254"/>
  <c r="BS254"/>
  <c r="BT254"/>
  <c r="BU254"/>
  <c r="BV254"/>
  <c r="BW254"/>
  <c r="BX254"/>
  <c r="BY254"/>
  <c r="BZ254"/>
  <c r="CA254"/>
  <c r="CB254"/>
  <c r="CC254"/>
  <c r="CD254"/>
  <c r="CE254"/>
  <c r="CF254"/>
  <c r="AZ255"/>
  <c r="BA255"/>
  <c r="BB255"/>
  <c r="BC255"/>
  <c r="BD255"/>
  <c r="BE255"/>
  <c r="BF255"/>
  <c r="BG255"/>
  <c r="BI255"/>
  <c r="BJ255"/>
  <c r="BK255"/>
  <c r="BL255"/>
  <c r="BN255"/>
  <c r="BO255"/>
  <c r="BQ255"/>
  <c r="BR255"/>
  <c r="BS255"/>
  <c r="BT255"/>
  <c r="BU255"/>
  <c r="BV255"/>
  <c r="BW255"/>
  <c r="BX255"/>
  <c r="BY255"/>
  <c r="BZ255"/>
  <c r="CA255"/>
  <c r="CB255"/>
  <c r="CC255"/>
  <c r="CD255"/>
  <c r="CE255"/>
  <c r="CF255"/>
  <c r="AZ256"/>
  <c r="BA256"/>
  <c r="BB256"/>
  <c r="BC256"/>
  <c r="BD256"/>
  <c r="BE256"/>
  <c r="BF256"/>
  <c r="BG256"/>
  <c r="BI256"/>
  <c r="BJ256"/>
  <c r="BK256"/>
  <c r="BL256"/>
  <c r="BN256"/>
  <c r="BO256"/>
  <c r="BQ256"/>
  <c r="BR256"/>
  <c r="BS256"/>
  <c r="BT256"/>
  <c r="BU256"/>
  <c r="BV256"/>
  <c r="BW256"/>
  <c r="BX256"/>
  <c r="BY256"/>
  <c r="BZ256"/>
  <c r="CA256"/>
  <c r="CB256"/>
  <c r="CC256"/>
  <c r="CD256"/>
  <c r="CE256"/>
  <c r="CF256"/>
  <c r="AZ257"/>
  <c r="BA257"/>
  <c r="BB257"/>
  <c r="BC257"/>
  <c r="BD257"/>
  <c r="BE257"/>
  <c r="BF257"/>
  <c r="BG257"/>
  <c r="BI257"/>
  <c r="BJ257"/>
  <c r="BK257"/>
  <c r="BL257"/>
  <c r="BN257"/>
  <c r="BO257"/>
  <c r="BQ257"/>
  <c r="BR257"/>
  <c r="BS257"/>
  <c r="BT257"/>
  <c r="BU257"/>
  <c r="BV257"/>
  <c r="BW257"/>
  <c r="BX257"/>
  <c r="BY257"/>
  <c r="BZ257"/>
  <c r="CA257"/>
  <c r="CB257"/>
  <c r="CC257"/>
  <c r="CD257"/>
  <c r="CE257"/>
  <c r="CF257"/>
  <c r="AZ258"/>
  <c r="BA258"/>
  <c r="BB258"/>
  <c r="BC258"/>
  <c r="BD258"/>
  <c r="BE258"/>
  <c r="BF258"/>
  <c r="BG258"/>
  <c r="BI258"/>
  <c r="BJ258"/>
  <c r="BK258"/>
  <c r="BL258"/>
  <c r="BN258"/>
  <c r="BO258"/>
  <c r="BQ258"/>
  <c r="BR258"/>
  <c r="BS258"/>
  <c r="BT258"/>
  <c r="BU258"/>
  <c r="BV258"/>
  <c r="BW258"/>
  <c r="BX258"/>
  <c r="BY258"/>
  <c r="BZ258"/>
  <c r="CA258"/>
  <c r="CB258"/>
  <c r="CC258"/>
  <c r="CD258"/>
  <c r="CE258"/>
  <c r="CF258"/>
  <c r="AZ259"/>
  <c r="BA259"/>
  <c r="BB259"/>
  <c r="BC259"/>
  <c r="BD259"/>
  <c r="BE259"/>
  <c r="BF259"/>
  <c r="BG259"/>
  <c r="BI259"/>
  <c r="BJ259"/>
  <c r="BK259"/>
  <c r="BL259"/>
  <c r="BN259"/>
  <c r="BO259"/>
  <c r="BQ259"/>
  <c r="BR259"/>
  <c r="BS259"/>
  <c r="BT259"/>
  <c r="BU259"/>
  <c r="BV259"/>
  <c r="BW259"/>
  <c r="BX259"/>
  <c r="BY259"/>
  <c r="BZ259"/>
  <c r="CA259"/>
  <c r="CB259"/>
  <c r="CC259"/>
  <c r="CD259"/>
  <c r="CE259"/>
  <c r="CF259"/>
  <c r="AZ260"/>
  <c r="BA260"/>
  <c r="BB260"/>
  <c r="BC260"/>
  <c r="BD260"/>
  <c r="BE260"/>
  <c r="BF260"/>
  <c r="BG260"/>
  <c r="BI260"/>
  <c r="BJ260"/>
  <c r="BK260"/>
  <c r="BL260"/>
  <c r="BN260"/>
  <c r="BO260"/>
  <c r="BQ260"/>
  <c r="BR260"/>
  <c r="BS260"/>
  <c r="BT260"/>
  <c r="BU260"/>
  <c r="BV260"/>
  <c r="BW260"/>
  <c r="BX260"/>
  <c r="BY260"/>
  <c r="BZ260"/>
  <c r="CA260"/>
  <c r="CB260"/>
  <c r="CC260"/>
  <c r="CD260"/>
  <c r="CE260"/>
  <c r="CF260"/>
  <c r="AZ261"/>
  <c r="BA261"/>
  <c r="BB261"/>
  <c r="BC261"/>
  <c r="BD261"/>
  <c r="BE261"/>
  <c r="BF261"/>
  <c r="BG261"/>
  <c r="BI261"/>
  <c r="BJ261"/>
  <c r="BK261"/>
  <c r="BL261"/>
  <c r="BN261"/>
  <c r="BO261"/>
  <c r="BQ261"/>
  <c r="BR261"/>
  <c r="BS261"/>
  <c r="BT261"/>
  <c r="BU261"/>
  <c r="BV261"/>
  <c r="BW261"/>
  <c r="BX261"/>
  <c r="BY261"/>
  <c r="BZ261"/>
  <c r="CA261"/>
  <c r="CB261"/>
  <c r="CC261"/>
  <c r="CD261"/>
  <c r="CE261"/>
  <c r="CF261"/>
  <c r="AZ262"/>
  <c r="BA262"/>
  <c r="BC262"/>
  <c r="BD262"/>
  <c r="BE262"/>
  <c r="BF262"/>
  <c r="BG262"/>
  <c r="BH262"/>
  <c r="BI262"/>
  <c r="BJ262"/>
  <c r="BK262"/>
  <c r="BL262"/>
  <c r="BM262"/>
  <c r="BN262"/>
  <c r="BO262"/>
  <c r="BP262"/>
  <c r="BQ262"/>
  <c r="BR262"/>
  <c r="BS262"/>
  <c r="BT262"/>
  <c r="BU262"/>
  <c r="BV262"/>
  <c r="BW262"/>
  <c r="BX262"/>
  <c r="BY262"/>
  <c r="BZ262"/>
  <c r="CA262"/>
  <c r="CB262"/>
  <c r="CC262"/>
  <c r="CD262"/>
  <c r="CE262"/>
  <c r="CF262"/>
  <c r="AZ263"/>
  <c r="BA263"/>
  <c r="BC263"/>
  <c r="BD263"/>
  <c r="BE263"/>
  <c r="BF263"/>
  <c r="BG263"/>
  <c r="BH263"/>
  <c r="BJ263"/>
  <c r="BK263"/>
  <c r="BL263"/>
  <c r="BM263"/>
  <c r="BN263"/>
  <c r="BO263"/>
  <c r="BP263"/>
  <c r="BQ263"/>
  <c r="BR263"/>
  <c r="BS263"/>
  <c r="BT263"/>
  <c r="BU263"/>
  <c r="BV263"/>
  <c r="BW263"/>
  <c r="BX263"/>
  <c r="BY263"/>
  <c r="BZ263"/>
  <c r="CA263"/>
  <c r="CB263"/>
  <c r="CC263"/>
  <c r="CD263"/>
  <c r="CE263"/>
  <c r="CF263"/>
  <c r="AZ264"/>
  <c r="BA264"/>
  <c r="BC264"/>
  <c r="BD264"/>
  <c r="BE264"/>
  <c r="BF264"/>
  <c r="BG264"/>
  <c r="BH264"/>
  <c r="BJ264"/>
  <c r="BK264"/>
  <c r="BL264"/>
  <c r="BM264"/>
  <c r="BN264"/>
  <c r="BO264"/>
  <c r="BP264"/>
  <c r="BQ264"/>
  <c r="BR264"/>
  <c r="BS264"/>
  <c r="BT264"/>
  <c r="BU264"/>
  <c r="BV264"/>
  <c r="BW264"/>
  <c r="BX264"/>
  <c r="BY264"/>
  <c r="BZ264"/>
  <c r="CA264"/>
  <c r="CB264"/>
  <c r="CC264"/>
  <c r="CD264"/>
  <c r="CE264"/>
  <c r="CF264"/>
  <c r="AZ265"/>
  <c r="BA265"/>
  <c r="BC265"/>
  <c r="BD265"/>
  <c r="BE265"/>
  <c r="BF265"/>
  <c r="BG265"/>
  <c r="BH265"/>
  <c r="BJ265"/>
  <c r="BK265"/>
  <c r="BL265"/>
  <c r="BM265"/>
  <c r="BN265"/>
  <c r="BO265"/>
  <c r="BP265"/>
  <c r="BQ265"/>
  <c r="BR265"/>
  <c r="BS265"/>
  <c r="BT265"/>
  <c r="BU265"/>
  <c r="BV265"/>
  <c r="BW265"/>
  <c r="BX265"/>
  <c r="BY265"/>
  <c r="BZ265"/>
  <c r="CA265"/>
  <c r="CB265"/>
  <c r="CC265"/>
  <c r="CD265"/>
  <c r="CE265"/>
  <c r="CF265"/>
  <c r="AZ266"/>
  <c r="BA266"/>
  <c r="BC266"/>
  <c r="BD266"/>
  <c r="BE266"/>
  <c r="BF266"/>
  <c r="BG266"/>
  <c r="BH266"/>
  <c r="BJ266"/>
  <c r="BK266"/>
  <c r="BL266"/>
  <c r="BM266"/>
  <c r="BN266"/>
  <c r="BO266"/>
  <c r="BP266"/>
  <c r="BQ266"/>
  <c r="BR266"/>
  <c r="BS266"/>
  <c r="BT266"/>
  <c r="BU266"/>
  <c r="BV266"/>
  <c r="BW266"/>
  <c r="BX266"/>
  <c r="BY266"/>
  <c r="BZ266"/>
  <c r="CA266"/>
  <c r="CB266"/>
  <c r="CC266"/>
  <c r="CD266"/>
  <c r="CE266"/>
  <c r="CF266"/>
  <c r="AZ267"/>
  <c r="BA267"/>
  <c r="BC267"/>
  <c r="BD267"/>
  <c r="BE267"/>
  <c r="BF267"/>
  <c r="BG267"/>
  <c r="BH267"/>
  <c r="BJ267"/>
  <c r="BK267"/>
  <c r="BL267"/>
  <c r="BM267"/>
  <c r="BN267"/>
  <c r="BO267"/>
  <c r="BP267"/>
  <c r="BQ267"/>
  <c r="BR267"/>
  <c r="BS267"/>
  <c r="BT267"/>
  <c r="BU267"/>
  <c r="BV267"/>
  <c r="BW267"/>
  <c r="BX267"/>
  <c r="BY267"/>
  <c r="BZ267"/>
  <c r="CA267"/>
  <c r="CB267"/>
  <c r="CC267"/>
  <c r="CD267"/>
  <c r="CE267"/>
  <c r="CF267"/>
  <c r="AZ268"/>
  <c r="BA268"/>
  <c r="BC268"/>
  <c r="BD268"/>
  <c r="BE268"/>
  <c r="BF268"/>
  <c r="BG268"/>
  <c r="BH268"/>
  <c r="BJ268"/>
  <c r="BK268"/>
  <c r="BL268"/>
  <c r="BM268"/>
  <c r="BN268"/>
  <c r="BO268"/>
  <c r="BP268"/>
  <c r="BQ268"/>
  <c r="BR268"/>
  <c r="BS268"/>
  <c r="BT268"/>
  <c r="BU268"/>
  <c r="BV268"/>
  <c r="BW268"/>
  <c r="BX268"/>
  <c r="BY268"/>
  <c r="BZ268"/>
  <c r="CA268"/>
  <c r="CB268"/>
  <c r="CC268"/>
  <c r="CD268"/>
  <c r="CE268"/>
  <c r="CF268"/>
  <c r="AZ269"/>
  <c r="BA269"/>
  <c r="BC269"/>
  <c r="BD269"/>
  <c r="BE269"/>
  <c r="BF269"/>
  <c r="BG269"/>
  <c r="BH269"/>
  <c r="BJ269"/>
  <c r="BK269"/>
  <c r="BL269"/>
  <c r="BM269"/>
  <c r="BN269"/>
  <c r="BO269"/>
  <c r="BP269"/>
  <c r="BQ269"/>
  <c r="BR269"/>
  <c r="BS269"/>
  <c r="BT269"/>
  <c r="BU269"/>
  <c r="BV269"/>
  <c r="BW269"/>
  <c r="BX269"/>
  <c r="BY269"/>
  <c r="BZ269"/>
  <c r="CA269"/>
  <c r="CB269"/>
  <c r="CC269"/>
  <c r="CD269"/>
  <c r="CE269"/>
  <c r="CF269"/>
  <c r="AZ270"/>
  <c r="BA270"/>
  <c r="BC270"/>
  <c r="BD270"/>
  <c r="BE270"/>
  <c r="BF270"/>
  <c r="BG270"/>
  <c r="BH270"/>
  <c r="BJ270"/>
  <c r="BK270"/>
  <c r="BL270"/>
  <c r="BM270"/>
  <c r="BN270"/>
  <c r="BO270"/>
  <c r="BP270"/>
  <c r="BQ270"/>
  <c r="BR270"/>
  <c r="BS270"/>
  <c r="BT270"/>
  <c r="BU270"/>
  <c r="BV270"/>
  <c r="BW270"/>
  <c r="BX270"/>
  <c r="BY270"/>
  <c r="BZ270"/>
  <c r="CA270"/>
  <c r="CB270"/>
  <c r="CC270"/>
  <c r="CD270"/>
  <c r="CE270"/>
  <c r="CF270"/>
  <c r="AZ271"/>
  <c r="BA271"/>
  <c r="BC271"/>
  <c r="BD271"/>
  <c r="BE271"/>
  <c r="BF271"/>
  <c r="BG271"/>
  <c r="BH271"/>
  <c r="BJ271"/>
  <c r="BK271"/>
  <c r="BL271"/>
  <c r="BM271"/>
  <c r="BN271"/>
  <c r="BO271"/>
  <c r="BP271"/>
  <c r="BQ271"/>
  <c r="BR271"/>
  <c r="BS271"/>
  <c r="BT271"/>
  <c r="BU271"/>
  <c r="BV271"/>
  <c r="BW271"/>
  <c r="BX271"/>
  <c r="BY271"/>
  <c r="BZ271"/>
  <c r="CA271"/>
  <c r="CB271"/>
  <c r="CC271"/>
  <c r="CD271"/>
  <c r="CE271"/>
  <c r="CF271"/>
  <c r="AZ272"/>
  <c r="BA272"/>
  <c r="BB272"/>
  <c r="BC272"/>
  <c r="BD272"/>
  <c r="BE272"/>
  <c r="BF272"/>
  <c r="BG272"/>
  <c r="BH272"/>
  <c r="BI272"/>
  <c r="BJ272"/>
  <c r="BK272"/>
  <c r="BL272"/>
  <c r="BM272"/>
  <c r="BN272"/>
  <c r="BO272"/>
  <c r="BP272"/>
  <c r="BQ272"/>
  <c r="BR272"/>
  <c r="BS272"/>
  <c r="BT272"/>
  <c r="BU272"/>
  <c r="BV272"/>
  <c r="BW272"/>
  <c r="BX272"/>
  <c r="BY272"/>
  <c r="BZ272"/>
  <c r="CA272"/>
  <c r="CB272"/>
  <c r="CC272"/>
  <c r="CD272"/>
  <c r="CE272"/>
  <c r="CF272"/>
  <c r="AZ273"/>
  <c r="BA273"/>
  <c r="BB273"/>
  <c r="BC273"/>
  <c r="BD273"/>
  <c r="BE273"/>
  <c r="BF273"/>
  <c r="BG273"/>
  <c r="BI273"/>
  <c r="BJ273"/>
  <c r="BK273"/>
  <c r="BL273"/>
  <c r="BM273"/>
  <c r="BN273"/>
  <c r="BO273"/>
  <c r="BP273"/>
  <c r="BQ273"/>
  <c r="BR273"/>
  <c r="BS273"/>
  <c r="BT273"/>
  <c r="BU273"/>
  <c r="BV273"/>
  <c r="BW273"/>
  <c r="BX273"/>
  <c r="BY273"/>
  <c r="BZ273"/>
  <c r="CA273"/>
  <c r="CB273"/>
  <c r="CC273"/>
  <c r="CD273"/>
  <c r="CE273"/>
  <c r="CF273"/>
  <c r="AZ274"/>
  <c r="BA274"/>
  <c r="BB274"/>
  <c r="BC274"/>
  <c r="BD274"/>
  <c r="BE274"/>
  <c r="BF274"/>
  <c r="BG274"/>
  <c r="BI274"/>
  <c r="BJ274"/>
  <c r="BK274"/>
  <c r="BL274"/>
  <c r="BM274"/>
  <c r="BN274"/>
  <c r="BO274"/>
  <c r="BP274"/>
  <c r="BQ274"/>
  <c r="BR274"/>
  <c r="BS274"/>
  <c r="BT274"/>
  <c r="BU274"/>
  <c r="BV274"/>
  <c r="BW274"/>
  <c r="BX274"/>
  <c r="BY274"/>
  <c r="BZ274"/>
  <c r="CA274"/>
  <c r="CB274"/>
  <c r="CC274"/>
  <c r="CD274"/>
  <c r="CE274"/>
  <c r="CF274"/>
  <c r="AZ275"/>
  <c r="BA275"/>
  <c r="BB275"/>
  <c r="BC275"/>
  <c r="BD275"/>
  <c r="BE275"/>
  <c r="BF275"/>
  <c r="BG275"/>
  <c r="BI275"/>
  <c r="BJ275"/>
  <c r="BK275"/>
  <c r="BL275"/>
  <c r="BM275"/>
  <c r="BN275"/>
  <c r="BO275"/>
  <c r="BP275"/>
  <c r="BQ275"/>
  <c r="BR275"/>
  <c r="BS275"/>
  <c r="BT275"/>
  <c r="BU275"/>
  <c r="BV275"/>
  <c r="BW275"/>
  <c r="BX275"/>
  <c r="BY275"/>
  <c r="BZ275"/>
  <c r="CA275"/>
  <c r="CB275"/>
  <c r="CC275"/>
  <c r="CD275"/>
  <c r="CE275"/>
  <c r="CF275"/>
  <c r="AZ276"/>
  <c r="BA276"/>
  <c r="BB276"/>
  <c r="BC276"/>
  <c r="BD276"/>
  <c r="BE276"/>
  <c r="BF276"/>
  <c r="BG276"/>
  <c r="BI276"/>
  <c r="BJ276"/>
  <c r="BK276"/>
  <c r="BL276"/>
  <c r="BM276"/>
  <c r="BN276"/>
  <c r="BO276"/>
  <c r="BP276"/>
  <c r="BQ276"/>
  <c r="BR276"/>
  <c r="BS276"/>
  <c r="BT276"/>
  <c r="BU276"/>
  <c r="BV276"/>
  <c r="BW276"/>
  <c r="BX276"/>
  <c r="BY276"/>
  <c r="BZ276"/>
  <c r="CA276"/>
  <c r="CB276"/>
  <c r="CC276"/>
  <c r="CD276"/>
  <c r="CE276"/>
  <c r="CF276"/>
  <c r="AZ277"/>
  <c r="BA277"/>
  <c r="BB277"/>
  <c r="BC277"/>
  <c r="BD277"/>
  <c r="BE277"/>
  <c r="BF277"/>
  <c r="BG277"/>
  <c r="BI277"/>
  <c r="BJ277"/>
  <c r="BK277"/>
  <c r="BL277"/>
  <c r="BM277"/>
  <c r="BN277"/>
  <c r="BO277"/>
  <c r="BP277"/>
  <c r="BQ277"/>
  <c r="BR277"/>
  <c r="BS277"/>
  <c r="BT277"/>
  <c r="BU277"/>
  <c r="BV277"/>
  <c r="BW277"/>
  <c r="BX277"/>
  <c r="BY277"/>
  <c r="BZ277"/>
  <c r="CA277"/>
  <c r="CB277"/>
  <c r="CC277"/>
  <c r="CD277"/>
  <c r="CE277"/>
  <c r="CF277"/>
  <c r="AZ278"/>
  <c r="BA278"/>
  <c r="BB278"/>
  <c r="BC278"/>
  <c r="BD278"/>
  <c r="BE278"/>
  <c r="BF278"/>
  <c r="BG278"/>
  <c r="BI278"/>
  <c r="BJ278"/>
  <c r="BK278"/>
  <c r="BL278"/>
  <c r="BM278"/>
  <c r="BN278"/>
  <c r="BO278"/>
  <c r="BP278"/>
  <c r="BQ278"/>
  <c r="BR278"/>
  <c r="BS278"/>
  <c r="BT278"/>
  <c r="BU278"/>
  <c r="BV278"/>
  <c r="BW278"/>
  <c r="BX278"/>
  <c r="BY278"/>
  <c r="BZ278"/>
  <c r="CA278"/>
  <c r="CB278"/>
  <c r="CC278"/>
  <c r="CD278"/>
  <c r="CE278"/>
  <c r="CF278"/>
  <c r="AZ279"/>
  <c r="BA279"/>
  <c r="BB279"/>
  <c r="BC279"/>
  <c r="BD279"/>
  <c r="BE279"/>
  <c r="BF279"/>
  <c r="BG279"/>
  <c r="BI279"/>
  <c r="BJ279"/>
  <c r="BK279"/>
  <c r="BL279"/>
  <c r="BM279"/>
  <c r="BN279"/>
  <c r="BO279"/>
  <c r="BP279"/>
  <c r="BQ279"/>
  <c r="BR279"/>
  <c r="BS279"/>
  <c r="BT279"/>
  <c r="BU279"/>
  <c r="BV279"/>
  <c r="BW279"/>
  <c r="BX279"/>
  <c r="BY279"/>
  <c r="BZ279"/>
  <c r="CA279"/>
  <c r="CB279"/>
  <c r="CC279"/>
  <c r="CD279"/>
  <c r="CE279"/>
  <c r="CF279"/>
  <c r="AZ280"/>
  <c r="BA280"/>
  <c r="BB280"/>
  <c r="BC280"/>
  <c r="BD280"/>
  <c r="BE280"/>
  <c r="BF280"/>
  <c r="BG280"/>
  <c r="BI280"/>
  <c r="BJ280"/>
  <c r="BK280"/>
  <c r="BL280"/>
  <c r="BM280"/>
  <c r="BN280"/>
  <c r="BO280"/>
  <c r="BP280"/>
  <c r="BQ280"/>
  <c r="BR280"/>
  <c r="BS280"/>
  <c r="BT280"/>
  <c r="BU280"/>
  <c r="BV280"/>
  <c r="BW280"/>
  <c r="BX280"/>
  <c r="BY280"/>
  <c r="BZ280"/>
  <c r="CA280"/>
  <c r="CB280"/>
  <c r="CC280"/>
  <c r="CD280"/>
  <c r="CE280"/>
  <c r="CF280"/>
  <c r="AZ281"/>
  <c r="BA281"/>
  <c r="BB281"/>
  <c r="BC281"/>
  <c r="BD281"/>
  <c r="BE281"/>
  <c r="BF281"/>
  <c r="BG281"/>
  <c r="BI281"/>
  <c r="BJ281"/>
  <c r="BK281"/>
  <c r="BL281"/>
  <c r="BM281"/>
  <c r="BN281"/>
  <c r="BO281"/>
  <c r="BP281"/>
  <c r="BQ281"/>
  <c r="BR281"/>
  <c r="BS281"/>
  <c r="BT281"/>
  <c r="BU281"/>
  <c r="BV281"/>
  <c r="BW281"/>
  <c r="BX281"/>
  <c r="BY281"/>
  <c r="BZ281"/>
  <c r="CA281"/>
  <c r="CB281"/>
  <c r="CC281"/>
  <c r="CD281"/>
  <c r="CE281"/>
  <c r="CF281"/>
  <c r="BA282"/>
  <c r="BB282"/>
  <c r="BC282"/>
  <c r="BD282"/>
  <c r="BE282"/>
  <c r="BF282"/>
  <c r="BG282"/>
  <c r="BI282"/>
  <c r="BJ282"/>
  <c r="BK282"/>
  <c r="BL282"/>
  <c r="BM282"/>
  <c r="BN282"/>
  <c r="BO282"/>
  <c r="BP282"/>
  <c r="BQ282"/>
  <c r="BR282"/>
  <c r="CJ282" s="1"/>
  <c r="BS282"/>
  <c r="CK282" s="1"/>
  <c r="BU282"/>
  <c r="CM282" s="1"/>
  <c r="BV282"/>
  <c r="BW282"/>
  <c r="CO282" s="1"/>
  <c r="BX282"/>
  <c r="CP282" s="1"/>
  <c r="BY282"/>
  <c r="CQ282" s="1"/>
  <c r="BZ282"/>
  <c r="CR282" s="1"/>
  <c r="CA282"/>
  <c r="CS282" s="1"/>
  <c r="CB282"/>
  <c r="CT282" s="1"/>
  <c r="CC282"/>
  <c r="CU282" s="1"/>
  <c r="CD282"/>
  <c r="CV282" s="1"/>
  <c r="CE282"/>
  <c r="CW282" s="1"/>
  <c r="CF282"/>
  <c r="CX282" s="1"/>
  <c r="BA283"/>
  <c r="BB283"/>
  <c r="BC283"/>
  <c r="BD283"/>
  <c r="BE283"/>
  <c r="BF283"/>
  <c r="BG283"/>
  <c r="BI283"/>
  <c r="BJ283"/>
  <c r="BK283"/>
  <c r="BL283"/>
  <c r="BM283"/>
  <c r="BN283"/>
  <c r="BO283"/>
  <c r="BP283"/>
  <c r="BQ283"/>
  <c r="BR283"/>
  <c r="CJ283" s="1"/>
  <c r="BS283"/>
  <c r="CK283" s="1"/>
  <c r="BU283"/>
  <c r="CM283" s="1"/>
  <c r="BW283"/>
  <c r="CO283" s="1"/>
  <c r="BX283"/>
  <c r="CP283" s="1"/>
  <c r="BY283"/>
  <c r="CQ283" s="1"/>
  <c r="BZ283"/>
  <c r="CR283" s="1"/>
  <c r="CA283"/>
  <c r="CS283" s="1"/>
  <c r="CB283"/>
  <c r="CT283" s="1"/>
  <c r="CC283"/>
  <c r="CU283" s="1"/>
  <c r="CD283"/>
  <c r="CV283" s="1"/>
  <c r="CE283"/>
  <c r="CW283" s="1"/>
  <c r="CF283"/>
  <c r="CX283" s="1"/>
  <c r="BA284"/>
  <c r="BB284"/>
  <c r="BC284"/>
  <c r="BD284"/>
  <c r="BE284"/>
  <c r="BF284"/>
  <c r="BG284"/>
  <c r="BI284"/>
  <c r="BJ284"/>
  <c r="BK284"/>
  <c r="BL284"/>
  <c r="BM284"/>
  <c r="BN284"/>
  <c r="BO284"/>
  <c r="BP284"/>
  <c r="BQ284"/>
  <c r="BR284"/>
  <c r="CJ284" s="1"/>
  <c r="BS284"/>
  <c r="CK284" s="1"/>
  <c r="BU284"/>
  <c r="CM284" s="1"/>
  <c r="BW284"/>
  <c r="CO284" s="1"/>
  <c r="BX284"/>
  <c r="CP284" s="1"/>
  <c r="BY284"/>
  <c r="CQ284" s="1"/>
  <c r="BZ284"/>
  <c r="CR284" s="1"/>
  <c r="CA284"/>
  <c r="CS284" s="1"/>
  <c r="CB284"/>
  <c r="CT284" s="1"/>
  <c r="CC284"/>
  <c r="CU284" s="1"/>
  <c r="CD284"/>
  <c r="CV284" s="1"/>
  <c r="CE284"/>
  <c r="CW284" s="1"/>
  <c r="CF284"/>
  <c r="CX284" s="1"/>
  <c r="BA285"/>
  <c r="BB285"/>
  <c r="BC285"/>
  <c r="BD285"/>
  <c r="BE285"/>
  <c r="BF285"/>
  <c r="BG285"/>
  <c r="BI285"/>
  <c r="BJ285"/>
  <c r="BK285"/>
  <c r="BL285"/>
  <c r="BM285"/>
  <c r="BN285"/>
  <c r="BO285"/>
  <c r="BP285"/>
  <c r="BQ285"/>
  <c r="BR285"/>
  <c r="CJ285" s="1"/>
  <c r="BS285"/>
  <c r="CK285" s="1"/>
  <c r="BU285"/>
  <c r="CM285" s="1"/>
  <c r="BW285"/>
  <c r="CO285" s="1"/>
  <c r="BX285"/>
  <c r="CP285" s="1"/>
  <c r="BY285"/>
  <c r="CQ285" s="1"/>
  <c r="BZ285"/>
  <c r="CR285" s="1"/>
  <c r="CA285"/>
  <c r="CS285" s="1"/>
  <c r="CB285"/>
  <c r="CT285" s="1"/>
  <c r="CC285"/>
  <c r="CU285" s="1"/>
  <c r="CD285"/>
  <c r="CV285" s="1"/>
  <c r="CE285"/>
  <c r="CW285" s="1"/>
  <c r="CF285"/>
  <c r="CX285" s="1"/>
  <c r="BA286"/>
  <c r="BB286"/>
  <c r="BC286"/>
  <c r="BD286"/>
  <c r="BE286"/>
  <c r="BF286"/>
  <c r="BG286"/>
  <c r="BI286"/>
  <c r="BJ286"/>
  <c r="BK286"/>
  <c r="BL286"/>
  <c r="BM286"/>
  <c r="BN286"/>
  <c r="BO286"/>
  <c r="BP286"/>
  <c r="BQ286"/>
  <c r="BR286"/>
  <c r="CJ286" s="1"/>
  <c r="BS286"/>
  <c r="CK286" s="1"/>
  <c r="BU286"/>
  <c r="CM286" s="1"/>
  <c r="BW286"/>
  <c r="CO286" s="1"/>
  <c r="BX286"/>
  <c r="CP286" s="1"/>
  <c r="BY286"/>
  <c r="CQ286" s="1"/>
  <c r="BZ286"/>
  <c r="CR286" s="1"/>
  <c r="CA286"/>
  <c r="CS286" s="1"/>
  <c r="CB286"/>
  <c r="CT286" s="1"/>
  <c r="CC286"/>
  <c r="CU286" s="1"/>
  <c r="CD286"/>
  <c r="CV286" s="1"/>
  <c r="CE286"/>
  <c r="CW286" s="1"/>
  <c r="CF286"/>
  <c r="CX286" s="1"/>
  <c r="BA287"/>
  <c r="BB287"/>
  <c r="BC287"/>
  <c r="BD287"/>
  <c r="BE287"/>
  <c r="BF287"/>
  <c r="BG287"/>
  <c r="BI287"/>
  <c r="BJ287"/>
  <c r="BK287"/>
  <c r="BL287"/>
  <c r="BM287"/>
  <c r="BN287"/>
  <c r="BO287"/>
  <c r="BP287"/>
  <c r="BQ287"/>
  <c r="BR287"/>
  <c r="CJ287" s="1"/>
  <c r="BS287"/>
  <c r="CK287" s="1"/>
  <c r="BU287"/>
  <c r="CM287" s="1"/>
  <c r="BW287"/>
  <c r="CO287" s="1"/>
  <c r="BX287"/>
  <c r="CP287" s="1"/>
  <c r="BY287"/>
  <c r="CQ287" s="1"/>
  <c r="BZ287"/>
  <c r="CR287" s="1"/>
  <c r="CA287"/>
  <c r="CS287" s="1"/>
  <c r="CB287"/>
  <c r="CT287" s="1"/>
  <c r="CC287"/>
  <c r="CU287" s="1"/>
  <c r="CD287"/>
  <c r="CV287" s="1"/>
  <c r="CE287"/>
  <c r="CW287" s="1"/>
  <c r="CF287"/>
  <c r="CX287" s="1"/>
  <c r="BA288"/>
  <c r="BB288"/>
  <c r="BC288"/>
  <c r="BD288"/>
  <c r="BE288"/>
  <c r="BF288"/>
  <c r="BG288"/>
  <c r="BI288"/>
  <c r="BJ288"/>
  <c r="BK288"/>
  <c r="BL288"/>
  <c r="BM288"/>
  <c r="BN288"/>
  <c r="BO288"/>
  <c r="BP288"/>
  <c r="BQ288"/>
  <c r="BR288"/>
  <c r="CJ288" s="1"/>
  <c r="BS288"/>
  <c r="CK288" s="1"/>
  <c r="BU288"/>
  <c r="CM288" s="1"/>
  <c r="BW288"/>
  <c r="CO288" s="1"/>
  <c r="BX288"/>
  <c r="CP288" s="1"/>
  <c r="BY288"/>
  <c r="CQ288" s="1"/>
  <c r="BZ288"/>
  <c r="CR288" s="1"/>
  <c r="CA288"/>
  <c r="CS288" s="1"/>
  <c r="CB288"/>
  <c r="CT288" s="1"/>
  <c r="CC288"/>
  <c r="CU288" s="1"/>
  <c r="CD288"/>
  <c r="CV288" s="1"/>
  <c r="CE288"/>
  <c r="CW288" s="1"/>
  <c r="CF288"/>
  <c r="CX288" s="1"/>
  <c r="BA289"/>
  <c r="BB289"/>
  <c r="BC289"/>
  <c r="BD289"/>
  <c r="BE289"/>
  <c r="BF289"/>
  <c r="BG289"/>
  <c r="BI289"/>
  <c r="BJ289"/>
  <c r="BK289"/>
  <c r="BL289"/>
  <c r="BM289"/>
  <c r="BN289"/>
  <c r="BO289"/>
  <c r="BP289"/>
  <c r="BQ289"/>
  <c r="BR289"/>
  <c r="CJ289" s="1"/>
  <c r="BS289"/>
  <c r="CK289" s="1"/>
  <c r="BU289"/>
  <c r="CM289" s="1"/>
  <c r="BW289"/>
  <c r="CO289" s="1"/>
  <c r="BX289"/>
  <c r="CP289" s="1"/>
  <c r="BY289"/>
  <c r="CQ289" s="1"/>
  <c r="BZ289"/>
  <c r="CR289" s="1"/>
  <c r="CA289"/>
  <c r="CS289" s="1"/>
  <c r="CB289"/>
  <c r="CT289" s="1"/>
  <c r="CC289"/>
  <c r="CU289" s="1"/>
  <c r="CD289"/>
  <c r="CV289" s="1"/>
  <c r="CE289"/>
  <c r="CW289" s="1"/>
  <c r="CF289"/>
  <c r="CX289" s="1"/>
  <c r="BA290"/>
  <c r="BB290"/>
  <c r="BC290"/>
  <c r="BD290"/>
  <c r="BE290"/>
  <c r="BF290"/>
  <c r="BG290"/>
  <c r="BI290"/>
  <c r="BJ290"/>
  <c r="BK290"/>
  <c r="BL290"/>
  <c r="BM290"/>
  <c r="BN290"/>
  <c r="BO290"/>
  <c r="BP290"/>
  <c r="BQ290"/>
  <c r="BR290"/>
  <c r="CJ290" s="1"/>
  <c r="BS290"/>
  <c r="CK290" s="1"/>
  <c r="BU290"/>
  <c r="CM290" s="1"/>
  <c r="BW290"/>
  <c r="CO290" s="1"/>
  <c r="BX290"/>
  <c r="CP290" s="1"/>
  <c r="BY290"/>
  <c r="CQ290" s="1"/>
  <c r="BZ290"/>
  <c r="CR290" s="1"/>
  <c r="CA290"/>
  <c r="CS290" s="1"/>
  <c r="CB290"/>
  <c r="CT290" s="1"/>
  <c r="CC290"/>
  <c r="CU290" s="1"/>
  <c r="CD290"/>
  <c r="CV290" s="1"/>
  <c r="CE290"/>
  <c r="CW290" s="1"/>
  <c r="CF290"/>
  <c r="CX290" s="1"/>
  <c r="BA291"/>
  <c r="BB291"/>
  <c r="BC291"/>
  <c r="BD291"/>
  <c r="BE291"/>
  <c r="BF291"/>
  <c r="BG291"/>
  <c r="BI291"/>
  <c r="BJ291"/>
  <c r="BK291"/>
  <c r="BL291"/>
  <c r="BM291"/>
  <c r="BN291"/>
  <c r="BO291"/>
  <c r="BP291"/>
  <c r="BQ291"/>
  <c r="BR291"/>
  <c r="CJ291" s="1"/>
  <c r="BS291"/>
  <c r="CK291" s="1"/>
  <c r="BU291"/>
  <c r="CM291" s="1"/>
  <c r="BW291"/>
  <c r="CO291" s="1"/>
  <c r="BX291"/>
  <c r="CP291" s="1"/>
  <c r="BY291"/>
  <c r="CQ291" s="1"/>
  <c r="BZ291"/>
  <c r="CR291" s="1"/>
  <c r="CA291"/>
  <c r="CS291" s="1"/>
  <c r="CB291"/>
  <c r="CT291" s="1"/>
  <c r="CC291"/>
  <c r="CU291" s="1"/>
  <c r="CD291"/>
  <c r="CV291" s="1"/>
  <c r="CE291"/>
  <c r="CW291" s="1"/>
  <c r="CF291"/>
  <c r="CX291" s="1"/>
  <c r="BA292"/>
  <c r="BB292"/>
  <c r="BC292"/>
  <c r="BE292"/>
  <c r="BF292"/>
  <c r="BG292"/>
  <c r="BH292"/>
  <c r="BI292"/>
  <c r="BJ292"/>
  <c r="BK292"/>
  <c r="BL292"/>
  <c r="BM292"/>
  <c r="BN292"/>
  <c r="BO292"/>
  <c r="BP292"/>
  <c r="BQ292"/>
  <c r="BR292"/>
  <c r="CJ292" s="1"/>
  <c r="BT292"/>
  <c r="CL292" s="1"/>
  <c r="BU292"/>
  <c r="CM292" s="1"/>
  <c r="BV292"/>
  <c r="CN292" s="1"/>
  <c r="BW292"/>
  <c r="CO292" s="1"/>
  <c r="BX292"/>
  <c r="CP292" s="1"/>
  <c r="BY292"/>
  <c r="CQ292" s="1"/>
  <c r="BZ292"/>
  <c r="CR292" s="1"/>
  <c r="CA292"/>
  <c r="CS292" s="1"/>
  <c r="CB292"/>
  <c r="CT292" s="1"/>
  <c r="CC292"/>
  <c r="CU292" s="1"/>
  <c r="CD292"/>
  <c r="CE292"/>
  <c r="CW292" s="1"/>
  <c r="CF292"/>
  <c r="CX292" s="1"/>
  <c r="BA293"/>
  <c r="BB293"/>
  <c r="BC293"/>
  <c r="BE293"/>
  <c r="BF293"/>
  <c r="BG293"/>
  <c r="BH293"/>
  <c r="BI293"/>
  <c r="BJ293"/>
  <c r="BK293"/>
  <c r="BL293"/>
  <c r="BM293"/>
  <c r="BN293"/>
  <c r="BO293"/>
  <c r="BP293"/>
  <c r="BQ293"/>
  <c r="BR293"/>
  <c r="CJ293" s="1"/>
  <c r="BT293"/>
  <c r="CL293" s="1"/>
  <c r="BU293"/>
  <c r="CM293" s="1"/>
  <c r="BV293"/>
  <c r="CN293" s="1"/>
  <c r="BW293"/>
  <c r="CO293" s="1"/>
  <c r="BX293"/>
  <c r="CP293" s="1"/>
  <c r="BY293"/>
  <c r="CQ293" s="1"/>
  <c r="BZ293"/>
  <c r="CR293" s="1"/>
  <c r="CA293"/>
  <c r="CS293" s="1"/>
  <c r="CB293"/>
  <c r="CT293" s="1"/>
  <c r="CC293"/>
  <c r="CU293" s="1"/>
  <c r="CE293"/>
  <c r="CW293" s="1"/>
  <c r="CF293"/>
  <c r="CX293" s="1"/>
  <c r="BA294"/>
  <c r="BB294"/>
  <c r="BC294"/>
  <c r="BE294"/>
  <c r="BF294"/>
  <c r="BG294"/>
  <c r="BH294"/>
  <c r="BI294"/>
  <c r="BJ294"/>
  <c r="BK294"/>
  <c r="BL294"/>
  <c r="BM294"/>
  <c r="BN294"/>
  <c r="BO294"/>
  <c r="BP294"/>
  <c r="BQ294"/>
  <c r="BR294"/>
  <c r="CJ294" s="1"/>
  <c r="BT294"/>
  <c r="CL294" s="1"/>
  <c r="BU294"/>
  <c r="CM294" s="1"/>
  <c r="BV294"/>
  <c r="CN294" s="1"/>
  <c r="BW294"/>
  <c r="CO294" s="1"/>
  <c r="BX294"/>
  <c r="CP294" s="1"/>
  <c r="BY294"/>
  <c r="CQ294" s="1"/>
  <c r="BZ294"/>
  <c r="CR294" s="1"/>
  <c r="CA294"/>
  <c r="CS294" s="1"/>
  <c r="CB294"/>
  <c r="CT294" s="1"/>
  <c r="CC294"/>
  <c r="CU294" s="1"/>
  <c r="CE294"/>
  <c r="CW294" s="1"/>
  <c r="CF294"/>
  <c r="CX294" s="1"/>
  <c r="BA295"/>
  <c r="BB295"/>
  <c r="BC295"/>
  <c r="BE295"/>
  <c r="BF295"/>
  <c r="BG295"/>
  <c r="BH295"/>
  <c r="BI295"/>
  <c r="BJ295"/>
  <c r="BK295"/>
  <c r="BL295"/>
  <c r="BM295"/>
  <c r="BN295"/>
  <c r="BO295"/>
  <c r="BP295"/>
  <c r="BQ295"/>
  <c r="BR295"/>
  <c r="CJ295" s="1"/>
  <c r="BT295"/>
  <c r="CL295" s="1"/>
  <c r="BU295"/>
  <c r="CM295" s="1"/>
  <c r="BV295"/>
  <c r="CN295" s="1"/>
  <c r="BW295"/>
  <c r="CO295" s="1"/>
  <c r="BX295"/>
  <c r="CP295" s="1"/>
  <c r="BY295"/>
  <c r="CQ295" s="1"/>
  <c r="BZ295"/>
  <c r="CR295" s="1"/>
  <c r="CA295"/>
  <c r="CS295" s="1"/>
  <c r="CB295"/>
  <c r="CT295" s="1"/>
  <c r="CC295"/>
  <c r="CU295" s="1"/>
  <c r="CE295"/>
  <c r="CW295" s="1"/>
  <c r="CF295"/>
  <c r="CX295" s="1"/>
  <c r="BA296"/>
  <c r="BB296"/>
  <c r="BC296"/>
  <c r="BE296"/>
  <c r="BF296"/>
  <c r="BG296"/>
  <c r="BH296"/>
  <c r="BI296"/>
  <c r="BJ296"/>
  <c r="BK296"/>
  <c r="BL296"/>
  <c r="BM296"/>
  <c r="BN296"/>
  <c r="BO296"/>
  <c r="BP296"/>
  <c r="BQ296"/>
  <c r="BR296"/>
  <c r="CJ296" s="1"/>
  <c r="BT296"/>
  <c r="CL296" s="1"/>
  <c r="BU296"/>
  <c r="CM296" s="1"/>
  <c r="BV296"/>
  <c r="CN296" s="1"/>
  <c r="BW296"/>
  <c r="CO296" s="1"/>
  <c r="BX296"/>
  <c r="CP296" s="1"/>
  <c r="BY296"/>
  <c r="CQ296" s="1"/>
  <c r="BZ296"/>
  <c r="CR296" s="1"/>
  <c r="CA296"/>
  <c r="CS296" s="1"/>
  <c r="CB296"/>
  <c r="CT296" s="1"/>
  <c r="CC296"/>
  <c r="CU296" s="1"/>
  <c r="CE296"/>
  <c r="CW296" s="1"/>
  <c r="CF296"/>
  <c r="CX296" s="1"/>
  <c r="BA297"/>
  <c r="BB297"/>
  <c r="BC297"/>
  <c r="BE297"/>
  <c r="BF297"/>
  <c r="BG297"/>
  <c r="BH297"/>
  <c r="BI297"/>
  <c r="BJ297"/>
  <c r="BK297"/>
  <c r="BL297"/>
  <c r="BM297"/>
  <c r="BN297"/>
  <c r="BO297"/>
  <c r="BP297"/>
  <c r="BQ297"/>
  <c r="BR297"/>
  <c r="CJ297" s="1"/>
  <c r="BT297"/>
  <c r="CL297" s="1"/>
  <c r="BU297"/>
  <c r="CM297" s="1"/>
  <c r="BV297"/>
  <c r="CN297" s="1"/>
  <c r="BW297"/>
  <c r="CO297" s="1"/>
  <c r="BX297"/>
  <c r="CP297" s="1"/>
  <c r="BY297"/>
  <c r="CQ297" s="1"/>
  <c r="BZ297"/>
  <c r="CR297" s="1"/>
  <c r="CA297"/>
  <c r="CS297" s="1"/>
  <c r="CB297"/>
  <c r="CT297" s="1"/>
  <c r="CC297"/>
  <c r="CU297" s="1"/>
  <c r="CE297"/>
  <c r="CW297" s="1"/>
  <c r="CF297"/>
  <c r="CX297" s="1"/>
  <c r="BA298"/>
  <c r="BB298"/>
  <c r="BC298"/>
  <c r="BE298"/>
  <c r="BF298"/>
  <c r="BG298"/>
  <c r="BH298"/>
  <c r="BI298"/>
  <c r="BJ298"/>
  <c r="BK298"/>
  <c r="BL298"/>
  <c r="BM298"/>
  <c r="BN298"/>
  <c r="BO298"/>
  <c r="BP298"/>
  <c r="BQ298"/>
  <c r="BR298"/>
  <c r="CJ298" s="1"/>
  <c r="BT298"/>
  <c r="CL298" s="1"/>
  <c r="BU298"/>
  <c r="CM298" s="1"/>
  <c r="BV298"/>
  <c r="CN298" s="1"/>
  <c r="BW298"/>
  <c r="CO298" s="1"/>
  <c r="BX298"/>
  <c r="CP298" s="1"/>
  <c r="BY298"/>
  <c r="CQ298" s="1"/>
  <c r="BZ298"/>
  <c r="CR298" s="1"/>
  <c r="CA298"/>
  <c r="CS298" s="1"/>
  <c r="CB298"/>
  <c r="CT298" s="1"/>
  <c r="CC298"/>
  <c r="CU298" s="1"/>
  <c r="CE298"/>
  <c r="CW298" s="1"/>
  <c r="CF298"/>
  <c r="CX298" s="1"/>
  <c r="BA299"/>
  <c r="BB299"/>
  <c r="BC299"/>
  <c r="BE299"/>
  <c r="BF299"/>
  <c r="BG299"/>
  <c r="BH299"/>
  <c r="BI299"/>
  <c r="BJ299"/>
  <c r="BK299"/>
  <c r="BL299"/>
  <c r="BM299"/>
  <c r="BN299"/>
  <c r="BO299"/>
  <c r="BP299"/>
  <c r="BQ299"/>
  <c r="BR299"/>
  <c r="CJ299" s="1"/>
  <c r="BT299"/>
  <c r="CL299" s="1"/>
  <c r="BU299"/>
  <c r="CM299" s="1"/>
  <c r="BV299"/>
  <c r="CN299" s="1"/>
  <c r="BW299"/>
  <c r="CO299" s="1"/>
  <c r="BX299"/>
  <c r="CP299" s="1"/>
  <c r="BY299"/>
  <c r="CQ299" s="1"/>
  <c r="BZ299"/>
  <c r="CR299" s="1"/>
  <c r="CA299"/>
  <c r="CS299" s="1"/>
  <c r="CB299"/>
  <c r="CT299" s="1"/>
  <c r="CC299"/>
  <c r="CU299" s="1"/>
  <c r="CE299"/>
  <c r="CW299" s="1"/>
  <c r="CF299"/>
  <c r="CX299" s="1"/>
  <c r="BA300"/>
  <c r="BB300"/>
  <c r="BC300"/>
  <c r="BE300"/>
  <c r="BF300"/>
  <c r="BG300"/>
  <c r="BH300"/>
  <c r="BI300"/>
  <c r="BJ300"/>
  <c r="BK300"/>
  <c r="BL300"/>
  <c r="BM300"/>
  <c r="BN300"/>
  <c r="BO300"/>
  <c r="BP300"/>
  <c r="BQ300"/>
  <c r="BR300"/>
  <c r="CJ300" s="1"/>
  <c r="BT300"/>
  <c r="CL300" s="1"/>
  <c r="BU300"/>
  <c r="CM300" s="1"/>
  <c r="BV300"/>
  <c r="CN300" s="1"/>
  <c r="BW300"/>
  <c r="CO300" s="1"/>
  <c r="BX300"/>
  <c r="CP300" s="1"/>
  <c r="BY300"/>
  <c r="CQ300" s="1"/>
  <c r="BZ300"/>
  <c r="CR300" s="1"/>
  <c r="CA300"/>
  <c r="CS300" s="1"/>
  <c r="CB300"/>
  <c r="CT300" s="1"/>
  <c r="CC300"/>
  <c r="CU300" s="1"/>
  <c r="CE300"/>
  <c r="CW300" s="1"/>
  <c r="CF300"/>
  <c r="CX300" s="1"/>
  <c r="BA301"/>
  <c r="BB301"/>
  <c r="BC301"/>
  <c r="BE301"/>
  <c r="BF301"/>
  <c r="BG301"/>
  <c r="BH301"/>
  <c r="BI301"/>
  <c r="BJ301"/>
  <c r="BK301"/>
  <c r="BL301"/>
  <c r="BM301"/>
  <c r="BN301"/>
  <c r="BO301"/>
  <c r="BP301"/>
  <c r="BQ301"/>
  <c r="BR301"/>
  <c r="CJ301" s="1"/>
  <c r="BT301"/>
  <c r="CL301" s="1"/>
  <c r="BU301"/>
  <c r="CM301" s="1"/>
  <c r="BV301"/>
  <c r="CN301" s="1"/>
  <c r="BW301"/>
  <c r="CO301" s="1"/>
  <c r="BX301"/>
  <c r="CP301" s="1"/>
  <c r="BY301"/>
  <c r="CQ301" s="1"/>
  <c r="BZ301"/>
  <c r="CR301" s="1"/>
  <c r="CA301"/>
  <c r="CS301" s="1"/>
  <c r="CB301"/>
  <c r="CT301" s="1"/>
  <c r="CC301"/>
  <c r="CU301" s="1"/>
  <c r="CE301"/>
  <c r="CW301" s="1"/>
  <c r="CF301"/>
  <c r="CX301" s="1"/>
  <c r="AZ302"/>
  <c r="BA302"/>
  <c r="BB302"/>
  <c r="BC302"/>
  <c r="BD302"/>
  <c r="BE302"/>
  <c r="BF302"/>
  <c r="BG302"/>
  <c r="BH302"/>
  <c r="BI302"/>
  <c r="BK302"/>
  <c r="BL302"/>
  <c r="BM302"/>
  <c r="BN302"/>
  <c r="BO302"/>
  <c r="BP302"/>
  <c r="BQ302"/>
  <c r="BR302"/>
  <c r="BS302"/>
  <c r="BT302"/>
  <c r="BU302"/>
  <c r="BV302"/>
  <c r="BW302"/>
  <c r="BX302"/>
  <c r="BY302"/>
  <c r="BZ302"/>
  <c r="CA302"/>
  <c r="CC302"/>
  <c r="CD302"/>
  <c r="CE302"/>
  <c r="CF302"/>
  <c r="AZ303"/>
  <c r="BA303"/>
  <c r="BB303"/>
  <c r="BC303"/>
  <c r="BD303"/>
  <c r="BE303"/>
  <c r="BF303"/>
  <c r="BG303"/>
  <c r="BH303"/>
  <c r="BI303"/>
  <c r="BL303"/>
  <c r="BM303"/>
  <c r="BN303"/>
  <c r="BO303"/>
  <c r="BP303"/>
  <c r="BQ303"/>
  <c r="BR303"/>
  <c r="BS303"/>
  <c r="BT303"/>
  <c r="BU303"/>
  <c r="BV303"/>
  <c r="BW303"/>
  <c r="BX303"/>
  <c r="BY303"/>
  <c r="BZ303"/>
  <c r="CA303"/>
  <c r="CC303"/>
  <c r="CD303"/>
  <c r="CE303"/>
  <c r="CF303"/>
  <c r="AZ304"/>
  <c r="BA304"/>
  <c r="BB304"/>
  <c r="BC304"/>
  <c r="BD304"/>
  <c r="BE304"/>
  <c r="BF304"/>
  <c r="BG304"/>
  <c r="BH304"/>
  <c r="BI304"/>
  <c r="BL304"/>
  <c r="BM304"/>
  <c r="BN304"/>
  <c r="BO304"/>
  <c r="BP304"/>
  <c r="BQ304"/>
  <c r="BR304"/>
  <c r="BS304"/>
  <c r="BT304"/>
  <c r="BU304"/>
  <c r="BV304"/>
  <c r="BW304"/>
  <c r="BX304"/>
  <c r="BY304"/>
  <c r="BZ304"/>
  <c r="CA304"/>
  <c r="CC304"/>
  <c r="CD304"/>
  <c r="CE304"/>
  <c r="CF304"/>
  <c r="AZ305"/>
  <c r="BA305"/>
  <c r="BB305"/>
  <c r="BC305"/>
  <c r="BD305"/>
  <c r="BE305"/>
  <c r="BF305"/>
  <c r="BG305"/>
  <c r="BH305"/>
  <c r="BI305"/>
  <c r="BL305"/>
  <c r="BM305"/>
  <c r="BN305"/>
  <c r="BO305"/>
  <c r="BP305"/>
  <c r="BQ305"/>
  <c r="BR305"/>
  <c r="BS305"/>
  <c r="BT305"/>
  <c r="BU305"/>
  <c r="BV305"/>
  <c r="BW305"/>
  <c r="BX305"/>
  <c r="BY305"/>
  <c r="BZ305"/>
  <c r="CA305"/>
  <c r="CC305"/>
  <c r="CD305"/>
  <c r="CE305"/>
  <c r="CF305"/>
  <c r="AZ306"/>
  <c r="BA306"/>
  <c r="BB306"/>
  <c r="BC306"/>
  <c r="BD306"/>
  <c r="BE306"/>
  <c r="BF306"/>
  <c r="BG306"/>
  <c r="BH306"/>
  <c r="BI306"/>
  <c r="BL306"/>
  <c r="BM306"/>
  <c r="BN306"/>
  <c r="BO306"/>
  <c r="BP306"/>
  <c r="BQ306"/>
  <c r="BR306"/>
  <c r="BS306"/>
  <c r="BT306"/>
  <c r="BU306"/>
  <c r="BV306"/>
  <c r="BW306"/>
  <c r="BX306"/>
  <c r="BY306"/>
  <c r="BZ306"/>
  <c r="CA306"/>
  <c r="CC306"/>
  <c r="CD306"/>
  <c r="CE306"/>
  <c r="CF306"/>
  <c r="AZ307"/>
  <c r="BA307"/>
  <c r="BB307"/>
  <c r="BC307"/>
  <c r="BD307"/>
  <c r="BE307"/>
  <c r="BF307"/>
  <c r="BG307"/>
  <c r="BH307"/>
  <c r="BI307"/>
  <c r="BL307"/>
  <c r="BM307"/>
  <c r="BN307"/>
  <c r="BO307"/>
  <c r="BP307"/>
  <c r="BQ307"/>
  <c r="BR307"/>
  <c r="BS307"/>
  <c r="BT307"/>
  <c r="BU307"/>
  <c r="BV307"/>
  <c r="BW307"/>
  <c r="BX307"/>
  <c r="BY307"/>
  <c r="BZ307"/>
  <c r="CA307"/>
  <c r="CC307"/>
  <c r="CD307"/>
  <c r="CE307"/>
  <c r="CF307"/>
  <c r="AZ308"/>
  <c r="BA308"/>
  <c r="BB308"/>
  <c r="BC308"/>
  <c r="BD308"/>
  <c r="BE308"/>
  <c r="BF308"/>
  <c r="BG308"/>
  <c r="BH308"/>
  <c r="BI308"/>
  <c r="BL308"/>
  <c r="BM308"/>
  <c r="BN308"/>
  <c r="BO308"/>
  <c r="BP308"/>
  <c r="BQ308"/>
  <c r="BR308"/>
  <c r="BS308"/>
  <c r="BT308"/>
  <c r="BU308"/>
  <c r="BV308"/>
  <c r="BW308"/>
  <c r="BX308"/>
  <c r="BY308"/>
  <c r="BZ308"/>
  <c r="CA308"/>
  <c r="CC308"/>
  <c r="CD308"/>
  <c r="CE308"/>
  <c r="CF308"/>
  <c r="AZ309"/>
  <c r="BA309"/>
  <c r="BB309"/>
  <c r="BC309"/>
  <c r="BD309"/>
  <c r="BE309"/>
  <c r="BF309"/>
  <c r="BG309"/>
  <c r="BH309"/>
  <c r="BI309"/>
  <c r="BL309"/>
  <c r="BM309"/>
  <c r="BN309"/>
  <c r="BO309"/>
  <c r="BP309"/>
  <c r="BQ309"/>
  <c r="BR309"/>
  <c r="BS309"/>
  <c r="BT309"/>
  <c r="BU309"/>
  <c r="BV309"/>
  <c r="BW309"/>
  <c r="BX309"/>
  <c r="BY309"/>
  <c r="BZ309"/>
  <c r="CA309"/>
  <c r="CC309"/>
  <c r="CD309"/>
  <c r="CE309"/>
  <c r="CF309"/>
  <c r="AZ310"/>
  <c r="BA310"/>
  <c r="BB310"/>
  <c r="BC310"/>
  <c r="BD310"/>
  <c r="BE310"/>
  <c r="BF310"/>
  <c r="BG310"/>
  <c r="BH310"/>
  <c r="BI310"/>
  <c r="BL310"/>
  <c r="BM310"/>
  <c r="BN310"/>
  <c r="BO310"/>
  <c r="BP310"/>
  <c r="BQ310"/>
  <c r="BR310"/>
  <c r="BS310"/>
  <c r="BT310"/>
  <c r="BU310"/>
  <c r="BV310"/>
  <c r="BW310"/>
  <c r="BX310"/>
  <c r="BY310"/>
  <c r="BZ310"/>
  <c r="CA310"/>
  <c r="CC310"/>
  <c r="CD310"/>
  <c r="CE310"/>
  <c r="CF310"/>
  <c r="AZ311"/>
  <c r="BA311"/>
  <c r="BB311"/>
  <c r="BC311"/>
  <c r="BD311"/>
  <c r="BE311"/>
  <c r="BF311"/>
  <c r="BG311"/>
  <c r="BH311"/>
  <c r="BI311"/>
  <c r="BL311"/>
  <c r="BM311"/>
  <c r="BN311"/>
  <c r="BO311"/>
  <c r="BP311"/>
  <c r="BQ311"/>
  <c r="BR311"/>
  <c r="BS311"/>
  <c r="BT311"/>
  <c r="BU311"/>
  <c r="BV311"/>
  <c r="BW311"/>
  <c r="BX311"/>
  <c r="BY311"/>
  <c r="BZ311"/>
  <c r="CA311"/>
  <c r="CC311"/>
  <c r="CD311"/>
  <c r="CE311"/>
  <c r="CF311"/>
  <c r="AZ312"/>
  <c r="BA312"/>
  <c r="BB312"/>
  <c r="BC312"/>
  <c r="BD312"/>
  <c r="BE312"/>
  <c r="BF312"/>
  <c r="BG312"/>
  <c r="BH312"/>
  <c r="BI312"/>
  <c r="BJ312"/>
  <c r="BK312"/>
  <c r="BL312"/>
  <c r="BM312"/>
  <c r="BO312"/>
  <c r="BP312"/>
  <c r="BQ312"/>
  <c r="BR312"/>
  <c r="BS312"/>
  <c r="BT312"/>
  <c r="BU312"/>
  <c r="BV312"/>
  <c r="BW312"/>
  <c r="BX312"/>
  <c r="BY312"/>
  <c r="BZ312"/>
  <c r="CA312"/>
  <c r="CB312"/>
  <c r="CC312"/>
  <c r="CD312"/>
  <c r="CE312"/>
  <c r="CF312"/>
  <c r="AZ313"/>
  <c r="BA313"/>
  <c r="BB313"/>
  <c r="BC313"/>
  <c r="BD313"/>
  <c r="BE313"/>
  <c r="BF313"/>
  <c r="BG313"/>
  <c r="BH313"/>
  <c r="BI313"/>
  <c r="BK313"/>
  <c r="BL313"/>
  <c r="BM313"/>
  <c r="BO313"/>
  <c r="BP313"/>
  <c r="BQ313"/>
  <c r="BR313"/>
  <c r="BS313"/>
  <c r="BT313"/>
  <c r="BU313"/>
  <c r="BV313"/>
  <c r="BW313"/>
  <c r="BX313"/>
  <c r="BY313"/>
  <c r="BZ313"/>
  <c r="CA313"/>
  <c r="CB313"/>
  <c r="CC313"/>
  <c r="CD313"/>
  <c r="CE313"/>
  <c r="CF313"/>
  <c r="AZ314"/>
  <c r="BA314"/>
  <c r="BB314"/>
  <c r="BC314"/>
  <c r="BD314"/>
  <c r="BE314"/>
  <c r="BF314"/>
  <c r="BG314"/>
  <c r="BH314"/>
  <c r="BI314"/>
  <c r="BK314"/>
  <c r="BL314"/>
  <c r="BM314"/>
  <c r="BO314"/>
  <c r="BP314"/>
  <c r="BQ314"/>
  <c r="BR314"/>
  <c r="BS314"/>
  <c r="BT314"/>
  <c r="BU314"/>
  <c r="BV314"/>
  <c r="BW314"/>
  <c r="BX314"/>
  <c r="BY314"/>
  <c r="BZ314"/>
  <c r="CA314"/>
  <c r="CB314"/>
  <c r="CC314"/>
  <c r="CD314"/>
  <c r="CE314"/>
  <c r="CF314"/>
  <c r="AZ315"/>
  <c r="BA315"/>
  <c r="BB315"/>
  <c r="BC315"/>
  <c r="BD315"/>
  <c r="BE315"/>
  <c r="BF315"/>
  <c r="BG315"/>
  <c r="BH315"/>
  <c r="BI315"/>
  <c r="BK315"/>
  <c r="BL315"/>
  <c r="BM315"/>
  <c r="BO315"/>
  <c r="BP315"/>
  <c r="BQ315"/>
  <c r="BR315"/>
  <c r="BS315"/>
  <c r="BT315"/>
  <c r="BU315"/>
  <c r="BV315"/>
  <c r="BW315"/>
  <c r="BX315"/>
  <c r="BY315"/>
  <c r="BZ315"/>
  <c r="CA315"/>
  <c r="CB315"/>
  <c r="CC315"/>
  <c r="CD315"/>
  <c r="CE315"/>
  <c r="CF315"/>
  <c r="AZ316"/>
  <c r="BA316"/>
  <c r="BB316"/>
  <c r="BC316"/>
  <c r="BD316"/>
  <c r="BE316"/>
  <c r="BF316"/>
  <c r="BG316"/>
  <c r="BH316"/>
  <c r="BI316"/>
  <c r="BK316"/>
  <c r="BL316"/>
  <c r="BM316"/>
  <c r="BO316"/>
  <c r="BP316"/>
  <c r="BQ316"/>
  <c r="BR316"/>
  <c r="BS316"/>
  <c r="BT316"/>
  <c r="BU316"/>
  <c r="BV316"/>
  <c r="BW316"/>
  <c r="BX316"/>
  <c r="BY316"/>
  <c r="BZ316"/>
  <c r="CA316"/>
  <c r="CB316"/>
  <c r="CC316"/>
  <c r="CD316"/>
  <c r="CE316"/>
  <c r="CF316"/>
  <c r="AZ317"/>
  <c r="BA317"/>
  <c r="BB317"/>
  <c r="BC317"/>
  <c r="BD317"/>
  <c r="BE317"/>
  <c r="BF317"/>
  <c r="BG317"/>
  <c r="BH317"/>
  <c r="BI317"/>
  <c r="BK317"/>
  <c r="BL317"/>
  <c r="BM317"/>
  <c r="BO317"/>
  <c r="BP317"/>
  <c r="BQ317"/>
  <c r="BR317"/>
  <c r="BS317"/>
  <c r="BT317"/>
  <c r="BU317"/>
  <c r="BV317"/>
  <c r="BW317"/>
  <c r="BX317"/>
  <c r="BY317"/>
  <c r="BZ317"/>
  <c r="CA317"/>
  <c r="CB317"/>
  <c r="CC317"/>
  <c r="CD317"/>
  <c r="CE317"/>
  <c r="CF317"/>
  <c r="AZ318"/>
  <c r="BA318"/>
  <c r="BB318"/>
  <c r="BC318"/>
  <c r="BD318"/>
  <c r="BE318"/>
  <c r="BF318"/>
  <c r="BG318"/>
  <c r="BH318"/>
  <c r="BI318"/>
  <c r="BK318"/>
  <c r="BL318"/>
  <c r="BM318"/>
  <c r="BO318"/>
  <c r="BP318"/>
  <c r="BQ318"/>
  <c r="BR318"/>
  <c r="BS318"/>
  <c r="BT318"/>
  <c r="BU318"/>
  <c r="BV318"/>
  <c r="BW318"/>
  <c r="BX318"/>
  <c r="BY318"/>
  <c r="BZ318"/>
  <c r="CA318"/>
  <c r="CB318"/>
  <c r="CC318"/>
  <c r="CD318"/>
  <c r="CE318"/>
  <c r="CF318"/>
  <c r="AZ319"/>
  <c r="BA319"/>
  <c r="BB319"/>
  <c r="BC319"/>
  <c r="BD319"/>
  <c r="BE319"/>
  <c r="BF319"/>
  <c r="BG319"/>
  <c r="BH319"/>
  <c r="BI319"/>
  <c r="BK319"/>
  <c r="BL319"/>
  <c r="BM319"/>
  <c r="BO319"/>
  <c r="BP319"/>
  <c r="BQ319"/>
  <c r="BR319"/>
  <c r="BS319"/>
  <c r="BT319"/>
  <c r="BU319"/>
  <c r="BV319"/>
  <c r="BW319"/>
  <c r="BX319"/>
  <c r="BY319"/>
  <c r="BZ319"/>
  <c r="CA319"/>
  <c r="CB319"/>
  <c r="CC319"/>
  <c r="CD319"/>
  <c r="CE319"/>
  <c r="CF319"/>
  <c r="AZ320"/>
  <c r="BA320"/>
  <c r="BB320"/>
  <c r="BC320"/>
  <c r="BD320"/>
  <c r="BE320"/>
  <c r="BF320"/>
  <c r="BG320"/>
  <c r="BH320"/>
  <c r="BI320"/>
  <c r="BK320"/>
  <c r="BL320"/>
  <c r="BM320"/>
  <c r="BO320"/>
  <c r="BP320"/>
  <c r="BQ320"/>
  <c r="BR320"/>
  <c r="BS320"/>
  <c r="BT320"/>
  <c r="BU320"/>
  <c r="BV320"/>
  <c r="BW320"/>
  <c r="BX320"/>
  <c r="BY320"/>
  <c r="BZ320"/>
  <c r="CA320"/>
  <c r="CB320"/>
  <c r="CC320"/>
  <c r="CD320"/>
  <c r="CE320"/>
  <c r="CF320"/>
  <c r="AZ321"/>
  <c r="BA321"/>
  <c r="BB321"/>
  <c r="BC321"/>
  <c r="BD321"/>
  <c r="BE321"/>
  <c r="BF321"/>
  <c r="BG321"/>
  <c r="BH321"/>
  <c r="BI321"/>
  <c r="BK321"/>
  <c r="BL321"/>
  <c r="BM321"/>
  <c r="BO321"/>
  <c r="BP321"/>
  <c r="BQ321"/>
  <c r="BR321"/>
  <c r="BS321"/>
  <c r="BT321"/>
  <c r="BU321"/>
  <c r="BV321"/>
  <c r="BW321"/>
  <c r="BX321"/>
  <c r="BY321"/>
  <c r="BZ321"/>
  <c r="CA321"/>
  <c r="CB321"/>
  <c r="CC321"/>
  <c r="CD321"/>
  <c r="CE321"/>
  <c r="CF321"/>
  <c r="BA322"/>
  <c r="BB322"/>
  <c r="BC322"/>
  <c r="BD322"/>
  <c r="BE322"/>
  <c r="BF322"/>
  <c r="BG322"/>
  <c r="BH322"/>
  <c r="BI322"/>
  <c r="BK322"/>
  <c r="BL322"/>
  <c r="BM322"/>
  <c r="BN322"/>
  <c r="BO322"/>
  <c r="BP322"/>
  <c r="BQ322"/>
  <c r="BR322"/>
  <c r="CJ322" s="1"/>
  <c r="BS322"/>
  <c r="CK322" s="1"/>
  <c r="BT322"/>
  <c r="CL322" s="1"/>
  <c r="BU322"/>
  <c r="CM322" s="1"/>
  <c r="BV322"/>
  <c r="CN322" s="1"/>
  <c r="BW322"/>
  <c r="CO322" s="1"/>
  <c r="BX322"/>
  <c r="CP322" s="1"/>
  <c r="BZ322"/>
  <c r="CR322" s="1"/>
  <c r="CA322"/>
  <c r="CS322" s="1"/>
  <c r="CB322"/>
  <c r="CC322"/>
  <c r="CU322" s="1"/>
  <c r="CD322"/>
  <c r="CV322" s="1"/>
  <c r="CE322"/>
  <c r="CW322" s="1"/>
  <c r="CF322"/>
  <c r="CX322" s="1"/>
  <c r="BA323"/>
  <c r="BB323"/>
  <c r="BC323"/>
  <c r="BD323"/>
  <c r="BE323"/>
  <c r="BF323"/>
  <c r="BG323"/>
  <c r="BH323"/>
  <c r="BI323"/>
  <c r="BK323"/>
  <c r="BL323"/>
  <c r="BM323"/>
  <c r="BN323"/>
  <c r="BO323"/>
  <c r="BP323"/>
  <c r="BQ323"/>
  <c r="BR323"/>
  <c r="CJ323" s="1"/>
  <c r="BS323"/>
  <c r="CK323" s="1"/>
  <c r="BT323"/>
  <c r="CL323" s="1"/>
  <c r="BU323"/>
  <c r="CM323" s="1"/>
  <c r="BV323"/>
  <c r="CN323" s="1"/>
  <c r="BW323"/>
  <c r="CO323" s="1"/>
  <c r="BX323"/>
  <c r="CP323" s="1"/>
  <c r="BZ323"/>
  <c r="CR323" s="1"/>
  <c r="CA323"/>
  <c r="CS323" s="1"/>
  <c r="CC323"/>
  <c r="CU323" s="1"/>
  <c r="CD323"/>
  <c r="CV323" s="1"/>
  <c r="CE323"/>
  <c r="CW323" s="1"/>
  <c r="CF323"/>
  <c r="CX323" s="1"/>
  <c r="BA324"/>
  <c r="BB324"/>
  <c r="BC324"/>
  <c r="BD324"/>
  <c r="BE324"/>
  <c r="BF324"/>
  <c r="BG324"/>
  <c r="BH324"/>
  <c r="BI324"/>
  <c r="BK324"/>
  <c r="BL324"/>
  <c r="BM324"/>
  <c r="BN324"/>
  <c r="BO324"/>
  <c r="BP324"/>
  <c r="BQ324"/>
  <c r="BR324"/>
  <c r="CJ324" s="1"/>
  <c r="BS324"/>
  <c r="CK324" s="1"/>
  <c r="BT324"/>
  <c r="CL324" s="1"/>
  <c r="BU324"/>
  <c r="CM324" s="1"/>
  <c r="BV324"/>
  <c r="CN324" s="1"/>
  <c r="BW324"/>
  <c r="CO324" s="1"/>
  <c r="BX324"/>
  <c r="CP324" s="1"/>
  <c r="BZ324"/>
  <c r="CR324" s="1"/>
  <c r="CA324"/>
  <c r="CS324" s="1"/>
  <c r="CC324"/>
  <c r="CU324" s="1"/>
  <c r="CD324"/>
  <c r="CV324" s="1"/>
  <c r="CE324"/>
  <c r="CW324" s="1"/>
  <c r="CF324"/>
  <c r="CX324" s="1"/>
  <c r="BA325"/>
  <c r="BB325"/>
  <c r="BC325"/>
  <c r="BD325"/>
  <c r="BE325"/>
  <c r="BF325"/>
  <c r="BG325"/>
  <c r="BH325"/>
  <c r="BI325"/>
  <c r="BK325"/>
  <c r="BL325"/>
  <c r="BM325"/>
  <c r="BN325"/>
  <c r="BO325"/>
  <c r="BP325"/>
  <c r="BQ325"/>
  <c r="BR325"/>
  <c r="CJ325" s="1"/>
  <c r="BS325"/>
  <c r="CK325" s="1"/>
  <c r="BT325"/>
  <c r="CL325" s="1"/>
  <c r="BU325"/>
  <c r="CM325" s="1"/>
  <c r="BV325"/>
  <c r="CN325" s="1"/>
  <c r="BW325"/>
  <c r="CO325" s="1"/>
  <c r="BX325"/>
  <c r="CP325" s="1"/>
  <c r="BZ325"/>
  <c r="CR325" s="1"/>
  <c r="CA325"/>
  <c r="CS325" s="1"/>
  <c r="CC325"/>
  <c r="CU325" s="1"/>
  <c r="CD325"/>
  <c r="CV325" s="1"/>
  <c r="CE325"/>
  <c r="CW325" s="1"/>
  <c r="CF325"/>
  <c r="CX325" s="1"/>
  <c r="BA326"/>
  <c r="BB326"/>
  <c r="BC326"/>
  <c r="BD326"/>
  <c r="BE326"/>
  <c r="BF326"/>
  <c r="BG326"/>
  <c r="BH326"/>
  <c r="BI326"/>
  <c r="BK326"/>
  <c r="BL326"/>
  <c r="BM326"/>
  <c r="BN326"/>
  <c r="BO326"/>
  <c r="BP326"/>
  <c r="BQ326"/>
  <c r="BR326"/>
  <c r="CJ326" s="1"/>
  <c r="BS326"/>
  <c r="CK326" s="1"/>
  <c r="BT326"/>
  <c r="CL326" s="1"/>
  <c r="BU326"/>
  <c r="CM326" s="1"/>
  <c r="BV326"/>
  <c r="CN326" s="1"/>
  <c r="BW326"/>
  <c r="CO326" s="1"/>
  <c r="BX326"/>
  <c r="CP326" s="1"/>
  <c r="BZ326"/>
  <c r="CR326" s="1"/>
  <c r="CA326"/>
  <c r="CS326" s="1"/>
  <c r="CC326"/>
  <c r="CU326" s="1"/>
  <c r="CD326"/>
  <c r="CV326" s="1"/>
  <c r="CE326"/>
  <c r="CW326" s="1"/>
  <c r="CF326"/>
  <c r="CX326" s="1"/>
  <c r="BA327"/>
  <c r="BB327"/>
  <c r="BC327"/>
  <c r="BD327"/>
  <c r="BE327"/>
  <c r="BF327"/>
  <c r="BG327"/>
  <c r="BH327"/>
  <c r="BI327"/>
  <c r="BK327"/>
  <c r="BL327"/>
  <c r="BM327"/>
  <c r="BN327"/>
  <c r="BO327"/>
  <c r="BP327"/>
  <c r="BQ327"/>
  <c r="BR327"/>
  <c r="CJ327" s="1"/>
  <c r="BS327"/>
  <c r="CK327" s="1"/>
  <c r="BT327"/>
  <c r="CL327" s="1"/>
  <c r="BU327"/>
  <c r="CM327" s="1"/>
  <c r="BV327"/>
  <c r="CN327" s="1"/>
  <c r="BW327"/>
  <c r="CO327" s="1"/>
  <c r="BX327"/>
  <c r="CP327" s="1"/>
  <c r="BZ327"/>
  <c r="CR327" s="1"/>
  <c r="CA327"/>
  <c r="CS327" s="1"/>
  <c r="CC327"/>
  <c r="CU327" s="1"/>
  <c r="CD327"/>
  <c r="CV327" s="1"/>
  <c r="CE327"/>
  <c r="CW327" s="1"/>
  <c r="CF327"/>
  <c r="CX327" s="1"/>
  <c r="BA328"/>
  <c r="BB328"/>
  <c r="BC328"/>
  <c r="BD328"/>
  <c r="BE328"/>
  <c r="BF328"/>
  <c r="BG328"/>
  <c r="BH328"/>
  <c r="BI328"/>
  <c r="BK328"/>
  <c r="BL328"/>
  <c r="BM328"/>
  <c r="BN328"/>
  <c r="BO328"/>
  <c r="BP328"/>
  <c r="BQ328"/>
  <c r="BR328"/>
  <c r="CJ328" s="1"/>
  <c r="BS328"/>
  <c r="CK328" s="1"/>
  <c r="BT328"/>
  <c r="CL328" s="1"/>
  <c r="BU328"/>
  <c r="CM328" s="1"/>
  <c r="BV328"/>
  <c r="CN328" s="1"/>
  <c r="BW328"/>
  <c r="CO328" s="1"/>
  <c r="BX328"/>
  <c r="CP328" s="1"/>
  <c r="BZ328"/>
  <c r="CR328" s="1"/>
  <c r="CA328"/>
  <c r="CS328" s="1"/>
  <c r="CC328"/>
  <c r="CU328" s="1"/>
  <c r="CD328"/>
  <c r="CV328" s="1"/>
  <c r="CE328"/>
  <c r="CW328" s="1"/>
  <c r="CF328"/>
  <c r="CX328" s="1"/>
  <c r="BA329"/>
  <c r="BB329"/>
  <c r="BC329"/>
  <c r="BD329"/>
  <c r="BE329"/>
  <c r="BF329"/>
  <c r="BG329"/>
  <c r="BH329"/>
  <c r="BI329"/>
  <c r="BK329"/>
  <c r="BL329"/>
  <c r="BM329"/>
  <c r="BN329"/>
  <c r="BO329"/>
  <c r="BP329"/>
  <c r="BQ329"/>
  <c r="BR329"/>
  <c r="CJ329" s="1"/>
  <c r="BS329"/>
  <c r="CK329" s="1"/>
  <c r="BT329"/>
  <c r="CL329" s="1"/>
  <c r="BU329"/>
  <c r="CM329" s="1"/>
  <c r="BV329"/>
  <c r="CN329" s="1"/>
  <c r="BW329"/>
  <c r="CO329" s="1"/>
  <c r="BX329"/>
  <c r="CP329" s="1"/>
  <c r="BZ329"/>
  <c r="CR329" s="1"/>
  <c r="CA329"/>
  <c r="CS329" s="1"/>
  <c r="CC329"/>
  <c r="CU329" s="1"/>
  <c r="CD329"/>
  <c r="CV329" s="1"/>
  <c r="CE329"/>
  <c r="CW329" s="1"/>
  <c r="CF329"/>
  <c r="CX329" s="1"/>
  <c r="BA330"/>
  <c r="BB330"/>
  <c r="BC330"/>
  <c r="BD330"/>
  <c r="BE330"/>
  <c r="BF330"/>
  <c r="BG330"/>
  <c r="BH330"/>
  <c r="BI330"/>
  <c r="BK330"/>
  <c r="BL330"/>
  <c r="BM330"/>
  <c r="BN330"/>
  <c r="BO330"/>
  <c r="BP330"/>
  <c r="BQ330"/>
  <c r="BR330"/>
  <c r="CJ330" s="1"/>
  <c r="BS330"/>
  <c r="CK330" s="1"/>
  <c r="BT330"/>
  <c r="CL330" s="1"/>
  <c r="BU330"/>
  <c r="CM330" s="1"/>
  <c r="BV330"/>
  <c r="CN330" s="1"/>
  <c r="BW330"/>
  <c r="CO330" s="1"/>
  <c r="BX330"/>
  <c r="CP330" s="1"/>
  <c r="BZ330"/>
  <c r="CR330" s="1"/>
  <c r="CA330"/>
  <c r="CS330" s="1"/>
  <c r="CC330"/>
  <c r="CU330" s="1"/>
  <c r="CD330"/>
  <c r="CV330" s="1"/>
  <c r="CE330"/>
  <c r="CW330" s="1"/>
  <c r="CF330"/>
  <c r="CX330" s="1"/>
  <c r="BA331"/>
  <c r="BB331"/>
  <c r="BC331"/>
  <c r="BD331"/>
  <c r="BE331"/>
  <c r="BF331"/>
  <c r="BG331"/>
  <c r="BH331"/>
  <c r="BI331"/>
  <c r="BK331"/>
  <c r="BL331"/>
  <c r="BM331"/>
  <c r="BN331"/>
  <c r="BO331"/>
  <c r="BP331"/>
  <c r="BQ331"/>
  <c r="BR331"/>
  <c r="CJ331" s="1"/>
  <c r="BS331"/>
  <c r="CK331" s="1"/>
  <c r="BT331"/>
  <c r="CL331" s="1"/>
  <c r="BU331"/>
  <c r="CM331" s="1"/>
  <c r="BV331"/>
  <c r="CN331" s="1"/>
  <c r="BW331"/>
  <c r="CO331" s="1"/>
  <c r="BX331"/>
  <c r="CP331" s="1"/>
  <c r="BZ331"/>
  <c r="CR331" s="1"/>
  <c r="CA331"/>
  <c r="CS331" s="1"/>
  <c r="CC331"/>
  <c r="CU331" s="1"/>
  <c r="CD331"/>
  <c r="CV331" s="1"/>
  <c r="CE331"/>
  <c r="CW331" s="1"/>
  <c r="CF331"/>
  <c r="CX331" s="1"/>
  <c r="AZ332"/>
  <c r="BA332"/>
  <c r="BB332"/>
  <c r="BC332"/>
  <c r="BD332"/>
  <c r="BE332"/>
  <c r="BF332"/>
  <c r="BG332"/>
  <c r="BH332"/>
  <c r="BI332"/>
  <c r="BJ332"/>
  <c r="BK332"/>
  <c r="BL332"/>
  <c r="BM332"/>
  <c r="BN332"/>
  <c r="BO332"/>
  <c r="BP332"/>
  <c r="BQ332"/>
  <c r="BR332"/>
  <c r="BS332"/>
  <c r="BT332"/>
  <c r="BU332"/>
  <c r="BV332"/>
  <c r="BW332"/>
  <c r="BX332"/>
  <c r="BY332"/>
  <c r="BZ332"/>
  <c r="CA332"/>
  <c r="CB332"/>
  <c r="CC332"/>
  <c r="CD332"/>
  <c r="CE332"/>
  <c r="CF332"/>
  <c r="AZ333"/>
  <c r="BA333"/>
  <c r="BB333"/>
  <c r="BC333"/>
  <c r="BD333"/>
  <c r="BE333"/>
  <c r="BF333"/>
  <c r="BG333"/>
  <c r="BH333"/>
  <c r="BI333"/>
  <c r="BJ333"/>
  <c r="BK333"/>
  <c r="BM333"/>
  <c r="BN333"/>
  <c r="BO333"/>
  <c r="BP333"/>
  <c r="BQ333"/>
  <c r="BR333"/>
  <c r="BS333"/>
  <c r="BT333"/>
  <c r="BU333"/>
  <c r="BV333"/>
  <c r="BW333"/>
  <c r="BX333"/>
  <c r="BY333"/>
  <c r="BZ333"/>
  <c r="CA333"/>
  <c r="CB333"/>
  <c r="CC333"/>
  <c r="CD333"/>
  <c r="CE333"/>
  <c r="CF333"/>
  <c r="AZ334"/>
  <c r="BA334"/>
  <c r="BB334"/>
  <c r="BC334"/>
  <c r="BD334"/>
  <c r="BE334"/>
  <c r="BF334"/>
  <c r="BG334"/>
  <c r="BH334"/>
  <c r="BI334"/>
  <c r="BJ334"/>
  <c r="BK334"/>
  <c r="BM334"/>
  <c r="BN334"/>
  <c r="BO334"/>
  <c r="BP334"/>
  <c r="BQ334"/>
  <c r="BR334"/>
  <c r="BS334"/>
  <c r="BT334"/>
  <c r="BU334"/>
  <c r="BV334"/>
  <c r="BW334"/>
  <c r="BX334"/>
  <c r="BY334"/>
  <c r="BZ334"/>
  <c r="CA334"/>
  <c r="CB334"/>
  <c r="CC334"/>
  <c r="CD334"/>
  <c r="CE334"/>
  <c r="CF334"/>
  <c r="AZ335"/>
  <c r="BA335"/>
  <c r="BB335"/>
  <c r="BC335"/>
  <c r="BD335"/>
  <c r="BE335"/>
  <c r="BF335"/>
  <c r="BG335"/>
  <c r="BH335"/>
  <c r="BI335"/>
  <c r="BJ335"/>
  <c r="BK335"/>
  <c r="BM335"/>
  <c r="BN335"/>
  <c r="BO335"/>
  <c r="BP335"/>
  <c r="BQ335"/>
  <c r="BR335"/>
  <c r="BS335"/>
  <c r="BT335"/>
  <c r="BU335"/>
  <c r="BV335"/>
  <c r="BW335"/>
  <c r="BX335"/>
  <c r="BY335"/>
  <c r="BZ335"/>
  <c r="CA335"/>
  <c r="CB335"/>
  <c r="CC335"/>
  <c r="CD335"/>
  <c r="CE335"/>
  <c r="CF335"/>
  <c r="AZ336"/>
  <c r="BA336"/>
  <c r="BB336"/>
  <c r="BC336"/>
  <c r="BD336"/>
  <c r="BE336"/>
  <c r="BF336"/>
  <c r="BG336"/>
  <c r="BH336"/>
  <c r="BI336"/>
  <c r="BJ336"/>
  <c r="BK336"/>
  <c r="BM336"/>
  <c r="BN336"/>
  <c r="BO336"/>
  <c r="BP336"/>
  <c r="BQ336"/>
  <c r="BR336"/>
  <c r="BS336"/>
  <c r="BT336"/>
  <c r="BU336"/>
  <c r="BV336"/>
  <c r="BW336"/>
  <c r="BX336"/>
  <c r="BY336"/>
  <c r="BZ336"/>
  <c r="CA336"/>
  <c r="CB336"/>
  <c r="CC336"/>
  <c r="CD336"/>
  <c r="CE336"/>
  <c r="CF336"/>
  <c r="AZ337"/>
  <c r="BA337"/>
  <c r="BB337"/>
  <c r="BC337"/>
  <c r="BD337"/>
  <c r="BE337"/>
  <c r="BF337"/>
  <c r="BG337"/>
  <c r="BH337"/>
  <c r="BI337"/>
  <c r="BJ337"/>
  <c r="BK337"/>
  <c r="BM337"/>
  <c r="BN337"/>
  <c r="BO337"/>
  <c r="BP337"/>
  <c r="BQ337"/>
  <c r="BR337"/>
  <c r="BS337"/>
  <c r="BT337"/>
  <c r="BU337"/>
  <c r="BV337"/>
  <c r="BW337"/>
  <c r="BX337"/>
  <c r="BY337"/>
  <c r="BZ337"/>
  <c r="CA337"/>
  <c r="CB337"/>
  <c r="CC337"/>
  <c r="CD337"/>
  <c r="CE337"/>
  <c r="CF337"/>
  <c r="AZ338"/>
  <c r="BA338"/>
  <c r="BB338"/>
  <c r="BC338"/>
  <c r="BD338"/>
  <c r="BE338"/>
  <c r="BF338"/>
  <c r="BG338"/>
  <c r="BH338"/>
  <c r="BI338"/>
  <c r="BJ338"/>
  <c r="BK338"/>
  <c r="BM338"/>
  <c r="BN338"/>
  <c r="BO338"/>
  <c r="BP338"/>
  <c r="BQ338"/>
  <c r="BR338"/>
  <c r="BS338"/>
  <c r="BT338"/>
  <c r="BU338"/>
  <c r="BV338"/>
  <c r="BW338"/>
  <c r="BX338"/>
  <c r="BY338"/>
  <c r="BZ338"/>
  <c r="CA338"/>
  <c r="CB338"/>
  <c r="CC338"/>
  <c r="CD338"/>
  <c r="CE338"/>
  <c r="CF338"/>
  <c r="AZ339"/>
  <c r="BA339"/>
  <c r="BB339"/>
  <c r="BC339"/>
  <c r="BD339"/>
  <c r="BE339"/>
  <c r="BF339"/>
  <c r="BG339"/>
  <c r="BH339"/>
  <c r="BI339"/>
  <c r="BJ339"/>
  <c r="BK339"/>
  <c r="BM339"/>
  <c r="BN339"/>
  <c r="BO339"/>
  <c r="BP339"/>
  <c r="BQ339"/>
  <c r="BR339"/>
  <c r="BS339"/>
  <c r="BT339"/>
  <c r="BU339"/>
  <c r="BV339"/>
  <c r="BW339"/>
  <c r="BX339"/>
  <c r="BY339"/>
  <c r="BZ339"/>
  <c r="CA339"/>
  <c r="CB339"/>
  <c r="CC339"/>
  <c r="CD339"/>
  <c r="CE339"/>
  <c r="CF339"/>
  <c r="AZ340"/>
  <c r="BA340"/>
  <c r="BB340"/>
  <c r="BC340"/>
  <c r="BD340"/>
  <c r="BE340"/>
  <c r="BF340"/>
  <c r="BG340"/>
  <c r="BH340"/>
  <c r="BI340"/>
  <c r="BJ340"/>
  <c r="BK340"/>
  <c r="BM340"/>
  <c r="BN340"/>
  <c r="BO340"/>
  <c r="BP340"/>
  <c r="BQ340"/>
  <c r="BR340"/>
  <c r="BS340"/>
  <c r="BT340"/>
  <c r="BU340"/>
  <c r="BV340"/>
  <c r="BW340"/>
  <c r="BX340"/>
  <c r="BY340"/>
  <c r="BZ340"/>
  <c r="CA340"/>
  <c r="CB340"/>
  <c r="CC340"/>
  <c r="CD340"/>
  <c r="CE340"/>
  <c r="CF340"/>
  <c r="AZ341"/>
  <c r="BA341"/>
  <c r="BB341"/>
  <c r="BC341"/>
  <c r="BD341"/>
  <c r="BE341"/>
  <c r="BF341"/>
  <c r="BG341"/>
  <c r="BH341"/>
  <c r="BI341"/>
  <c r="BJ341"/>
  <c r="BK341"/>
  <c r="BM341"/>
  <c r="BN341"/>
  <c r="BO341"/>
  <c r="BP341"/>
  <c r="BQ341"/>
  <c r="BR341"/>
  <c r="BS341"/>
  <c r="BT341"/>
  <c r="BU341"/>
  <c r="BV341"/>
  <c r="BW341"/>
  <c r="BX341"/>
  <c r="BY341"/>
  <c r="BZ341"/>
  <c r="CA341"/>
  <c r="CB341"/>
  <c r="CC341"/>
  <c r="CD341"/>
  <c r="CE341"/>
  <c r="CF341"/>
  <c r="AY27"/>
  <c r="AY28"/>
  <c r="AY29"/>
  <c r="AY30"/>
  <c r="AY31"/>
  <c r="AY32"/>
  <c r="AY33"/>
  <c r="AY34"/>
  <c r="AY35"/>
  <c r="AY36"/>
  <c r="AY37"/>
  <c r="AY38"/>
  <c r="AY39"/>
  <c r="AY40"/>
  <c r="AY41"/>
  <c r="AY42"/>
  <c r="AY43"/>
  <c r="AY44"/>
  <c r="AY45"/>
  <c r="AY46"/>
  <c r="AY47"/>
  <c r="AY48"/>
  <c r="AY49"/>
  <c r="AY50"/>
  <c r="AY51"/>
  <c r="AY52"/>
  <c r="AY53"/>
  <c r="AY54"/>
  <c r="AY55"/>
  <c r="AY56"/>
  <c r="AY57"/>
  <c r="AY58"/>
  <c r="AY59"/>
  <c r="AY60"/>
  <c r="AY61"/>
  <c r="AY62"/>
  <c r="AY63"/>
  <c r="AY64"/>
  <c r="AY65"/>
  <c r="AY66"/>
  <c r="AY68"/>
  <c r="AY69"/>
  <c r="AY70"/>
  <c r="AY71"/>
  <c r="AY72"/>
  <c r="AY73"/>
  <c r="AY74"/>
  <c r="AY75"/>
  <c r="AY76"/>
  <c r="AY77"/>
  <c r="AY78"/>
  <c r="AY79"/>
  <c r="AY80"/>
  <c r="AY81"/>
  <c r="AY82"/>
  <c r="AY83"/>
  <c r="AY84"/>
  <c r="AY85"/>
  <c r="AY86"/>
  <c r="AY87"/>
  <c r="AY88"/>
  <c r="AY89"/>
  <c r="AY90"/>
  <c r="AY91"/>
  <c r="AY92"/>
  <c r="AY93"/>
  <c r="AY94"/>
  <c r="AY95"/>
  <c r="AY96"/>
  <c r="AY97"/>
  <c r="AY98"/>
  <c r="AY99"/>
  <c r="AY100"/>
  <c r="AY101"/>
  <c r="AY102"/>
  <c r="AY103"/>
  <c r="AY104"/>
  <c r="AY105"/>
  <c r="AY106"/>
  <c r="AY107"/>
  <c r="AY224"/>
  <c r="AY225"/>
  <c r="AY226"/>
  <c r="AY227"/>
  <c r="AY228"/>
  <c r="AY229"/>
  <c r="AY230"/>
  <c r="AY231"/>
  <c r="AY232"/>
  <c r="AY233"/>
  <c r="AY108"/>
  <c r="AY109"/>
  <c r="AY110"/>
  <c r="AY111"/>
  <c r="AY112"/>
  <c r="AY113"/>
  <c r="AY114"/>
  <c r="AY115"/>
  <c r="AY116"/>
  <c r="AY117"/>
  <c r="AY118"/>
  <c r="AY119"/>
  <c r="AY120"/>
  <c r="AY121"/>
  <c r="AY122"/>
  <c r="AY123"/>
  <c r="AY124"/>
  <c r="AY125"/>
  <c r="AY126"/>
  <c r="AY127"/>
  <c r="AY128"/>
  <c r="AY129"/>
  <c r="AY130"/>
  <c r="AY131"/>
  <c r="AY132"/>
  <c r="AY133"/>
  <c r="AY134"/>
  <c r="AY135"/>
  <c r="AY136"/>
  <c r="AY137"/>
  <c r="AY168"/>
  <c r="AY138"/>
  <c r="AY139"/>
  <c r="AY140"/>
  <c r="AY141"/>
  <c r="AY142"/>
  <c r="AY143"/>
  <c r="AY144"/>
  <c r="AY145"/>
  <c r="AY146"/>
  <c r="AY147"/>
  <c r="AY148"/>
  <c r="AY149"/>
  <c r="AY150"/>
  <c r="AY151"/>
  <c r="AY152"/>
  <c r="AY153"/>
  <c r="AY154"/>
  <c r="AY155"/>
  <c r="AY156"/>
  <c r="AY157"/>
  <c r="AY158"/>
  <c r="AY159"/>
  <c r="AY160"/>
  <c r="AY161"/>
  <c r="AY162"/>
  <c r="AY163"/>
  <c r="AY164"/>
  <c r="AY165"/>
  <c r="AY166"/>
  <c r="AY167"/>
  <c r="AY169"/>
  <c r="AY170"/>
  <c r="AY171"/>
  <c r="AY172"/>
  <c r="AY173"/>
  <c r="AY174"/>
  <c r="AY175"/>
  <c r="AY176"/>
  <c r="AY177"/>
  <c r="AY178"/>
  <c r="AY179"/>
  <c r="AY180"/>
  <c r="AY181"/>
  <c r="AY182"/>
  <c r="AY183"/>
  <c r="AY184"/>
  <c r="AY185"/>
  <c r="AY186"/>
  <c r="AY187"/>
  <c r="AY188"/>
  <c r="AY189"/>
  <c r="AY190"/>
  <c r="AY191"/>
  <c r="AY192"/>
  <c r="AY193"/>
  <c r="AY194"/>
  <c r="AY195"/>
  <c r="AY196"/>
  <c r="AY197"/>
  <c r="AY198"/>
  <c r="AY199"/>
  <c r="AY200"/>
  <c r="AY201"/>
  <c r="AY202"/>
  <c r="AY203"/>
  <c r="AY204"/>
  <c r="AY205"/>
  <c r="AY206"/>
  <c r="AY207"/>
  <c r="AY208"/>
  <c r="AY209"/>
  <c r="AY210"/>
  <c r="AY211"/>
  <c r="AY212"/>
  <c r="AY213"/>
  <c r="AY214"/>
  <c r="AY215"/>
  <c r="AY216"/>
  <c r="AY242"/>
  <c r="AY243"/>
  <c r="AY244"/>
  <c r="AY245"/>
  <c r="AY246"/>
  <c r="AY247"/>
  <c r="AY248"/>
  <c r="AY249"/>
  <c r="AY250"/>
  <c r="AY251"/>
  <c r="AY252"/>
  <c r="AY253"/>
  <c r="AY254"/>
  <c r="AY255"/>
  <c r="AY256"/>
  <c r="AY257"/>
  <c r="AY258"/>
  <c r="AY259"/>
  <c r="AY260"/>
  <c r="AY261"/>
  <c r="AY262"/>
  <c r="AY263"/>
  <c r="AY264"/>
  <c r="AY265"/>
  <c r="AY266"/>
  <c r="AY267"/>
  <c r="AY268"/>
  <c r="AY269"/>
  <c r="AY270"/>
  <c r="AY271"/>
  <c r="AY272"/>
  <c r="AY273"/>
  <c r="AY274"/>
  <c r="AY275"/>
  <c r="AY276"/>
  <c r="AY277"/>
  <c r="AY278"/>
  <c r="AY279"/>
  <c r="AY280"/>
  <c r="AY281"/>
  <c r="AY282"/>
  <c r="AY283"/>
  <c r="AY284"/>
  <c r="AY285"/>
  <c r="AY286"/>
  <c r="AY287"/>
  <c r="AY288"/>
  <c r="AY289"/>
  <c r="AY290"/>
  <c r="AY291"/>
  <c r="AY292"/>
  <c r="AY293"/>
  <c r="AY294"/>
  <c r="AY295"/>
  <c r="AY296"/>
  <c r="AY297"/>
  <c r="AY298"/>
  <c r="AY299"/>
  <c r="AY300"/>
  <c r="AY301"/>
  <c r="AY302"/>
  <c r="AY303"/>
  <c r="AY304"/>
  <c r="AY305"/>
  <c r="AY306"/>
  <c r="AY307"/>
  <c r="AY308"/>
  <c r="AY309"/>
  <c r="AY310"/>
  <c r="AY311"/>
  <c r="AY312"/>
  <c r="AY313"/>
  <c r="AY314"/>
  <c r="AY315"/>
  <c r="AY316"/>
  <c r="AY317"/>
  <c r="AY318"/>
  <c r="AY319"/>
  <c r="AY320"/>
  <c r="AY321"/>
  <c r="AY322"/>
  <c r="AY323"/>
  <c r="AY324"/>
  <c r="AY325"/>
  <c r="AY326"/>
  <c r="AY327"/>
  <c r="AY328"/>
  <c r="AY329"/>
  <c r="AY330"/>
  <c r="AY331"/>
  <c r="AY332"/>
  <c r="AY333"/>
  <c r="AY334"/>
  <c r="AY335"/>
  <c r="AY336"/>
  <c r="AY337"/>
  <c r="AY338"/>
  <c r="AY339"/>
  <c r="AY340"/>
  <c r="AY341"/>
  <c r="AY8"/>
  <c r="AY9"/>
  <c r="AY10"/>
  <c r="AY11"/>
  <c r="AY12"/>
  <c r="AY13"/>
  <c r="AY14"/>
  <c r="AY15"/>
  <c r="AY16"/>
  <c r="AY17"/>
  <c r="AY18"/>
  <c r="AY19"/>
  <c r="AY20"/>
  <c r="AY21"/>
  <c r="AY22"/>
  <c r="AY23"/>
  <c r="AY24"/>
  <c r="AY25"/>
  <c r="AY26"/>
  <c r="B4" i="1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3"/>
  <c r="S32" i="10" l="1"/>
  <c r="CY166" i="6"/>
  <c r="CY162"/>
  <c r="CY145"/>
  <c r="CY141"/>
  <c r="CY130"/>
  <c r="CY124"/>
  <c r="CY120"/>
  <c r="CY97"/>
  <c r="CY93"/>
  <c r="CY89"/>
  <c r="CY82"/>
  <c r="CY73"/>
  <c r="V30" i="10"/>
  <c r="DP20" i="16"/>
  <c r="DP32" s="1"/>
  <c r="CY158" i="6"/>
  <c r="CY154"/>
  <c r="CY150"/>
  <c r="CY131"/>
  <c r="CY83"/>
  <c r="CY74"/>
  <c r="CY167"/>
  <c r="CY163"/>
  <c r="CY159"/>
  <c r="CY146"/>
  <c r="CY142"/>
  <c r="CY132"/>
  <c r="CY125"/>
  <c r="CY121"/>
  <c r="CY94"/>
  <c r="CY90"/>
  <c r="CY84"/>
  <c r="CY75"/>
  <c r="W30" i="10"/>
  <c r="DQ20" i="16"/>
  <c r="DQ32" s="1"/>
  <c r="V32" i="10"/>
  <c r="DP22" i="16"/>
  <c r="DP34" s="1"/>
  <c r="CY155" i="6"/>
  <c r="CY151"/>
  <c r="CY138"/>
  <c r="CY133"/>
  <c r="CY85"/>
  <c r="CY76"/>
  <c r="U38" i="10"/>
  <c r="DO28" i="16"/>
  <c r="DO40" s="1"/>
  <c r="T30" i="10"/>
  <c r="DN20" i="16"/>
  <c r="DN32" s="1"/>
  <c r="CY164" i="6"/>
  <c r="CY160"/>
  <c r="CY147"/>
  <c r="CY143"/>
  <c r="CY139"/>
  <c r="CY134"/>
  <c r="CY126"/>
  <c r="CY122"/>
  <c r="CY95"/>
  <c r="CY91"/>
  <c r="CY86"/>
  <c r="CY77"/>
  <c r="CY69"/>
  <c r="CY68"/>
  <c r="W32" i="10"/>
  <c r="DQ22" i="16"/>
  <c r="DQ34" s="1"/>
  <c r="CY156" i="6"/>
  <c r="CY152"/>
  <c r="CY135"/>
  <c r="CY118"/>
  <c r="CY87"/>
  <c r="CY79"/>
  <c r="CY78"/>
  <c r="CY70"/>
  <c r="T32" i="10"/>
  <c r="DN22" i="16"/>
  <c r="DN34" s="1"/>
  <c r="CY165" i="6"/>
  <c r="CY161"/>
  <c r="CY148"/>
  <c r="CY144"/>
  <c r="CY140"/>
  <c r="CY136"/>
  <c r="CY127"/>
  <c r="CY123"/>
  <c r="CY119"/>
  <c r="CY96"/>
  <c r="CY92"/>
  <c r="CY88"/>
  <c r="CY80"/>
  <c r="CY71"/>
  <c r="T34" i="10"/>
  <c r="DN24" i="16"/>
  <c r="DN36" s="1"/>
  <c r="CY157" i="6"/>
  <c r="CY153"/>
  <c r="CY149"/>
  <c r="CY137"/>
  <c r="CY129"/>
  <c r="CY128"/>
  <c r="CY81"/>
  <c r="CY72"/>
  <c r="U30" i="10"/>
  <c r="DO20" i="16"/>
  <c r="DO32" s="1"/>
  <c r="U32" i="10"/>
  <c r="DO22" i="16"/>
  <c r="DO34" s="1"/>
  <c r="W34" i="10"/>
  <c r="X30"/>
  <c r="S30"/>
  <c r="X32"/>
  <c r="W33"/>
  <c r="V38"/>
  <c r="U33"/>
  <c r="W38"/>
  <c r="S31"/>
  <c r="T35"/>
  <c r="T33"/>
  <c r="T38"/>
  <c r="X31"/>
  <c r="V34"/>
  <c r="W31"/>
  <c r="X35"/>
  <c r="S33"/>
  <c r="W37"/>
  <c r="S35"/>
  <c r="V37"/>
  <c r="W35"/>
  <c r="V31"/>
  <c r="V36"/>
  <c r="U31"/>
  <c r="S36"/>
  <c r="X37"/>
  <c r="S29"/>
  <c r="T36"/>
  <c r="S37"/>
  <c r="W29"/>
  <c r="X36"/>
  <c r="U36"/>
  <c r="V33"/>
  <c r="V29"/>
  <c r="V35"/>
  <c r="U29"/>
  <c r="U35"/>
  <c r="T31"/>
  <c r="W36"/>
  <c r="X34"/>
  <c r="U37"/>
  <c r="T29"/>
  <c r="U34"/>
  <c r="X33"/>
  <c r="T37"/>
  <c r="X29"/>
  <c r="C255" i="7"/>
  <c r="C256"/>
  <c r="C257"/>
  <c r="C258"/>
  <c r="C259"/>
  <c r="C260"/>
  <c r="C261"/>
  <c r="C262"/>
  <c r="C263"/>
  <c r="C264"/>
  <c r="C265"/>
  <c r="C266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19"/>
  <c r="C220"/>
  <c r="C221"/>
  <c r="C222"/>
  <c r="C223"/>
  <c r="C224"/>
  <c r="C225"/>
  <c r="C226"/>
  <c r="C227"/>
  <c r="C228"/>
  <c r="C229"/>
  <c r="C230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4"/>
  <c r="C193"/>
  <c r="C192"/>
  <c r="C191"/>
  <c r="C190"/>
  <c r="C189"/>
  <c r="C188"/>
  <c r="C187"/>
  <c r="C186"/>
  <c r="C185"/>
  <c r="C184"/>
  <c r="C183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8"/>
  <c r="C157"/>
  <c r="C156"/>
  <c r="C155"/>
  <c r="C154"/>
  <c r="C153"/>
  <c r="C152"/>
  <c r="C151"/>
  <c r="C150"/>
  <c r="C149"/>
  <c r="C148"/>
  <c r="C147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2"/>
  <c r="C121"/>
  <c r="C120"/>
  <c r="C119"/>
  <c r="C118"/>
  <c r="C117"/>
  <c r="C116"/>
  <c r="C115"/>
  <c r="C114"/>
  <c r="C113"/>
  <c r="C112"/>
  <c r="C111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6"/>
  <c r="C85"/>
  <c r="C84"/>
  <c r="C83"/>
  <c r="C82"/>
  <c r="C81"/>
  <c r="C80"/>
  <c r="C79"/>
  <c r="C78"/>
  <c r="C77"/>
  <c r="C76"/>
  <c r="C75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0"/>
  <c r="C49"/>
  <c r="C48"/>
  <c r="C47"/>
  <c r="C46"/>
  <c r="C45"/>
  <c r="C44"/>
  <c r="C43"/>
  <c r="C42"/>
  <c r="C41"/>
  <c r="C40"/>
  <c r="C39"/>
  <c r="C4"/>
  <c r="C5"/>
  <c r="C6"/>
  <c r="C7"/>
  <c r="C8"/>
  <c r="C9"/>
  <c r="C10"/>
  <c r="C11"/>
  <c r="C12"/>
  <c r="C13"/>
  <c r="C14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"/>
  <c r="AY3" i="6"/>
  <c r="AZ3"/>
  <c r="BA3"/>
  <c r="BB3"/>
  <c r="BC3"/>
  <c r="BD3"/>
  <c r="BE3"/>
  <c r="BF3"/>
  <c r="BG3"/>
  <c r="BH3"/>
  <c r="BI3"/>
  <c r="BJ3"/>
  <c r="BK3"/>
  <c r="BL3"/>
  <c r="BM3"/>
  <c r="BN3"/>
  <c r="BO3"/>
  <c r="BP3"/>
  <c r="BQ3"/>
  <c r="BR3"/>
  <c r="BS3"/>
  <c r="BT3"/>
  <c r="BU3"/>
  <c r="BV3"/>
  <c r="BW3"/>
  <c r="BX3"/>
  <c r="BY3"/>
  <c r="BZ3"/>
  <c r="CA3"/>
  <c r="CB3"/>
  <c r="CC3"/>
  <c r="CD3"/>
  <c r="CE3"/>
  <c r="CF3"/>
  <c r="AY4"/>
  <c r="AZ4"/>
  <c r="BA4"/>
  <c r="BB4"/>
  <c r="BC4"/>
  <c r="BD4"/>
  <c r="BE4"/>
  <c r="BF4"/>
  <c r="BG4"/>
  <c r="BH4"/>
  <c r="BI4"/>
  <c r="BJ4"/>
  <c r="BK4"/>
  <c r="BL4"/>
  <c r="BM4"/>
  <c r="BN4"/>
  <c r="BO4"/>
  <c r="BP4"/>
  <c r="BQ4"/>
  <c r="BR4"/>
  <c r="BS4"/>
  <c r="BT4"/>
  <c r="BU4"/>
  <c r="BV4"/>
  <c r="BW4"/>
  <c r="BX4"/>
  <c r="BY4"/>
  <c r="BZ4"/>
  <c r="CA4"/>
  <c r="CB4"/>
  <c r="CC4"/>
  <c r="CD4"/>
  <c r="CE4"/>
  <c r="CF4"/>
  <c r="Q3" i="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AN3"/>
  <c r="AO3"/>
  <c r="AP3"/>
  <c r="AQ3"/>
  <c r="AR3"/>
  <c r="AS3"/>
  <c r="AT3"/>
  <c r="AU3"/>
  <c r="AV3"/>
  <c r="AW3"/>
  <c r="P3"/>
  <c r="CG48" i="6" l="1"/>
  <c r="CH48" s="1"/>
  <c r="CG242"/>
  <c r="CH242" s="1"/>
  <c r="CG332"/>
  <c r="CH332" s="1"/>
  <c r="BL333" s="1"/>
  <c r="CG333" s="1"/>
  <c r="CH333" s="1"/>
  <c r="BL334" s="1"/>
  <c r="CG334" s="1"/>
  <c r="CH334" s="1"/>
  <c r="BL335" s="1"/>
  <c r="CG335" s="1"/>
  <c r="CH335" s="1"/>
  <c r="BL336" s="1"/>
  <c r="CG336" s="1"/>
  <c r="CH336" s="1"/>
  <c r="BL337" s="1"/>
  <c r="CG337" s="1"/>
  <c r="CH337" s="1"/>
  <c r="BL338" s="1"/>
  <c r="CG338" s="1"/>
  <c r="CH338" s="1"/>
  <c r="BL339" s="1"/>
  <c r="CG339" s="1"/>
  <c r="CH339" s="1"/>
  <c r="BL340" s="1"/>
  <c r="CG340" s="1"/>
  <c r="CH340" s="1"/>
  <c r="BL341" s="1"/>
  <c r="CG341" s="1"/>
  <c r="CH341" s="1"/>
  <c r="CG18"/>
  <c r="CH18" s="1"/>
  <c r="CG5"/>
  <c r="CH5" s="1"/>
  <c r="BA6" s="1"/>
  <c r="CG272"/>
  <c r="CH272" s="1"/>
  <c r="CG4"/>
  <c r="CH4" s="1"/>
  <c r="CG38"/>
  <c r="CH38" s="1"/>
  <c r="CG198"/>
  <c r="CH198" s="1"/>
  <c r="CG28"/>
  <c r="CH28" s="1"/>
  <c r="CG188"/>
  <c r="CH188" s="1"/>
  <c r="BC189" s="1"/>
  <c r="CG189" s="1"/>
  <c r="CH189" s="1"/>
  <c r="BC190" s="1"/>
  <c r="CG190" s="1"/>
  <c r="CH190" s="1"/>
  <c r="BC191" s="1"/>
  <c r="CG191" s="1"/>
  <c r="CH191" s="1"/>
  <c r="BC192" s="1"/>
  <c r="CG192" s="1"/>
  <c r="CH192" s="1"/>
  <c r="BC193" s="1"/>
  <c r="CG193" s="1"/>
  <c r="CH193" s="1"/>
  <c r="BC194" s="1"/>
  <c r="CG194" s="1"/>
  <c r="CH194" s="1"/>
  <c r="BC195" s="1"/>
  <c r="CG195" s="1"/>
  <c r="CH195" s="1"/>
  <c r="BC196" s="1"/>
  <c r="CG196" s="1"/>
  <c r="CH196" s="1"/>
  <c r="BC197" s="1"/>
  <c r="CG197" s="1"/>
  <c r="CH197" s="1"/>
  <c r="CG8"/>
  <c r="CH8" s="1"/>
  <c r="CG178"/>
  <c r="CH178" s="1"/>
  <c r="BF179" s="1"/>
  <c r="CG179" s="1"/>
  <c r="CH179" s="1"/>
  <c r="BF180" s="1"/>
  <c r="CG180" s="1"/>
  <c r="CH180" s="1"/>
  <c r="BF181" s="1"/>
  <c r="CG181" s="1"/>
  <c r="CH181" s="1"/>
  <c r="BF182" s="1"/>
  <c r="CG182" s="1"/>
  <c r="CH182" s="1"/>
  <c r="BF183" s="1"/>
  <c r="CG183" s="1"/>
  <c r="CH183" s="1"/>
  <c r="BF184" s="1"/>
  <c r="CG184" s="1"/>
  <c r="CH184" s="1"/>
  <c r="BF185" s="1"/>
  <c r="CG185" s="1"/>
  <c r="CH185" s="1"/>
  <c r="BF186" s="1"/>
  <c r="CG186" s="1"/>
  <c r="CH186" s="1"/>
  <c r="BF187" s="1"/>
  <c r="CG187" s="1"/>
  <c r="CH187" s="1"/>
  <c r="CG3"/>
  <c r="CH3" s="1"/>
  <c r="CG58"/>
  <c r="CH58" s="1"/>
  <c r="I729" i="3"/>
  <c r="J729" s="1"/>
  <c r="J728"/>
  <c r="AK720"/>
  <c r="AK721" s="1"/>
  <c r="AK722" s="1"/>
  <c r="AK723" s="1"/>
  <c r="AK724" s="1"/>
  <c r="AK725" s="1"/>
  <c r="AK726" s="1"/>
  <c r="AK727" s="1"/>
  <c r="AK728" s="1"/>
  <c r="AK729" s="1"/>
  <c r="AK730" s="1"/>
  <c r="AK731" s="1"/>
  <c r="AK732" s="1"/>
  <c r="AK733" s="1"/>
  <c r="AK734" s="1"/>
  <c r="AK735" s="1"/>
  <c r="AK736" s="1"/>
  <c r="AK737" s="1"/>
  <c r="AK738" s="1"/>
  <c r="O720"/>
  <c r="I720"/>
  <c r="J720" s="1"/>
  <c r="AG719"/>
  <c r="AG720" s="1"/>
  <c r="AG721" s="1"/>
  <c r="AG722" s="1"/>
  <c r="AG723" s="1"/>
  <c r="AG724" s="1"/>
  <c r="AG725" s="1"/>
  <c r="AG726" s="1"/>
  <c r="AG727" s="1"/>
  <c r="AG728" s="1"/>
  <c r="AG729" s="1"/>
  <c r="AG730" s="1"/>
  <c r="AG731" s="1"/>
  <c r="AG732" s="1"/>
  <c r="AG733" s="1"/>
  <c r="AG734" s="1"/>
  <c r="AG735" s="1"/>
  <c r="AG736" s="1"/>
  <c r="AG737" s="1"/>
  <c r="AG738" s="1"/>
  <c r="Q719"/>
  <c r="Q720" s="1"/>
  <c r="Q721" s="1"/>
  <c r="Q722" s="1"/>
  <c r="Q723" s="1"/>
  <c r="Q724" s="1"/>
  <c r="Q725" s="1"/>
  <c r="Q726" s="1"/>
  <c r="Q727" s="1"/>
  <c r="Q728" s="1"/>
  <c r="Q729" s="1"/>
  <c r="Q730" s="1"/>
  <c r="Q731" s="1"/>
  <c r="Q732" s="1"/>
  <c r="Q733" s="1"/>
  <c r="Q734" s="1"/>
  <c r="Q735" s="1"/>
  <c r="Q736" s="1"/>
  <c r="Q737" s="1"/>
  <c r="Q738" s="1"/>
  <c r="O719"/>
  <c r="O729" s="1"/>
  <c r="N719"/>
  <c r="N729" s="1"/>
  <c r="M719"/>
  <c r="L719"/>
  <c r="L729" s="1"/>
  <c r="K719"/>
  <c r="K729" s="1"/>
  <c r="J719"/>
  <c r="J718"/>
  <c r="I708"/>
  <c r="J708" s="1"/>
  <c r="J707"/>
  <c r="AL699"/>
  <c r="AL700" s="1"/>
  <c r="AL701" s="1"/>
  <c r="AL702" s="1"/>
  <c r="AL703" s="1"/>
  <c r="AL704" s="1"/>
  <c r="AL705" s="1"/>
  <c r="AL706" s="1"/>
  <c r="AL707" s="1"/>
  <c r="AL708" s="1"/>
  <c r="AL709" s="1"/>
  <c r="AL710" s="1"/>
  <c r="AL711" s="1"/>
  <c r="AL712" s="1"/>
  <c r="AL713" s="1"/>
  <c r="AL714" s="1"/>
  <c r="AL715" s="1"/>
  <c r="AL716" s="1"/>
  <c r="AL717" s="1"/>
  <c r="I699"/>
  <c r="AH698"/>
  <c r="AH699" s="1"/>
  <c r="AH700" s="1"/>
  <c r="AH701" s="1"/>
  <c r="AH702" s="1"/>
  <c r="AH703" s="1"/>
  <c r="AH704" s="1"/>
  <c r="AH705" s="1"/>
  <c r="AH706" s="1"/>
  <c r="AH707" s="1"/>
  <c r="AH708" s="1"/>
  <c r="AH709" s="1"/>
  <c r="AH710" s="1"/>
  <c r="AH711" s="1"/>
  <c r="AH712" s="1"/>
  <c r="AH713" s="1"/>
  <c r="AH714" s="1"/>
  <c r="AH715" s="1"/>
  <c r="AH716" s="1"/>
  <c r="AH717" s="1"/>
  <c r="Q698"/>
  <c r="Q699" s="1"/>
  <c r="Q700" s="1"/>
  <c r="Q701" s="1"/>
  <c r="Q702" s="1"/>
  <c r="Q703" s="1"/>
  <c r="Q704" s="1"/>
  <c r="Q705" s="1"/>
  <c r="Q706" s="1"/>
  <c r="Q707" s="1"/>
  <c r="Q708" s="1"/>
  <c r="Q709" s="1"/>
  <c r="Q710" s="1"/>
  <c r="Q711" s="1"/>
  <c r="Q712" s="1"/>
  <c r="Q713" s="1"/>
  <c r="Q714" s="1"/>
  <c r="Q715" s="1"/>
  <c r="Q716" s="1"/>
  <c r="Q717" s="1"/>
  <c r="O698"/>
  <c r="O708" s="1"/>
  <c r="N698"/>
  <c r="M698"/>
  <c r="M699" s="1"/>
  <c r="M709" s="1"/>
  <c r="L698"/>
  <c r="K698"/>
  <c r="J698"/>
  <c r="J697"/>
  <c r="AJ695"/>
  <c r="AJ694"/>
  <c r="AJ693"/>
  <c r="AJ692"/>
  <c r="AJ691"/>
  <c r="AJ690"/>
  <c r="AJ689"/>
  <c r="AJ688"/>
  <c r="AJ687"/>
  <c r="AJ686"/>
  <c r="J686"/>
  <c r="AU678"/>
  <c r="AU679" s="1"/>
  <c r="AU680" s="1"/>
  <c r="AU681" s="1"/>
  <c r="AU682" s="1"/>
  <c r="AU683" s="1"/>
  <c r="AU684" s="1"/>
  <c r="AU685" s="1"/>
  <c r="AU686" s="1"/>
  <c r="AU687" s="1"/>
  <c r="AU688" s="1"/>
  <c r="AU689" s="1"/>
  <c r="AU690" s="1"/>
  <c r="AU691" s="1"/>
  <c r="AU692" s="1"/>
  <c r="AU693" s="1"/>
  <c r="AU694" s="1"/>
  <c r="AU695" s="1"/>
  <c r="AU696" s="1"/>
  <c r="M678"/>
  <c r="K678"/>
  <c r="U677"/>
  <c r="U678" s="1"/>
  <c r="U679" s="1"/>
  <c r="U680" s="1"/>
  <c r="U681" s="1"/>
  <c r="U682" s="1"/>
  <c r="U683" s="1"/>
  <c r="U684" s="1"/>
  <c r="U685" s="1"/>
  <c r="U686" s="1"/>
  <c r="U687" s="1"/>
  <c r="U688" s="1"/>
  <c r="U689" s="1"/>
  <c r="U690" s="1"/>
  <c r="U691" s="1"/>
  <c r="U692" s="1"/>
  <c r="U693" s="1"/>
  <c r="U694" s="1"/>
  <c r="U695" s="1"/>
  <c r="U696" s="1"/>
  <c r="Q677"/>
  <c r="Q678" s="1"/>
  <c r="Q679" s="1"/>
  <c r="Q680" s="1"/>
  <c r="Q681" s="1"/>
  <c r="Q682" s="1"/>
  <c r="Q683" s="1"/>
  <c r="Q684" s="1"/>
  <c r="Q685" s="1"/>
  <c r="Q686" s="1"/>
  <c r="Q687" s="1"/>
  <c r="Q688" s="1"/>
  <c r="Q689" s="1"/>
  <c r="Q690" s="1"/>
  <c r="Q691" s="1"/>
  <c r="Q692" s="1"/>
  <c r="Q693" s="1"/>
  <c r="Q694" s="1"/>
  <c r="Q695" s="1"/>
  <c r="Q696" s="1"/>
  <c r="O677"/>
  <c r="O687" s="1"/>
  <c r="N677"/>
  <c r="M677"/>
  <c r="M687" s="1"/>
  <c r="L677"/>
  <c r="K677"/>
  <c r="K687" s="1"/>
  <c r="I677"/>
  <c r="I687" s="1"/>
  <c r="J687" s="1"/>
  <c r="J676"/>
  <c r="S674"/>
  <c r="S673"/>
  <c r="S672"/>
  <c r="S671"/>
  <c r="S670"/>
  <c r="S669"/>
  <c r="S668"/>
  <c r="S667"/>
  <c r="S666"/>
  <c r="S665"/>
  <c r="J665"/>
  <c r="AO657"/>
  <c r="AO658" s="1"/>
  <c r="AO659" s="1"/>
  <c r="AO660" s="1"/>
  <c r="AO661" s="1"/>
  <c r="AO662" s="1"/>
  <c r="AO663" s="1"/>
  <c r="AO664" s="1"/>
  <c r="AO665" s="1"/>
  <c r="AO666" s="1"/>
  <c r="AO667" s="1"/>
  <c r="AO668" s="1"/>
  <c r="AO669" s="1"/>
  <c r="AO670" s="1"/>
  <c r="AO671" s="1"/>
  <c r="AO672" s="1"/>
  <c r="AO673" s="1"/>
  <c r="AO674" s="1"/>
  <c r="AO675" s="1"/>
  <c r="I657"/>
  <c r="Q656"/>
  <c r="Q657" s="1"/>
  <c r="Q658" s="1"/>
  <c r="Q659" s="1"/>
  <c r="Q660" s="1"/>
  <c r="Q661" s="1"/>
  <c r="Q662" s="1"/>
  <c r="Q663" s="1"/>
  <c r="Q664" s="1"/>
  <c r="Q665" s="1"/>
  <c r="Q666" s="1"/>
  <c r="Q667" s="1"/>
  <c r="Q668" s="1"/>
  <c r="Q669" s="1"/>
  <c r="Q670" s="1"/>
  <c r="Q671" s="1"/>
  <c r="Q672" s="1"/>
  <c r="Q673" s="1"/>
  <c r="Q674" s="1"/>
  <c r="Q675" s="1"/>
  <c r="O656"/>
  <c r="O666" s="1"/>
  <c r="N656"/>
  <c r="N666" s="1"/>
  <c r="M656"/>
  <c r="L656"/>
  <c r="K656"/>
  <c r="K666" s="1"/>
  <c r="I656"/>
  <c r="J656" s="1"/>
  <c r="J655"/>
  <c r="J644"/>
  <c r="AP637"/>
  <c r="AP638" s="1"/>
  <c r="AP639" s="1"/>
  <c r="AP640" s="1"/>
  <c r="AP641" s="1"/>
  <c r="AP642" s="1"/>
  <c r="AP643" s="1"/>
  <c r="AP644" s="1"/>
  <c r="AP645" s="1"/>
  <c r="AP646" s="1"/>
  <c r="AP647" s="1"/>
  <c r="AP648" s="1"/>
  <c r="AP649" s="1"/>
  <c r="AP650" s="1"/>
  <c r="AP651" s="1"/>
  <c r="AP652" s="1"/>
  <c r="AP653" s="1"/>
  <c r="AP654" s="1"/>
  <c r="AP636"/>
  <c r="AL635"/>
  <c r="AL636" s="1"/>
  <c r="AL637" s="1"/>
  <c r="AL638" s="1"/>
  <c r="AL639" s="1"/>
  <c r="AL640" s="1"/>
  <c r="AL641" s="1"/>
  <c r="AL642" s="1"/>
  <c r="AL643" s="1"/>
  <c r="AL644" s="1"/>
  <c r="AL645" s="1"/>
  <c r="AL646" s="1"/>
  <c r="AL647" s="1"/>
  <c r="AL648" s="1"/>
  <c r="AL649" s="1"/>
  <c r="AL650" s="1"/>
  <c r="AL651" s="1"/>
  <c r="AL652" s="1"/>
  <c r="AL653" s="1"/>
  <c r="AL654" s="1"/>
  <c r="X635"/>
  <c r="X636" s="1"/>
  <c r="X637" s="1"/>
  <c r="X638" s="1"/>
  <c r="X639" s="1"/>
  <c r="X640" s="1"/>
  <c r="X641" s="1"/>
  <c r="X642" s="1"/>
  <c r="X643" s="1"/>
  <c r="X644" s="1"/>
  <c r="X645" s="1"/>
  <c r="X646" s="1"/>
  <c r="X647" s="1"/>
  <c r="X648" s="1"/>
  <c r="X649" s="1"/>
  <c r="X650" s="1"/>
  <c r="X651" s="1"/>
  <c r="X652" s="1"/>
  <c r="X653" s="1"/>
  <c r="X654" s="1"/>
  <c r="Q635"/>
  <c r="Q636" s="1"/>
  <c r="Q637" s="1"/>
  <c r="Q638" s="1"/>
  <c r="Q639" s="1"/>
  <c r="Q640" s="1"/>
  <c r="Q641" s="1"/>
  <c r="Q642" s="1"/>
  <c r="Q643" s="1"/>
  <c r="Q644" s="1"/>
  <c r="Q645" s="1"/>
  <c r="Q646" s="1"/>
  <c r="Q647" s="1"/>
  <c r="Q648" s="1"/>
  <c r="Q649" s="1"/>
  <c r="Q650" s="1"/>
  <c r="Q651" s="1"/>
  <c r="Q652" s="1"/>
  <c r="Q653" s="1"/>
  <c r="Q654" s="1"/>
  <c r="O635"/>
  <c r="O636" s="1"/>
  <c r="N635"/>
  <c r="N645" s="1"/>
  <c r="M635"/>
  <c r="M645" s="1"/>
  <c r="L635"/>
  <c r="L645" s="1"/>
  <c r="K635"/>
  <c r="K636" s="1"/>
  <c r="K646" s="1"/>
  <c r="I635"/>
  <c r="I645" s="1"/>
  <c r="J645" s="1"/>
  <c r="J634"/>
  <c r="J623"/>
  <c r="AR615"/>
  <c r="AR616" s="1"/>
  <c r="AR617" s="1"/>
  <c r="AR618" s="1"/>
  <c r="AR619" s="1"/>
  <c r="AR620" s="1"/>
  <c r="AR621" s="1"/>
  <c r="AR622" s="1"/>
  <c r="AR623" s="1"/>
  <c r="AR624" s="1"/>
  <c r="AR625" s="1"/>
  <c r="AR626" s="1"/>
  <c r="AR627" s="1"/>
  <c r="AR628" s="1"/>
  <c r="AR629" s="1"/>
  <c r="AR630" s="1"/>
  <c r="AR631" s="1"/>
  <c r="AR632" s="1"/>
  <c r="AR633" s="1"/>
  <c r="Q614"/>
  <c r="Q615" s="1"/>
  <c r="Q616" s="1"/>
  <c r="Q617" s="1"/>
  <c r="Q618" s="1"/>
  <c r="Q619" s="1"/>
  <c r="Q620" s="1"/>
  <c r="Q621" s="1"/>
  <c r="Q622" s="1"/>
  <c r="Q623" s="1"/>
  <c r="Q624" s="1"/>
  <c r="Q625" s="1"/>
  <c r="Q626" s="1"/>
  <c r="Q627" s="1"/>
  <c r="Q628" s="1"/>
  <c r="Q629" s="1"/>
  <c r="Q630" s="1"/>
  <c r="Q631" s="1"/>
  <c r="Q632" s="1"/>
  <c r="Q633" s="1"/>
  <c r="O614"/>
  <c r="N614"/>
  <c r="N615" s="1"/>
  <c r="M614"/>
  <c r="M624" s="1"/>
  <c r="L614"/>
  <c r="L624" s="1"/>
  <c r="K614"/>
  <c r="I614"/>
  <c r="J613"/>
  <c r="I603"/>
  <c r="J603" s="1"/>
  <c r="J602"/>
  <c r="Q599"/>
  <c r="Q600" s="1"/>
  <c r="Q601" s="1"/>
  <c r="Q602" s="1"/>
  <c r="Q603" s="1"/>
  <c r="Q604" s="1"/>
  <c r="Q605" s="1"/>
  <c r="Q606" s="1"/>
  <c r="Q607" s="1"/>
  <c r="Q608" s="1"/>
  <c r="Q609" s="1"/>
  <c r="Q610" s="1"/>
  <c r="Q611" s="1"/>
  <c r="Q612" s="1"/>
  <c r="AJ594"/>
  <c r="AJ595" s="1"/>
  <c r="AJ596" s="1"/>
  <c r="AJ597" s="1"/>
  <c r="AJ598" s="1"/>
  <c r="AJ599" s="1"/>
  <c r="AJ600" s="1"/>
  <c r="AJ601" s="1"/>
  <c r="AJ602" s="1"/>
  <c r="AJ603" s="1"/>
  <c r="AJ604" s="1"/>
  <c r="AJ605" s="1"/>
  <c r="AJ606" s="1"/>
  <c r="AJ607" s="1"/>
  <c r="AJ608" s="1"/>
  <c r="AJ609" s="1"/>
  <c r="AJ610" s="1"/>
  <c r="AJ611" s="1"/>
  <c r="AJ612" s="1"/>
  <c r="I594"/>
  <c r="AF593"/>
  <c r="AF594" s="1"/>
  <c r="AF595" s="1"/>
  <c r="AF596" s="1"/>
  <c r="AF597" s="1"/>
  <c r="AF598" s="1"/>
  <c r="AF599" s="1"/>
  <c r="AF600" s="1"/>
  <c r="AF601" s="1"/>
  <c r="AF602" s="1"/>
  <c r="AF603" s="1"/>
  <c r="AF604" s="1"/>
  <c r="AF605" s="1"/>
  <c r="AF606" s="1"/>
  <c r="AF607" s="1"/>
  <c r="AF608" s="1"/>
  <c r="AF609" s="1"/>
  <c r="AF610" s="1"/>
  <c r="AF611" s="1"/>
  <c r="AF612" s="1"/>
  <c r="Q593"/>
  <c r="Q594" s="1"/>
  <c r="Q595" s="1"/>
  <c r="Q596" s="1"/>
  <c r="Q597" s="1"/>
  <c r="Q598" s="1"/>
  <c r="O593"/>
  <c r="O594" s="1"/>
  <c r="O595" s="1"/>
  <c r="O596" s="1"/>
  <c r="O606" s="1"/>
  <c r="N593"/>
  <c r="N594" s="1"/>
  <c r="M593"/>
  <c r="M603" s="1"/>
  <c r="L593"/>
  <c r="K593"/>
  <c r="K603" s="1"/>
  <c r="J593"/>
  <c r="J592"/>
  <c r="AQ590"/>
  <c r="AQ589"/>
  <c r="AQ588"/>
  <c r="AQ587"/>
  <c r="AQ586"/>
  <c r="AQ585"/>
  <c r="AQ584"/>
  <c r="AQ583"/>
  <c r="AQ582"/>
  <c r="AQ581"/>
  <c r="J581"/>
  <c r="AV573"/>
  <c r="AV574" s="1"/>
  <c r="AV575" s="1"/>
  <c r="AV576" s="1"/>
  <c r="AV577" s="1"/>
  <c r="AV578" s="1"/>
  <c r="AV579" s="1"/>
  <c r="AV580" s="1"/>
  <c r="AV581" s="1"/>
  <c r="AV582" s="1"/>
  <c r="AV583" s="1"/>
  <c r="AV584" s="1"/>
  <c r="AV585" s="1"/>
  <c r="AV586" s="1"/>
  <c r="AV587" s="1"/>
  <c r="AV588" s="1"/>
  <c r="AV589" s="1"/>
  <c r="AV590" s="1"/>
  <c r="AV591" s="1"/>
  <c r="Q572"/>
  <c r="Q573" s="1"/>
  <c r="Q574" s="1"/>
  <c r="Q575" s="1"/>
  <c r="Q576" s="1"/>
  <c r="Q577" s="1"/>
  <c r="Q578" s="1"/>
  <c r="Q579" s="1"/>
  <c r="Q580" s="1"/>
  <c r="Q581" s="1"/>
  <c r="Q582" s="1"/>
  <c r="Q583" s="1"/>
  <c r="Q584" s="1"/>
  <c r="Q585" s="1"/>
  <c r="Q586" s="1"/>
  <c r="Q587" s="1"/>
  <c r="Q588" s="1"/>
  <c r="Q589" s="1"/>
  <c r="Q590" s="1"/>
  <c r="Q591" s="1"/>
  <c r="O572"/>
  <c r="O573" s="1"/>
  <c r="N572"/>
  <c r="M572"/>
  <c r="M582" s="1"/>
  <c r="L572"/>
  <c r="L573" s="1"/>
  <c r="L574" s="1"/>
  <c r="K572"/>
  <c r="K573" s="1"/>
  <c r="K583" s="1"/>
  <c r="I572"/>
  <c r="J571"/>
  <c r="AM569"/>
  <c r="AJ569"/>
  <c r="AM568"/>
  <c r="AJ568"/>
  <c r="AM567"/>
  <c r="AJ567"/>
  <c r="AM566"/>
  <c r="AJ566"/>
  <c r="AM565"/>
  <c r="AJ565"/>
  <c r="AM564"/>
  <c r="AJ564"/>
  <c r="AM563"/>
  <c r="AJ563"/>
  <c r="AM562"/>
  <c r="AJ562"/>
  <c r="AM561"/>
  <c r="AJ561"/>
  <c r="AM560"/>
  <c r="AJ560"/>
  <c r="J560"/>
  <c r="AW554"/>
  <c r="AW555" s="1"/>
  <c r="AW556" s="1"/>
  <c r="AW557" s="1"/>
  <c r="AW558" s="1"/>
  <c r="AW559" s="1"/>
  <c r="AW560" s="1"/>
  <c r="AW561" s="1"/>
  <c r="AW562" s="1"/>
  <c r="AW563" s="1"/>
  <c r="AW564" s="1"/>
  <c r="AW565" s="1"/>
  <c r="AW566" s="1"/>
  <c r="AW567" s="1"/>
  <c r="AW568" s="1"/>
  <c r="AW569" s="1"/>
  <c r="AW570" s="1"/>
  <c r="AW552"/>
  <c r="AW553" s="1"/>
  <c r="O552"/>
  <c r="O553" s="1"/>
  <c r="O554" s="1"/>
  <c r="I552"/>
  <c r="Q551"/>
  <c r="Q552" s="1"/>
  <c r="Q553" s="1"/>
  <c r="Q554" s="1"/>
  <c r="Q555" s="1"/>
  <c r="Q556" s="1"/>
  <c r="Q557" s="1"/>
  <c r="Q558" s="1"/>
  <c r="Q559" s="1"/>
  <c r="Q560" s="1"/>
  <c r="Q561" s="1"/>
  <c r="Q562" s="1"/>
  <c r="Q563" s="1"/>
  <c r="Q564" s="1"/>
  <c r="Q565" s="1"/>
  <c r="Q566" s="1"/>
  <c r="Q567" s="1"/>
  <c r="Q568" s="1"/>
  <c r="Q569" s="1"/>
  <c r="Q570" s="1"/>
  <c r="O551"/>
  <c r="O561" s="1"/>
  <c r="N551"/>
  <c r="N561" s="1"/>
  <c r="M551"/>
  <c r="L551"/>
  <c r="K551"/>
  <c r="K561" s="1"/>
  <c r="I551"/>
  <c r="J550"/>
  <c r="AK548"/>
  <c r="AK547"/>
  <c r="AK546"/>
  <c r="AK545"/>
  <c r="AK544"/>
  <c r="AK543"/>
  <c r="AK542"/>
  <c r="AK541"/>
  <c r="AK540"/>
  <c r="AK539"/>
  <c r="J539"/>
  <c r="AM531"/>
  <c r="AM532" s="1"/>
  <c r="AM533" s="1"/>
  <c r="AM534" s="1"/>
  <c r="AM535" s="1"/>
  <c r="AM536" s="1"/>
  <c r="AM537" s="1"/>
  <c r="AM538" s="1"/>
  <c r="AM539" s="1"/>
  <c r="AM540" s="1"/>
  <c r="AM541" s="1"/>
  <c r="AM542" s="1"/>
  <c r="AM543" s="1"/>
  <c r="AM544" s="1"/>
  <c r="AM545" s="1"/>
  <c r="AM546" s="1"/>
  <c r="AM547" s="1"/>
  <c r="AM548" s="1"/>
  <c r="AM549" s="1"/>
  <c r="Y531"/>
  <c r="Y532" s="1"/>
  <c r="Y533" s="1"/>
  <c r="Y534" s="1"/>
  <c r="Y535" s="1"/>
  <c r="Y536" s="1"/>
  <c r="Y537" s="1"/>
  <c r="Y538" s="1"/>
  <c r="Y539" s="1"/>
  <c r="Y540" s="1"/>
  <c r="Y541" s="1"/>
  <c r="Y542" s="1"/>
  <c r="Y543" s="1"/>
  <c r="Y544" s="1"/>
  <c r="Y545" s="1"/>
  <c r="Y546" s="1"/>
  <c r="Y547" s="1"/>
  <c r="Y548" s="1"/>
  <c r="Y549" s="1"/>
  <c r="Y530"/>
  <c r="Q530"/>
  <c r="Q531" s="1"/>
  <c r="Q532" s="1"/>
  <c r="Q533" s="1"/>
  <c r="Q534" s="1"/>
  <c r="Q535" s="1"/>
  <c r="Q536" s="1"/>
  <c r="Q537" s="1"/>
  <c r="Q538" s="1"/>
  <c r="Q539" s="1"/>
  <c r="Q540" s="1"/>
  <c r="Q541" s="1"/>
  <c r="Q542" s="1"/>
  <c r="Q543" s="1"/>
  <c r="Q544" s="1"/>
  <c r="Q545" s="1"/>
  <c r="Q546" s="1"/>
  <c r="Q547" s="1"/>
  <c r="Q548" s="1"/>
  <c r="Q549" s="1"/>
  <c r="O530"/>
  <c r="N530"/>
  <c r="M530"/>
  <c r="M531" s="1"/>
  <c r="L530"/>
  <c r="K530"/>
  <c r="K540" s="1"/>
  <c r="I530"/>
  <c r="I540" s="1"/>
  <c r="J540" s="1"/>
  <c r="J529"/>
  <c r="AJ527"/>
  <c r="AJ526"/>
  <c r="AJ525"/>
  <c r="AJ524"/>
  <c r="AJ523"/>
  <c r="AJ522"/>
  <c r="AJ521"/>
  <c r="AJ520"/>
  <c r="AJ519"/>
  <c r="AJ518"/>
  <c r="J518"/>
  <c r="Q514"/>
  <c r="Q515" s="1"/>
  <c r="Q516" s="1"/>
  <c r="Q517" s="1"/>
  <c r="Q518" s="1"/>
  <c r="Q519" s="1"/>
  <c r="Q520" s="1"/>
  <c r="Q521" s="1"/>
  <c r="Q522" s="1"/>
  <c r="Q523" s="1"/>
  <c r="Q524" s="1"/>
  <c r="Q525" s="1"/>
  <c r="Q526" s="1"/>
  <c r="Q527" s="1"/>
  <c r="Q528" s="1"/>
  <c r="AT510"/>
  <c r="AT511" s="1"/>
  <c r="AT512" s="1"/>
  <c r="AT513" s="1"/>
  <c r="AT514" s="1"/>
  <c r="AT515" s="1"/>
  <c r="AT516" s="1"/>
  <c r="AT517" s="1"/>
  <c r="AT518" s="1"/>
  <c r="AT519" s="1"/>
  <c r="AT520" s="1"/>
  <c r="AT521" s="1"/>
  <c r="AT522" s="1"/>
  <c r="AT523" s="1"/>
  <c r="AT524" s="1"/>
  <c r="AT525" s="1"/>
  <c r="AT526" s="1"/>
  <c r="AT527" s="1"/>
  <c r="AT528" s="1"/>
  <c r="Q509"/>
  <c r="Q510" s="1"/>
  <c r="Q511" s="1"/>
  <c r="Q512" s="1"/>
  <c r="Q513" s="1"/>
  <c r="O509"/>
  <c r="O519" s="1"/>
  <c r="N509"/>
  <c r="N519" s="1"/>
  <c r="M509"/>
  <c r="M519" s="1"/>
  <c r="L509"/>
  <c r="L510" s="1"/>
  <c r="K509"/>
  <c r="K519" s="1"/>
  <c r="I509"/>
  <c r="J508"/>
  <c r="I498"/>
  <c r="J498" s="1"/>
  <c r="J497"/>
  <c r="AI489"/>
  <c r="AI490" s="1"/>
  <c r="AI491" s="1"/>
  <c r="AI492" s="1"/>
  <c r="AI493" s="1"/>
  <c r="AI494" s="1"/>
  <c r="AI495" s="1"/>
  <c r="AI496" s="1"/>
  <c r="AI497" s="1"/>
  <c r="AI498" s="1"/>
  <c r="AI499" s="1"/>
  <c r="AI500" s="1"/>
  <c r="AI501" s="1"/>
  <c r="AI502" s="1"/>
  <c r="AI503" s="1"/>
  <c r="AI504" s="1"/>
  <c r="AI505" s="1"/>
  <c r="AI506" s="1"/>
  <c r="AI507" s="1"/>
  <c r="I489"/>
  <c r="AE488"/>
  <c r="AE489" s="1"/>
  <c r="AE490" s="1"/>
  <c r="AE491" s="1"/>
  <c r="AE492" s="1"/>
  <c r="AE493" s="1"/>
  <c r="AE494" s="1"/>
  <c r="AE495" s="1"/>
  <c r="AE496" s="1"/>
  <c r="AE497" s="1"/>
  <c r="AE498" s="1"/>
  <c r="AE499" s="1"/>
  <c r="AE500" s="1"/>
  <c r="AE501" s="1"/>
  <c r="AE502" s="1"/>
  <c r="AE503" s="1"/>
  <c r="AE504" s="1"/>
  <c r="AE505" s="1"/>
  <c r="AE506" s="1"/>
  <c r="AE507" s="1"/>
  <c r="Q488"/>
  <c r="Q489" s="1"/>
  <c r="Q490" s="1"/>
  <c r="Q491" s="1"/>
  <c r="Q492" s="1"/>
  <c r="Q493" s="1"/>
  <c r="Q494" s="1"/>
  <c r="Q495" s="1"/>
  <c r="Q496" s="1"/>
  <c r="Q497" s="1"/>
  <c r="Q498" s="1"/>
  <c r="Q499" s="1"/>
  <c r="Q500" s="1"/>
  <c r="Q501" s="1"/>
  <c r="Q502" s="1"/>
  <c r="Q503" s="1"/>
  <c r="Q504" s="1"/>
  <c r="Q505" s="1"/>
  <c r="Q506" s="1"/>
  <c r="Q507" s="1"/>
  <c r="O488"/>
  <c r="N488"/>
  <c r="N498" s="1"/>
  <c r="M488"/>
  <c r="M489" s="1"/>
  <c r="M490" s="1"/>
  <c r="M491" s="1"/>
  <c r="M492" s="1"/>
  <c r="L488"/>
  <c r="K488"/>
  <c r="J488"/>
  <c r="J487"/>
  <c r="I477"/>
  <c r="J477" s="1"/>
  <c r="J476"/>
  <c r="AQ468"/>
  <c r="AQ469" s="1"/>
  <c r="AQ470" s="1"/>
  <c r="AQ471" s="1"/>
  <c r="AQ472" s="1"/>
  <c r="AQ473" s="1"/>
  <c r="AQ474" s="1"/>
  <c r="AQ475" s="1"/>
  <c r="AQ476" s="1"/>
  <c r="AQ477" s="1"/>
  <c r="AQ478" s="1"/>
  <c r="AQ479" s="1"/>
  <c r="AQ480" s="1"/>
  <c r="AQ481" s="1"/>
  <c r="AQ482" s="1"/>
  <c r="AQ483" s="1"/>
  <c r="AQ484" s="1"/>
  <c r="AQ485" s="1"/>
  <c r="AQ486" s="1"/>
  <c r="Q467"/>
  <c r="Q468" s="1"/>
  <c r="Q469" s="1"/>
  <c r="Q470" s="1"/>
  <c r="Q471" s="1"/>
  <c r="Q472" s="1"/>
  <c r="Q473" s="1"/>
  <c r="Q474" s="1"/>
  <c r="Q475" s="1"/>
  <c r="Q476" s="1"/>
  <c r="Q477" s="1"/>
  <c r="Q478" s="1"/>
  <c r="Q479" s="1"/>
  <c r="Q480" s="1"/>
  <c r="Q481" s="1"/>
  <c r="Q482" s="1"/>
  <c r="Q483" s="1"/>
  <c r="Q484" s="1"/>
  <c r="Q485" s="1"/>
  <c r="Q486" s="1"/>
  <c r="O467"/>
  <c r="N467"/>
  <c r="M467"/>
  <c r="M477" s="1"/>
  <c r="L467"/>
  <c r="K467"/>
  <c r="I467"/>
  <c r="I468" s="1"/>
  <c r="I478" s="1"/>
  <c r="J478" s="1"/>
  <c r="J466"/>
  <c r="K456"/>
  <c r="J456"/>
  <c r="I456"/>
  <c r="J455"/>
  <c r="AN447"/>
  <c r="AN448" s="1"/>
  <c r="AN449" s="1"/>
  <c r="AN450" s="1"/>
  <c r="AN451" s="1"/>
  <c r="AN452" s="1"/>
  <c r="AN453" s="1"/>
  <c r="AN454" s="1"/>
  <c r="AN455" s="1"/>
  <c r="AN456" s="1"/>
  <c r="AN457" s="1"/>
  <c r="AN458" s="1"/>
  <c r="AN459" s="1"/>
  <c r="AN460" s="1"/>
  <c r="AN461" s="1"/>
  <c r="AN462" s="1"/>
  <c r="AN463" s="1"/>
  <c r="AN464" s="1"/>
  <c r="AN465" s="1"/>
  <c r="I447"/>
  <c r="I457" s="1"/>
  <c r="J457" s="1"/>
  <c r="Q446"/>
  <c r="Q447" s="1"/>
  <c r="Q448" s="1"/>
  <c r="Q449" s="1"/>
  <c r="Q450" s="1"/>
  <c r="Q451" s="1"/>
  <c r="Q452" s="1"/>
  <c r="Q453" s="1"/>
  <c r="Q454" s="1"/>
  <c r="Q455" s="1"/>
  <c r="Q456" s="1"/>
  <c r="Q457" s="1"/>
  <c r="Q458" s="1"/>
  <c r="Q459" s="1"/>
  <c r="Q460" s="1"/>
  <c r="Q461" s="1"/>
  <c r="Q462" s="1"/>
  <c r="Q463" s="1"/>
  <c r="Q464" s="1"/>
  <c r="Q465" s="1"/>
  <c r="O446"/>
  <c r="N446"/>
  <c r="M446"/>
  <c r="M456" s="1"/>
  <c r="L446"/>
  <c r="L456" s="1"/>
  <c r="K446"/>
  <c r="K447" s="1"/>
  <c r="J446"/>
  <c r="J445"/>
  <c r="J434"/>
  <c r="AS426"/>
  <c r="AS427" s="1"/>
  <c r="AS428" s="1"/>
  <c r="AS429" s="1"/>
  <c r="AS430" s="1"/>
  <c r="AS431" s="1"/>
  <c r="AS432" s="1"/>
  <c r="AS433" s="1"/>
  <c r="AS434" s="1"/>
  <c r="AS435" s="1"/>
  <c r="AS436" s="1"/>
  <c r="AS437" s="1"/>
  <c r="AS438" s="1"/>
  <c r="AS439" s="1"/>
  <c r="AS440" s="1"/>
  <c r="AS441" s="1"/>
  <c r="AS442" s="1"/>
  <c r="AS443" s="1"/>
  <c r="AS444" s="1"/>
  <c r="AP426"/>
  <c r="AP427" s="1"/>
  <c r="AP428" s="1"/>
  <c r="AP429" s="1"/>
  <c r="AP430" s="1"/>
  <c r="AP431" s="1"/>
  <c r="AP432" s="1"/>
  <c r="AP433" s="1"/>
  <c r="AP434" s="1"/>
  <c r="AP435" s="1"/>
  <c r="AP436" s="1"/>
  <c r="AP437" s="1"/>
  <c r="AP438" s="1"/>
  <c r="AP439" s="1"/>
  <c r="AP440" s="1"/>
  <c r="AP441" s="1"/>
  <c r="AP442" s="1"/>
  <c r="AP443" s="1"/>
  <c r="AP444" s="1"/>
  <c r="AA426"/>
  <c r="AA427" s="1"/>
  <c r="AA428" s="1"/>
  <c r="AA429" s="1"/>
  <c r="AA430" s="1"/>
  <c r="AA431" s="1"/>
  <c r="AA432" s="1"/>
  <c r="AA433" s="1"/>
  <c r="AA434" s="1"/>
  <c r="AA435" s="1"/>
  <c r="AA436" s="1"/>
  <c r="AA437" s="1"/>
  <c r="AA438" s="1"/>
  <c r="AA439" s="1"/>
  <c r="AA440" s="1"/>
  <c r="AA441" s="1"/>
  <c r="AA442" s="1"/>
  <c r="AA443" s="1"/>
  <c r="AA444" s="1"/>
  <c r="Q426"/>
  <c r="Q427" s="1"/>
  <c r="Q428" s="1"/>
  <c r="Q429" s="1"/>
  <c r="Q430" s="1"/>
  <c r="Q431" s="1"/>
  <c r="Q432" s="1"/>
  <c r="Q433" s="1"/>
  <c r="Q434" s="1"/>
  <c r="Q435" s="1"/>
  <c r="Q436" s="1"/>
  <c r="Q437" s="1"/>
  <c r="Q438" s="1"/>
  <c r="Q439" s="1"/>
  <c r="Q440" s="1"/>
  <c r="Q441" s="1"/>
  <c r="Q442" s="1"/>
  <c r="Q443" s="1"/>
  <c r="Q444" s="1"/>
  <c r="N435"/>
  <c r="M435"/>
  <c r="P393"/>
  <c r="P394" s="1"/>
  <c r="P395" s="1"/>
  <c r="P396" s="1"/>
  <c r="P397" s="1"/>
  <c r="P398" s="1"/>
  <c r="P399" s="1"/>
  <c r="P400" s="1"/>
  <c r="P401" s="1"/>
  <c r="P402" s="1"/>
  <c r="J392"/>
  <c r="Y384"/>
  <c r="Y385" s="1"/>
  <c r="Y386" s="1"/>
  <c r="Y387" s="1"/>
  <c r="Y388" s="1"/>
  <c r="Y389" s="1"/>
  <c r="Y390" s="1"/>
  <c r="Y391" s="1"/>
  <c r="Y392" s="1"/>
  <c r="Y393" s="1"/>
  <c r="Y394" s="1"/>
  <c r="Y395" s="1"/>
  <c r="Y396" s="1"/>
  <c r="Y397" s="1"/>
  <c r="Y398" s="1"/>
  <c r="Y399" s="1"/>
  <c r="Y400" s="1"/>
  <c r="Y401" s="1"/>
  <c r="Y402" s="1"/>
  <c r="O383"/>
  <c r="O384" s="1"/>
  <c r="O385" s="1"/>
  <c r="O395" s="1"/>
  <c r="N383"/>
  <c r="N393" s="1"/>
  <c r="M383"/>
  <c r="M393" s="1"/>
  <c r="L383"/>
  <c r="I383"/>
  <c r="I393" s="1"/>
  <c r="J393" s="1"/>
  <c r="J382"/>
  <c r="S380"/>
  <c r="S379"/>
  <c r="S378"/>
  <c r="S377"/>
  <c r="S376"/>
  <c r="S375"/>
  <c r="S374"/>
  <c r="S373"/>
  <c r="S372"/>
  <c r="P372"/>
  <c r="P373" s="1"/>
  <c r="P374" s="1"/>
  <c r="P375" s="1"/>
  <c r="P376" s="1"/>
  <c r="P377" s="1"/>
  <c r="P378" s="1"/>
  <c r="P379" s="1"/>
  <c r="P380" s="1"/>
  <c r="P381" s="1"/>
  <c r="S371"/>
  <c r="J371"/>
  <c r="Z363"/>
  <c r="Z364" s="1"/>
  <c r="Z365" s="1"/>
  <c r="Z366" s="1"/>
  <c r="Z367" s="1"/>
  <c r="Z368" s="1"/>
  <c r="Z369" s="1"/>
  <c r="Z370" s="1"/>
  <c r="Z371" s="1"/>
  <c r="Z372" s="1"/>
  <c r="Z373" s="1"/>
  <c r="Z374" s="1"/>
  <c r="Z375" s="1"/>
  <c r="Z376" s="1"/>
  <c r="Z377" s="1"/>
  <c r="Z378" s="1"/>
  <c r="Z379" s="1"/>
  <c r="Z380" s="1"/>
  <c r="Z381" s="1"/>
  <c r="O362"/>
  <c r="O363" s="1"/>
  <c r="O364" s="1"/>
  <c r="N362"/>
  <c r="N363" s="1"/>
  <c r="N364" s="1"/>
  <c r="N365" s="1"/>
  <c r="N375" s="1"/>
  <c r="M362"/>
  <c r="L362"/>
  <c r="I362"/>
  <c r="J362" s="1"/>
  <c r="J361"/>
  <c r="P351"/>
  <c r="P352" s="1"/>
  <c r="P353" s="1"/>
  <c r="P354" s="1"/>
  <c r="P355" s="1"/>
  <c r="P356" s="1"/>
  <c r="P357" s="1"/>
  <c r="P358" s="1"/>
  <c r="P359" s="1"/>
  <c r="P360" s="1"/>
  <c r="J350"/>
  <c r="AD342"/>
  <c r="AD343" s="1"/>
  <c r="AD344" s="1"/>
  <c r="AD345" s="1"/>
  <c r="AD346" s="1"/>
  <c r="AD347" s="1"/>
  <c r="AD348" s="1"/>
  <c r="AD349" s="1"/>
  <c r="AD350" s="1"/>
  <c r="AD351" s="1"/>
  <c r="AD352" s="1"/>
  <c r="AD353" s="1"/>
  <c r="AD354" s="1"/>
  <c r="AD355" s="1"/>
  <c r="AD356" s="1"/>
  <c r="AD357" s="1"/>
  <c r="AD358" s="1"/>
  <c r="AD359" s="1"/>
  <c r="AD360" s="1"/>
  <c r="Y342"/>
  <c r="Y343" s="1"/>
  <c r="Y344" s="1"/>
  <c r="Y345" s="1"/>
  <c r="Y346" s="1"/>
  <c r="Y347" s="1"/>
  <c r="Y348" s="1"/>
  <c r="Y349" s="1"/>
  <c r="Y350" s="1"/>
  <c r="Y351" s="1"/>
  <c r="Y352" s="1"/>
  <c r="Y353" s="1"/>
  <c r="Y354" s="1"/>
  <c r="Y355" s="1"/>
  <c r="Y356" s="1"/>
  <c r="Y357" s="1"/>
  <c r="Y358" s="1"/>
  <c r="Y359" s="1"/>
  <c r="Y360" s="1"/>
  <c r="O341"/>
  <c r="N341"/>
  <c r="N342" s="1"/>
  <c r="M341"/>
  <c r="L341"/>
  <c r="I341"/>
  <c r="J351" s="1"/>
  <c r="J340"/>
  <c r="P330"/>
  <c r="P331" s="1"/>
  <c r="P332" s="1"/>
  <c r="P333" s="1"/>
  <c r="P334" s="1"/>
  <c r="P335" s="1"/>
  <c r="P336" s="1"/>
  <c r="P337" s="1"/>
  <c r="P338" s="1"/>
  <c r="P339" s="1"/>
  <c r="J329"/>
  <c r="U321"/>
  <c r="U322" s="1"/>
  <c r="U323" s="1"/>
  <c r="U324" s="1"/>
  <c r="U325" s="1"/>
  <c r="U326" s="1"/>
  <c r="U327" s="1"/>
  <c r="U328" s="1"/>
  <c r="U329" s="1"/>
  <c r="U330" s="1"/>
  <c r="U331" s="1"/>
  <c r="U332" s="1"/>
  <c r="U333" s="1"/>
  <c r="U334" s="1"/>
  <c r="U335" s="1"/>
  <c r="U336" s="1"/>
  <c r="U337" s="1"/>
  <c r="U338" s="1"/>
  <c r="U339" s="1"/>
  <c r="O320"/>
  <c r="N320"/>
  <c r="N330" s="1"/>
  <c r="M320"/>
  <c r="M330" s="1"/>
  <c r="L320"/>
  <c r="I320"/>
  <c r="I330" s="1"/>
  <c r="J330" s="1"/>
  <c r="J319"/>
  <c r="AE317"/>
  <c r="AE316"/>
  <c r="AE315"/>
  <c r="AE314"/>
  <c r="AE313"/>
  <c r="AE312"/>
  <c r="AE311"/>
  <c r="AE310"/>
  <c r="AE309"/>
  <c r="P309"/>
  <c r="P310" s="1"/>
  <c r="P311" s="1"/>
  <c r="P312" s="1"/>
  <c r="P313" s="1"/>
  <c r="P314" s="1"/>
  <c r="P315" s="1"/>
  <c r="P316" s="1"/>
  <c r="P317" s="1"/>
  <c r="P318" s="1"/>
  <c r="AE308"/>
  <c r="J308"/>
  <c r="AA300"/>
  <c r="AA301" s="1"/>
  <c r="AA302" s="1"/>
  <c r="AA303" s="1"/>
  <c r="AA304" s="1"/>
  <c r="AA305" s="1"/>
  <c r="AA306" s="1"/>
  <c r="AA307" s="1"/>
  <c r="AA308" s="1"/>
  <c r="AA309" s="1"/>
  <c r="AA310" s="1"/>
  <c r="AA311" s="1"/>
  <c r="AA312" s="1"/>
  <c r="AA313" s="1"/>
  <c r="AA314" s="1"/>
  <c r="AA315" s="1"/>
  <c r="AA316" s="1"/>
  <c r="AA317" s="1"/>
  <c r="AA318" s="1"/>
  <c r="O299"/>
  <c r="O309" s="1"/>
  <c r="N299"/>
  <c r="N309" s="1"/>
  <c r="M299"/>
  <c r="L299"/>
  <c r="L300" s="1"/>
  <c r="L310" s="1"/>
  <c r="I299"/>
  <c r="J298"/>
  <c r="J296"/>
  <c r="J295"/>
  <c r="J294"/>
  <c r="J293"/>
  <c r="J292"/>
  <c r="J291"/>
  <c r="J290"/>
  <c r="J289"/>
  <c r="P288"/>
  <c r="P289" s="1"/>
  <c r="P290" s="1"/>
  <c r="P291" s="1"/>
  <c r="P292" s="1"/>
  <c r="P293" s="1"/>
  <c r="P294" s="1"/>
  <c r="P295" s="1"/>
  <c r="P296" s="1"/>
  <c r="P297" s="1"/>
  <c r="J288"/>
  <c r="J287"/>
  <c r="J286"/>
  <c r="J285"/>
  <c r="J284"/>
  <c r="J283"/>
  <c r="J282"/>
  <c r="J281"/>
  <c r="J280"/>
  <c r="AF279"/>
  <c r="AF280" s="1"/>
  <c r="AF281" s="1"/>
  <c r="AF282" s="1"/>
  <c r="AF283" s="1"/>
  <c r="AF284" s="1"/>
  <c r="AF285" s="1"/>
  <c r="AF286" s="1"/>
  <c r="AF287" s="1"/>
  <c r="AF288" s="1"/>
  <c r="AF289" s="1"/>
  <c r="AF290" s="1"/>
  <c r="AF291" s="1"/>
  <c r="AF292" s="1"/>
  <c r="AF293" s="1"/>
  <c r="AF294" s="1"/>
  <c r="AF295" s="1"/>
  <c r="AF296" s="1"/>
  <c r="AF297" s="1"/>
  <c r="J279"/>
  <c r="O278"/>
  <c r="N278"/>
  <c r="M278"/>
  <c r="L278"/>
  <c r="L279" s="1"/>
  <c r="J278"/>
  <c r="J277"/>
  <c r="P267"/>
  <c r="P268" s="1"/>
  <c r="P269" s="1"/>
  <c r="P270" s="1"/>
  <c r="P271" s="1"/>
  <c r="P272" s="1"/>
  <c r="P273" s="1"/>
  <c r="P274" s="1"/>
  <c r="P275" s="1"/>
  <c r="P276" s="1"/>
  <c r="J266"/>
  <c r="AC258"/>
  <c r="AC259" s="1"/>
  <c r="AC260" s="1"/>
  <c r="AC261" s="1"/>
  <c r="AC262" s="1"/>
  <c r="AC263" s="1"/>
  <c r="AC264" s="1"/>
  <c r="AC265" s="1"/>
  <c r="AC266" s="1"/>
  <c r="AC267" s="1"/>
  <c r="AC268" s="1"/>
  <c r="AC269" s="1"/>
  <c r="AC270" s="1"/>
  <c r="AC271" s="1"/>
  <c r="AC272" s="1"/>
  <c r="AC273" s="1"/>
  <c r="AC274" s="1"/>
  <c r="AC275" s="1"/>
  <c r="AC276" s="1"/>
  <c r="O257"/>
  <c r="O267" s="1"/>
  <c r="N257"/>
  <c r="N267" s="1"/>
  <c r="M257"/>
  <c r="M258" s="1"/>
  <c r="M268" s="1"/>
  <c r="L257"/>
  <c r="I257"/>
  <c r="J257" s="1"/>
  <c r="J256"/>
  <c r="AA254"/>
  <c r="AA253"/>
  <c r="AA252"/>
  <c r="AA251"/>
  <c r="AA250"/>
  <c r="AA249"/>
  <c r="AA248"/>
  <c r="AA247"/>
  <c r="AA246"/>
  <c r="P246"/>
  <c r="P247" s="1"/>
  <c r="P248" s="1"/>
  <c r="P249" s="1"/>
  <c r="P250" s="1"/>
  <c r="P251" s="1"/>
  <c r="P252" s="1"/>
  <c r="P253" s="1"/>
  <c r="P254" s="1"/>
  <c r="P255" s="1"/>
  <c r="AA245"/>
  <c r="J245"/>
  <c r="AB237"/>
  <c r="AB238" s="1"/>
  <c r="AB239" s="1"/>
  <c r="AB240" s="1"/>
  <c r="AB241" s="1"/>
  <c r="AB242" s="1"/>
  <c r="AB243" s="1"/>
  <c r="AB244" s="1"/>
  <c r="AB245" s="1"/>
  <c r="AB246" s="1"/>
  <c r="AB247" s="1"/>
  <c r="AB248" s="1"/>
  <c r="AB249" s="1"/>
  <c r="AB250" s="1"/>
  <c r="AB251" s="1"/>
  <c r="AB252" s="1"/>
  <c r="AB253" s="1"/>
  <c r="AB254" s="1"/>
  <c r="AB255" s="1"/>
  <c r="AS236"/>
  <c r="AS237" s="1"/>
  <c r="AS238" s="1"/>
  <c r="AS239" s="1"/>
  <c r="AS240" s="1"/>
  <c r="AS241" s="1"/>
  <c r="AS242" s="1"/>
  <c r="AS243" s="1"/>
  <c r="AS244" s="1"/>
  <c r="AS245" s="1"/>
  <c r="AS246" s="1"/>
  <c r="AS247" s="1"/>
  <c r="AS248" s="1"/>
  <c r="AS249" s="1"/>
  <c r="AS250" s="1"/>
  <c r="AS251" s="1"/>
  <c r="AS252" s="1"/>
  <c r="AS253" s="1"/>
  <c r="AS254" s="1"/>
  <c r="AS255" s="1"/>
  <c r="O236"/>
  <c r="O246" s="1"/>
  <c r="N236"/>
  <c r="N237" s="1"/>
  <c r="M236"/>
  <c r="L236"/>
  <c r="L237" s="1"/>
  <c r="L238" s="1"/>
  <c r="I236"/>
  <c r="J235"/>
  <c r="P225"/>
  <c r="P226" s="1"/>
  <c r="P227" s="1"/>
  <c r="P228" s="1"/>
  <c r="P229" s="1"/>
  <c r="P230" s="1"/>
  <c r="P231" s="1"/>
  <c r="P232" s="1"/>
  <c r="P233" s="1"/>
  <c r="P234" s="1"/>
  <c r="J224"/>
  <c r="V216"/>
  <c r="V217" s="1"/>
  <c r="V218" s="1"/>
  <c r="V219" s="1"/>
  <c r="V220" s="1"/>
  <c r="V221" s="1"/>
  <c r="V222" s="1"/>
  <c r="V223" s="1"/>
  <c r="V224" s="1"/>
  <c r="V225" s="1"/>
  <c r="V226" s="1"/>
  <c r="V227" s="1"/>
  <c r="V228" s="1"/>
  <c r="V229" s="1"/>
  <c r="V230" s="1"/>
  <c r="V231" s="1"/>
  <c r="V232" s="1"/>
  <c r="V233" s="1"/>
  <c r="V234" s="1"/>
  <c r="O215"/>
  <c r="N215"/>
  <c r="N216" s="1"/>
  <c r="M215"/>
  <c r="M216" s="1"/>
  <c r="L215"/>
  <c r="L216" s="1"/>
  <c r="L217" s="1"/>
  <c r="I215"/>
  <c r="J214"/>
  <c r="J212"/>
  <c r="J211"/>
  <c r="J210"/>
  <c r="J209"/>
  <c r="J208"/>
  <c r="J207"/>
  <c r="J206"/>
  <c r="J205"/>
  <c r="P204"/>
  <c r="P205" s="1"/>
  <c r="P206" s="1"/>
  <c r="P207" s="1"/>
  <c r="P208" s="1"/>
  <c r="P209" s="1"/>
  <c r="P210" s="1"/>
  <c r="P211" s="1"/>
  <c r="P212" s="1"/>
  <c r="P213" s="1"/>
  <c r="J204"/>
  <c r="J203"/>
  <c r="J202"/>
  <c r="J201"/>
  <c r="J200"/>
  <c r="J199"/>
  <c r="J198"/>
  <c r="J197"/>
  <c r="J196"/>
  <c r="AG195"/>
  <c r="AG196" s="1"/>
  <c r="AG197" s="1"/>
  <c r="AG198" s="1"/>
  <c r="AG199" s="1"/>
  <c r="AG200" s="1"/>
  <c r="AG201" s="1"/>
  <c r="AG202" s="1"/>
  <c r="AG203" s="1"/>
  <c r="AG204" s="1"/>
  <c r="AG205" s="1"/>
  <c r="AG206" s="1"/>
  <c r="AG207" s="1"/>
  <c r="AG208" s="1"/>
  <c r="AG209" s="1"/>
  <c r="AG210" s="1"/>
  <c r="AG211" s="1"/>
  <c r="AG212" s="1"/>
  <c r="AG213" s="1"/>
  <c r="J195"/>
  <c r="O194"/>
  <c r="N194"/>
  <c r="M194"/>
  <c r="L194"/>
  <c r="L195" s="1"/>
  <c r="J194"/>
  <c r="J193"/>
  <c r="J191"/>
  <c r="J190"/>
  <c r="J189"/>
  <c r="J188"/>
  <c r="J187"/>
  <c r="J186"/>
  <c r="J185"/>
  <c r="J184"/>
  <c r="P183"/>
  <c r="P184" s="1"/>
  <c r="P185" s="1"/>
  <c r="P186" s="1"/>
  <c r="P187" s="1"/>
  <c r="P188" s="1"/>
  <c r="P189" s="1"/>
  <c r="P190" s="1"/>
  <c r="P191" s="1"/>
  <c r="P192" s="1"/>
  <c r="J183"/>
  <c r="J182"/>
  <c r="J181"/>
  <c r="J180"/>
  <c r="J179"/>
  <c r="J178"/>
  <c r="J177"/>
  <c r="J176"/>
  <c r="J175"/>
  <c r="AH174"/>
  <c r="AH175" s="1"/>
  <c r="AH176" s="1"/>
  <c r="AH177" s="1"/>
  <c r="AH178" s="1"/>
  <c r="AH179" s="1"/>
  <c r="AH180" s="1"/>
  <c r="AH181" s="1"/>
  <c r="AH182" s="1"/>
  <c r="AH183" s="1"/>
  <c r="AH184" s="1"/>
  <c r="AH185" s="1"/>
  <c r="AH186" s="1"/>
  <c r="AH187" s="1"/>
  <c r="AH188" s="1"/>
  <c r="AH189" s="1"/>
  <c r="AH190" s="1"/>
  <c r="AH191" s="1"/>
  <c r="AH192" s="1"/>
  <c r="J174"/>
  <c r="O173"/>
  <c r="N173"/>
  <c r="N174" s="1"/>
  <c r="M173"/>
  <c r="M174" s="1"/>
  <c r="M175" s="1"/>
  <c r="M176" s="1"/>
  <c r="M177" s="1"/>
  <c r="L173"/>
  <c r="J173"/>
  <c r="J172"/>
  <c r="P162"/>
  <c r="P163" s="1"/>
  <c r="P164" s="1"/>
  <c r="P165" s="1"/>
  <c r="P166" s="1"/>
  <c r="P167" s="1"/>
  <c r="P168" s="1"/>
  <c r="P169" s="1"/>
  <c r="P170" s="1"/>
  <c r="P171" s="1"/>
  <c r="J161"/>
  <c r="T153"/>
  <c r="T154" s="1"/>
  <c r="T155" s="1"/>
  <c r="T156" s="1"/>
  <c r="T157" s="1"/>
  <c r="T158" s="1"/>
  <c r="T159" s="1"/>
  <c r="T160" s="1"/>
  <c r="T161" s="1"/>
  <c r="T162" s="1"/>
  <c r="T163" s="1"/>
  <c r="T164" s="1"/>
  <c r="T165" s="1"/>
  <c r="T166" s="1"/>
  <c r="T167" s="1"/>
  <c r="T168" s="1"/>
  <c r="T169" s="1"/>
  <c r="T170" s="1"/>
  <c r="T171" s="1"/>
  <c r="O152"/>
  <c r="O153" s="1"/>
  <c r="O154" s="1"/>
  <c r="O164" s="1"/>
  <c r="N152"/>
  <c r="N162" s="1"/>
  <c r="M152"/>
  <c r="M162" s="1"/>
  <c r="L152"/>
  <c r="I152"/>
  <c r="I162" s="1"/>
  <c r="J162" s="1"/>
  <c r="J151"/>
  <c r="J149"/>
  <c r="J148"/>
  <c r="J147"/>
  <c r="J146"/>
  <c r="J145"/>
  <c r="J144"/>
  <c r="J143"/>
  <c r="J142"/>
  <c r="P141"/>
  <c r="P142" s="1"/>
  <c r="P143" s="1"/>
  <c r="P144" s="1"/>
  <c r="P145" s="1"/>
  <c r="P146" s="1"/>
  <c r="P147" s="1"/>
  <c r="P148" s="1"/>
  <c r="P149" s="1"/>
  <c r="P150" s="1"/>
  <c r="J141"/>
  <c r="J140"/>
  <c r="J139"/>
  <c r="J138"/>
  <c r="J137"/>
  <c r="J136"/>
  <c r="J135"/>
  <c r="J134"/>
  <c r="J133"/>
  <c r="AE132"/>
  <c r="AE133" s="1"/>
  <c r="AE134" s="1"/>
  <c r="AE135" s="1"/>
  <c r="AE136" s="1"/>
  <c r="AE137" s="1"/>
  <c r="AE138" s="1"/>
  <c r="AE139" s="1"/>
  <c r="AE140" s="1"/>
  <c r="AE141" s="1"/>
  <c r="AE142" s="1"/>
  <c r="AE143" s="1"/>
  <c r="AE144" s="1"/>
  <c r="AE145" s="1"/>
  <c r="AE146" s="1"/>
  <c r="AE147" s="1"/>
  <c r="AE148" s="1"/>
  <c r="AE149" s="1"/>
  <c r="AE150" s="1"/>
  <c r="J132"/>
  <c r="O131"/>
  <c r="O132" s="1"/>
  <c r="O133" s="1"/>
  <c r="N131"/>
  <c r="M131"/>
  <c r="L131"/>
  <c r="J131"/>
  <c r="J130"/>
  <c r="J121"/>
  <c r="P120"/>
  <c r="P121" s="1"/>
  <c r="P122" s="1"/>
  <c r="P123" s="1"/>
  <c r="P124" s="1"/>
  <c r="P125" s="1"/>
  <c r="P126" s="1"/>
  <c r="P127" s="1"/>
  <c r="P128" s="1"/>
  <c r="P129" s="1"/>
  <c r="J120"/>
  <c r="J119"/>
  <c r="I112"/>
  <c r="J122" s="1"/>
  <c r="W111"/>
  <c r="W112" s="1"/>
  <c r="W113" s="1"/>
  <c r="W114" s="1"/>
  <c r="W115" s="1"/>
  <c r="W116" s="1"/>
  <c r="W117" s="1"/>
  <c r="W118" s="1"/>
  <c r="W119" s="1"/>
  <c r="W120" s="1"/>
  <c r="W121" s="1"/>
  <c r="W122" s="1"/>
  <c r="W123" s="1"/>
  <c r="W124" s="1"/>
  <c r="W125" s="1"/>
  <c r="W126" s="1"/>
  <c r="W127" s="1"/>
  <c r="W128" s="1"/>
  <c r="W129" s="1"/>
  <c r="J111"/>
  <c r="O110"/>
  <c r="O120" s="1"/>
  <c r="N110"/>
  <c r="N120" s="1"/>
  <c r="M110"/>
  <c r="M111" s="1"/>
  <c r="L110"/>
  <c r="L111" s="1"/>
  <c r="L112" s="1"/>
  <c r="L122" s="1"/>
  <c r="J110"/>
  <c r="J109"/>
  <c r="J100"/>
  <c r="P99"/>
  <c r="P100" s="1"/>
  <c r="P101" s="1"/>
  <c r="P102" s="1"/>
  <c r="P103" s="1"/>
  <c r="P104" s="1"/>
  <c r="P105" s="1"/>
  <c r="P106" s="1"/>
  <c r="P107" s="1"/>
  <c r="P108" s="1"/>
  <c r="J99"/>
  <c r="J98"/>
  <c r="I91"/>
  <c r="I92" s="1"/>
  <c r="I93" s="1"/>
  <c r="I94" s="1"/>
  <c r="I95" s="1"/>
  <c r="I96" s="1"/>
  <c r="I97" s="1"/>
  <c r="J97" s="1"/>
  <c r="R90"/>
  <c r="R91" s="1"/>
  <c r="R92" s="1"/>
  <c r="R93" s="1"/>
  <c r="R94" s="1"/>
  <c r="R95" s="1"/>
  <c r="R96" s="1"/>
  <c r="R97" s="1"/>
  <c r="R98" s="1"/>
  <c r="R99" s="1"/>
  <c r="R100" s="1"/>
  <c r="R101" s="1"/>
  <c r="R102" s="1"/>
  <c r="R103" s="1"/>
  <c r="R104" s="1"/>
  <c r="R105" s="1"/>
  <c r="R106" s="1"/>
  <c r="R107" s="1"/>
  <c r="R108" s="1"/>
  <c r="P90"/>
  <c r="P91" s="1"/>
  <c r="P92" s="1"/>
  <c r="P93" s="1"/>
  <c r="P94" s="1"/>
  <c r="P95" s="1"/>
  <c r="P96" s="1"/>
  <c r="P97" s="1"/>
  <c r="J90"/>
  <c r="O89"/>
  <c r="N89"/>
  <c r="N90" s="1"/>
  <c r="M89"/>
  <c r="M90" s="1"/>
  <c r="M91" s="1"/>
  <c r="M92" s="1"/>
  <c r="M93" s="1"/>
  <c r="M94" s="1"/>
  <c r="M95" s="1"/>
  <c r="M96" s="1"/>
  <c r="M97" s="1"/>
  <c r="L89"/>
  <c r="J89"/>
  <c r="J88"/>
  <c r="J77"/>
  <c r="AD70"/>
  <c r="AD71" s="1"/>
  <c r="AD72" s="1"/>
  <c r="AD73" s="1"/>
  <c r="AD74" s="1"/>
  <c r="AD75" s="1"/>
  <c r="AD76" s="1"/>
  <c r="AD77" s="1"/>
  <c r="AD78" s="1"/>
  <c r="AD79" s="1"/>
  <c r="AD80" s="1"/>
  <c r="AD81" s="1"/>
  <c r="AD82" s="1"/>
  <c r="AD83" s="1"/>
  <c r="AD84" s="1"/>
  <c r="AD85" s="1"/>
  <c r="AD86" s="1"/>
  <c r="AD87" s="1"/>
  <c r="P69"/>
  <c r="P70" s="1"/>
  <c r="P71" s="1"/>
  <c r="P72" s="1"/>
  <c r="P73" s="1"/>
  <c r="P74" s="1"/>
  <c r="P75" s="1"/>
  <c r="P76" s="1"/>
  <c r="P77" s="1"/>
  <c r="P78" s="1"/>
  <c r="P79" s="1"/>
  <c r="P80" s="1"/>
  <c r="P81" s="1"/>
  <c r="P82" s="1"/>
  <c r="P83" s="1"/>
  <c r="P84" s="1"/>
  <c r="P85" s="1"/>
  <c r="P86" s="1"/>
  <c r="P87" s="1"/>
  <c r="O68"/>
  <c r="O69" s="1"/>
  <c r="O70" s="1"/>
  <c r="O71" s="1"/>
  <c r="O72" s="1"/>
  <c r="O73" s="1"/>
  <c r="O74" s="1"/>
  <c r="O75" s="1"/>
  <c r="O76" s="1"/>
  <c r="N68"/>
  <c r="N69" s="1"/>
  <c r="N70" s="1"/>
  <c r="M68"/>
  <c r="L68"/>
  <c r="I68"/>
  <c r="J68" s="1"/>
  <c r="J67"/>
  <c r="AH65"/>
  <c r="AH64"/>
  <c r="AH63"/>
  <c r="AH62"/>
  <c r="AH61"/>
  <c r="AH60"/>
  <c r="AH59"/>
  <c r="AH58"/>
  <c r="AH57"/>
  <c r="P57"/>
  <c r="P58" s="1"/>
  <c r="P59" s="1"/>
  <c r="P60" s="1"/>
  <c r="P61" s="1"/>
  <c r="P62" s="1"/>
  <c r="P63" s="1"/>
  <c r="P64" s="1"/>
  <c r="P65" s="1"/>
  <c r="P66" s="1"/>
  <c r="AH56"/>
  <c r="J56"/>
  <c r="X48"/>
  <c r="X49" s="1"/>
  <c r="X50" s="1"/>
  <c r="X51" s="1"/>
  <c r="X52" s="1"/>
  <c r="X53" s="1"/>
  <c r="X54" s="1"/>
  <c r="X55" s="1"/>
  <c r="X56" s="1"/>
  <c r="X57" s="1"/>
  <c r="X58" s="1"/>
  <c r="X59" s="1"/>
  <c r="X60" s="1"/>
  <c r="X61" s="1"/>
  <c r="X62" s="1"/>
  <c r="X63" s="1"/>
  <c r="X64" s="1"/>
  <c r="X65" s="1"/>
  <c r="X66" s="1"/>
  <c r="O47"/>
  <c r="O48" s="1"/>
  <c r="O58" s="1"/>
  <c r="N47"/>
  <c r="N57" s="1"/>
  <c r="M47"/>
  <c r="M57" s="1"/>
  <c r="L47"/>
  <c r="I47"/>
  <c r="I48" s="1"/>
  <c r="J48" s="1"/>
  <c r="J46"/>
  <c r="P36"/>
  <c r="P37" s="1"/>
  <c r="P38" s="1"/>
  <c r="P39" s="1"/>
  <c r="P40" s="1"/>
  <c r="P41" s="1"/>
  <c r="P42" s="1"/>
  <c r="P43" s="1"/>
  <c r="P44" s="1"/>
  <c r="P45" s="1"/>
  <c r="J35"/>
  <c r="S27"/>
  <c r="S28" s="1"/>
  <c r="S29" s="1"/>
  <c r="S30" s="1"/>
  <c r="S31" s="1"/>
  <c r="S32" s="1"/>
  <c r="S33" s="1"/>
  <c r="S34" s="1"/>
  <c r="S35" s="1"/>
  <c r="S36" s="1"/>
  <c r="S37" s="1"/>
  <c r="S38" s="1"/>
  <c r="S39" s="1"/>
  <c r="S40" s="1"/>
  <c r="S41" s="1"/>
  <c r="S42" s="1"/>
  <c r="S43" s="1"/>
  <c r="S44" s="1"/>
  <c r="S45" s="1"/>
  <c r="O26"/>
  <c r="O27" s="1"/>
  <c r="O28" s="1"/>
  <c r="O38" s="1"/>
  <c r="N26"/>
  <c r="N27" s="1"/>
  <c r="N37" s="1"/>
  <c r="M26"/>
  <c r="M36" s="1"/>
  <c r="L26"/>
  <c r="L36" s="1"/>
  <c r="I26"/>
  <c r="I27" s="1"/>
  <c r="J27" s="1"/>
  <c r="J25"/>
  <c r="P15"/>
  <c r="P16" s="1"/>
  <c r="P17" s="1"/>
  <c r="P18" s="1"/>
  <c r="P19" s="1"/>
  <c r="P20" s="1"/>
  <c r="P21" s="1"/>
  <c r="P22" s="1"/>
  <c r="P23" s="1"/>
  <c r="P24" s="1"/>
  <c r="J15"/>
  <c r="J14"/>
  <c r="Q6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I6"/>
  <c r="I7" s="1"/>
  <c r="J7" s="1"/>
  <c r="O5"/>
  <c r="O15" s="1"/>
  <c r="N5"/>
  <c r="N6" s="1"/>
  <c r="N7" s="1"/>
  <c r="N17" s="1"/>
  <c r="M5"/>
  <c r="M6" s="1"/>
  <c r="M7" s="1"/>
  <c r="L5"/>
  <c r="L15" s="1"/>
  <c r="J5"/>
  <c r="J4"/>
  <c r="V682" i="2"/>
  <c r="V681"/>
  <c r="V680"/>
  <c r="V679"/>
  <c r="V678"/>
  <c r="V677"/>
  <c r="V676"/>
  <c r="V675"/>
  <c r="V674"/>
  <c r="V673"/>
  <c r="AC670"/>
  <c r="AC671" s="1"/>
  <c r="AC672" s="1"/>
  <c r="Z667"/>
  <c r="Z668" s="1"/>
  <c r="Z669" s="1"/>
  <c r="Z670" s="1"/>
  <c r="Z671" s="1"/>
  <c r="Z672" s="1"/>
  <c r="BI666"/>
  <c r="BI667" s="1"/>
  <c r="BI668" s="1"/>
  <c r="BI669" s="1"/>
  <c r="BI670" s="1"/>
  <c r="BI671" s="1"/>
  <c r="BI672" s="1"/>
  <c r="Y666"/>
  <c r="Y667" s="1"/>
  <c r="Y668" s="1"/>
  <c r="Y669" s="1"/>
  <c r="Y670" s="1"/>
  <c r="Y671" s="1"/>
  <c r="Y672" s="1"/>
  <c r="U666"/>
  <c r="C666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BI665"/>
  <c r="Z665"/>
  <c r="Z666" s="1"/>
  <c r="Y665"/>
  <c r="V665"/>
  <c r="U665"/>
  <c r="AC664"/>
  <c r="AC665" s="1"/>
  <c r="AC666" s="1"/>
  <c r="AC667" s="1"/>
  <c r="AC668" s="1"/>
  <c r="AC669" s="1"/>
  <c r="AA664"/>
  <c r="AA665" s="1"/>
  <c r="AA666" s="1"/>
  <c r="AA667" s="1"/>
  <c r="AA668" s="1"/>
  <c r="AA669" s="1"/>
  <c r="AA670" s="1"/>
  <c r="AA671" s="1"/>
  <c r="AA672" s="1"/>
  <c r="Z664"/>
  <c r="Y664"/>
  <c r="X664"/>
  <c r="X665" s="1"/>
  <c r="X666" s="1"/>
  <c r="X667" s="1"/>
  <c r="X668" s="1"/>
  <c r="X669" s="1"/>
  <c r="X670" s="1"/>
  <c r="X671" s="1"/>
  <c r="X672" s="1"/>
  <c r="W664"/>
  <c r="W665" s="1"/>
  <c r="W666" s="1"/>
  <c r="W667" s="1"/>
  <c r="W668" s="1"/>
  <c r="W669" s="1"/>
  <c r="W670" s="1"/>
  <c r="W671" s="1"/>
  <c r="W672" s="1"/>
  <c r="V664"/>
  <c r="U664"/>
  <c r="C664"/>
  <c r="C665" s="1"/>
  <c r="V663"/>
  <c r="V662"/>
  <c r="V661"/>
  <c r="V660"/>
  <c r="V659"/>
  <c r="V658"/>
  <c r="V657"/>
  <c r="V656"/>
  <c r="V655"/>
  <c r="V654"/>
  <c r="V653"/>
  <c r="Z650"/>
  <c r="Z651" s="1"/>
  <c r="Z652" s="1"/>
  <c r="W648"/>
  <c r="W649" s="1"/>
  <c r="W650" s="1"/>
  <c r="W651" s="1"/>
  <c r="W652" s="1"/>
  <c r="X647"/>
  <c r="X648" s="1"/>
  <c r="X649" s="1"/>
  <c r="X650" s="1"/>
  <c r="X651" s="1"/>
  <c r="X652" s="1"/>
  <c r="AA646"/>
  <c r="AA647" s="1"/>
  <c r="AA648" s="1"/>
  <c r="AA649" s="1"/>
  <c r="AA650" s="1"/>
  <c r="AA651" s="1"/>
  <c r="AA652" s="1"/>
  <c r="Z646"/>
  <c r="Z647" s="1"/>
  <c r="Z648" s="1"/>
  <c r="Z649" s="1"/>
  <c r="W646"/>
  <c r="W647" s="1"/>
  <c r="BH645"/>
  <c r="BH646" s="1"/>
  <c r="BH647" s="1"/>
  <c r="BH648" s="1"/>
  <c r="BH649" s="1"/>
  <c r="BH650" s="1"/>
  <c r="BH651" s="1"/>
  <c r="BH652" s="1"/>
  <c r="AC645"/>
  <c r="AC646" s="1"/>
  <c r="AC647" s="1"/>
  <c r="AC648" s="1"/>
  <c r="AC649" s="1"/>
  <c r="AC650" s="1"/>
  <c r="AC651" s="1"/>
  <c r="AC652" s="1"/>
  <c r="AA645"/>
  <c r="X645"/>
  <c r="X646" s="1"/>
  <c r="W645"/>
  <c r="C645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AC644"/>
  <c r="AA644"/>
  <c r="Z644"/>
  <c r="Z645" s="1"/>
  <c r="Y644"/>
  <c r="Y645" s="1"/>
  <c r="Y646" s="1"/>
  <c r="Y647" s="1"/>
  <c r="Y648" s="1"/>
  <c r="Y649" s="1"/>
  <c r="Y650" s="1"/>
  <c r="Y651" s="1"/>
  <c r="Y652" s="1"/>
  <c r="X644"/>
  <c r="W644"/>
  <c r="U644"/>
  <c r="U645" s="1"/>
  <c r="C644"/>
  <c r="V643"/>
  <c r="V642"/>
  <c r="V641"/>
  <c r="V640"/>
  <c r="V639"/>
  <c r="V638"/>
  <c r="V637"/>
  <c r="V636"/>
  <c r="V635"/>
  <c r="V634"/>
  <c r="V633"/>
  <c r="Y631"/>
  <c r="Y632" s="1"/>
  <c r="AC630"/>
  <c r="AC631" s="1"/>
  <c r="AC632" s="1"/>
  <c r="Z628"/>
  <c r="Z629" s="1"/>
  <c r="Z630" s="1"/>
  <c r="Z631" s="1"/>
  <c r="Z632" s="1"/>
  <c r="AG627"/>
  <c r="AG628" s="1"/>
  <c r="AG629" s="1"/>
  <c r="AG630" s="1"/>
  <c r="AG631" s="1"/>
  <c r="AG632" s="1"/>
  <c r="AC626"/>
  <c r="AC627" s="1"/>
  <c r="AC628" s="1"/>
  <c r="AC629" s="1"/>
  <c r="X626"/>
  <c r="X627" s="1"/>
  <c r="X628" s="1"/>
  <c r="X629" s="1"/>
  <c r="X630" s="1"/>
  <c r="X631" s="1"/>
  <c r="X632" s="1"/>
  <c r="BG625"/>
  <c r="BG626" s="1"/>
  <c r="BG627" s="1"/>
  <c r="BG628" s="1"/>
  <c r="BG629" s="1"/>
  <c r="BG630" s="1"/>
  <c r="BG631" s="1"/>
  <c r="BG632" s="1"/>
  <c r="AA625"/>
  <c r="AA626" s="1"/>
  <c r="AA627" s="1"/>
  <c r="AA628" s="1"/>
  <c r="AA629" s="1"/>
  <c r="AA630" s="1"/>
  <c r="AA631" s="1"/>
  <c r="AA632" s="1"/>
  <c r="Z625"/>
  <c r="Z626" s="1"/>
  <c r="Z627" s="1"/>
  <c r="W625"/>
  <c r="W626" s="1"/>
  <c r="W627" s="1"/>
  <c r="W628" s="1"/>
  <c r="W629" s="1"/>
  <c r="W630" s="1"/>
  <c r="W631" s="1"/>
  <c r="W632" s="1"/>
  <c r="AG624"/>
  <c r="AG625" s="1"/>
  <c r="AG626" s="1"/>
  <c r="AC624"/>
  <c r="AC625" s="1"/>
  <c r="AA624"/>
  <c r="Z624"/>
  <c r="Y624"/>
  <c r="Y625" s="1"/>
  <c r="Y626" s="1"/>
  <c r="Y627" s="1"/>
  <c r="Y628" s="1"/>
  <c r="Y629" s="1"/>
  <c r="Y630" s="1"/>
  <c r="X624"/>
  <c r="X625" s="1"/>
  <c r="W624"/>
  <c r="U624"/>
  <c r="C624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V623"/>
  <c r="V622"/>
  <c r="V621"/>
  <c r="V620"/>
  <c r="V619"/>
  <c r="V618"/>
  <c r="V617"/>
  <c r="V616"/>
  <c r="V615"/>
  <c r="V614"/>
  <c r="V613"/>
  <c r="AA610"/>
  <c r="AA611" s="1"/>
  <c r="AA612" s="1"/>
  <c r="X607"/>
  <c r="X608" s="1"/>
  <c r="X609" s="1"/>
  <c r="X610" s="1"/>
  <c r="X611" s="1"/>
  <c r="X612" s="1"/>
  <c r="C607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BF605"/>
  <c r="BF606" s="1"/>
  <c r="BF607" s="1"/>
  <c r="BF608" s="1"/>
  <c r="BF609" s="1"/>
  <c r="BF610" s="1"/>
  <c r="BF611" s="1"/>
  <c r="BF612" s="1"/>
  <c r="AC605"/>
  <c r="AC606" s="1"/>
  <c r="AC607" s="1"/>
  <c r="AC608" s="1"/>
  <c r="AC609" s="1"/>
  <c r="AC610" s="1"/>
  <c r="AC611" s="1"/>
  <c r="AC612" s="1"/>
  <c r="X605"/>
  <c r="X606" s="1"/>
  <c r="C605"/>
  <c r="C606" s="1"/>
  <c r="AC604"/>
  <c r="AA604"/>
  <c r="AA605" s="1"/>
  <c r="AA606" s="1"/>
  <c r="AA607" s="1"/>
  <c r="AA608" s="1"/>
  <c r="AA609" s="1"/>
  <c r="Z604"/>
  <c r="Z605" s="1"/>
  <c r="Z606" s="1"/>
  <c r="Z607" s="1"/>
  <c r="Z608" s="1"/>
  <c r="Z609" s="1"/>
  <c r="Z610" s="1"/>
  <c r="Z611" s="1"/>
  <c r="Z612" s="1"/>
  <c r="Y604"/>
  <c r="Y605" s="1"/>
  <c r="Y606" s="1"/>
  <c r="Y607" s="1"/>
  <c r="Y608" s="1"/>
  <c r="Y609" s="1"/>
  <c r="Y610" s="1"/>
  <c r="Y611" s="1"/>
  <c r="Y612" s="1"/>
  <c r="X604"/>
  <c r="W604"/>
  <c r="W605" s="1"/>
  <c r="W606" s="1"/>
  <c r="W607" s="1"/>
  <c r="W608" s="1"/>
  <c r="W609" s="1"/>
  <c r="W610" s="1"/>
  <c r="W611" s="1"/>
  <c r="W612" s="1"/>
  <c r="U604"/>
  <c r="C604"/>
  <c r="V603"/>
  <c r="V602"/>
  <c r="V601"/>
  <c r="V600"/>
  <c r="V599"/>
  <c r="V598"/>
  <c r="C598"/>
  <c r="C599" s="1"/>
  <c r="C600" s="1"/>
  <c r="C601" s="1"/>
  <c r="C602" s="1"/>
  <c r="V597"/>
  <c r="V596"/>
  <c r="V595"/>
  <c r="V594"/>
  <c r="V593"/>
  <c r="BB588"/>
  <c r="BB589" s="1"/>
  <c r="BB590" s="1"/>
  <c r="BB591" s="1"/>
  <c r="BB592" s="1"/>
  <c r="Z588"/>
  <c r="Z589" s="1"/>
  <c r="Z590" s="1"/>
  <c r="Z591" s="1"/>
  <c r="Z592" s="1"/>
  <c r="BE585"/>
  <c r="BE586" s="1"/>
  <c r="BE587" s="1"/>
  <c r="BE588" s="1"/>
  <c r="BE589" s="1"/>
  <c r="BE590" s="1"/>
  <c r="BE591" s="1"/>
  <c r="BE592" s="1"/>
  <c r="BB585"/>
  <c r="BB586" s="1"/>
  <c r="BB587" s="1"/>
  <c r="AC585"/>
  <c r="AC586" s="1"/>
  <c r="AC587" s="1"/>
  <c r="AC588" s="1"/>
  <c r="AC589" s="1"/>
  <c r="AC590" s="1"/>
  <c r="AC591" s="1"/>
  <c r="AC592" s="1"/>
  <c r="Z585"/>
  <c r="Z586" s="1"/>
  <c r="Z587" s="1"/>
  <c r="X585"/>
  <c r="X586" s="1"/>
  <c r="X587" s="1"/>
  <c r="X588" s="1"/>
  <c r="X589" s="1"/>
  <c r="X590" s="1"/>
  <c r="X591" s="1"/>
  <c r="X592" s="1"/>
  <c r="C585"/>
  <c r="C586" s="1"/>
  <c r="C587" s="1"/>
  <c r="C588" s="1"/>
  <c r="C589" s="1"/>
  <c r="C590" s="1"/>
  <c r="C591" s="1"/>
  <c r="C592" s="1"/>
  <c r="C593" s="1"/>
  <c r="C594" s="1"/>
  <c r="C595" s="1"/>
  <c r="C596" s="1"/>
  <c r="C597" s="1"/>
  <c r="BB584"/>
  <c r="AM584"/>
  <c r="AM585" s="1"/>
  <c r="AM586" s="1"/>
  <c r="AM587" s="1"/>
  <c r="AM588" s="1"/>
  <c r="AM589" s="1"/>
  <c r="AM590" s="1"/>
  <c r="AM591" s="1"/>
  <c r="AM592" s="1"/>
  <c r="AC584"/>
  <c r="AA584"/>
  <c r="AA585" s="1"/>
  <c r="AA586" s="1"/>
  <c r="AA587" s="1"/>
  <c r="AA588" s="1"/>
  <c r="AA589" s="1"/>
  <c r="AA590" s="1"/>
  <c r="AA591" s="1"/>
  <c r="AA592" s="1"/>
  <c r="Z584"/>
  <c r="Y584"/>
  <c r="Y585" s="1"/>
  <c r="Y586" s="1"/>
  <c r="Y587" s="1"/>
  <c r="Y588" s="1"/>
  <c r="Y589" s="1"/>
  <c r="Y590" s="1"/>
  <c r="Y591" s="1"/>
  <c r="Y592" s="1"/>
  <c r="X584"/>
  <c r="W584"/>
  <c r="W585" s="1"/>
  <c r="W586" s="1"/>
  <c r="W587" s="1"/>
  <c r="W588" s="1"/>
  <c r="W589" s="1"/>
  <c r="W590" s="1"/>
  <c r="W591" s="1"/>
  <c r="W592" s="1"/>
  <c r="U584"/>
  <c r="C584"/>
  <c r="V583"/>
  <c r="V582"/>
  <c r="V581"/>
  <c r="V580"/>
  <c r="V579"/>
  <c r="V578"/>
  <c r="V577"/>
  <c r="V576"/>
  <c r="V575"/>
  <c r="V574"/>
  <c r="V573"/>
  <c r="C571"/>
  <c r="C572" s="1"/>
  <c r="C573" s="1"/>
  <c r="C574" s="1"/>
  <c r="C575" s="1"/>
  <c r="C576" s="1"/>
  <c r="C577" s="1"/>
  <c r="C578" s="1"/>
  <c r="C579" s="1"/>
  <c r="C580" s="1"/>
  <c r="C581" s="1"/>
  <c r="C582" s="1"/>
  <c r="BD568"/>
  <c r="BD569" s="1"/>
  <c r="BD570" s="1"/>
  <c r="BD571" s="1"/>
  <c r="BD572" s="1"/>
  <c r="W567"/>
  <c r="W568" s="1"/>
  <c r="W569" s="1"/>
  <c r="W570" s="1"/>
  <c r="W571" s="1"/>
  <c r="W572" s="1"/>
  <c r="BD566"/>
  <c r="BD567" s="1"/>
  <c r="BD565"/>
  <c r="AA565"/>
  <c r="AA566" s="1"/>
  <c r="AA567" s="1"/>
  <c r="AA568" s="1"/>
  <c r="AA569" s="1"/>
  <c r="AA570" s="1"/>
  <c r="AA571" s="1"/>
  <c r="AA572" s="1"/>
  <c r="W565"/>
  <c r="W566" s="1"/>
  <c r="AC564"/>
  <c r="AC565" s="1"/>
  <c r="AC566" s="1"/>
  <c r="AC567" s="1"/>
  <c r="AC568" s="1"/>
  <c r="AC569" s="1"/>
  <c r="AC570" s="1"/>
  <c r="AC571" s="1"/>
  <c r="AC572" s="1"/>
  <c r="AA564"/>
  <c r="Z564"/>
  <c r="Z565" s="1"/>
  <c r="Z566" s="1"/>
  <c r="Z567" s="1"/>
  <c r="Z568" s="1"/>
  <c r="Z569" s="1"/>
  <c r="Z570" s="1"/>
  <c r="Z571" s="1"/>
  <c r="Z572" s="1"/>
  <c r="Y564"/>
  <c r="Y565" s="1"/>
  <c r="Y566" s="1"/>
  <c r="Y567" s="1"/>
  <c r="Y568" s="1"/>
  <c r="Y569" s="1"/>
  <c r="Y570" s="1"/>
  <c r="Y571" s="1"/>
  <c r="Y572" s="1"/>
  <c r="X564"/>
  <c r="X565" s="1"/>
  <c r="X566" s="1"/>
  <c r="X567" s="1"/>
  <c r="X568" s="1"/>
  <c r="X569" s="1"/>
  <c r="X570" s="1"/>
  <c r="X571" s="1"/>
  <c r="X572" s="1"/>
  <c r="W564"/>
  <c r="U564"/>
  <c r="C564"/>
  <c r="C565" s="1"/>
  <c r="C566" s="1"/>
  <c r="C567" s="1"/>
  <c r="C568" s="1"/>
  <c r="C569" s="1"/>
  <c r="C570" s="1"/>
  <c r="V563"/>
  <c r="V562"/>
  <c r="V561"/>
  <c r="V560"/>
  <c r="V559"/>
  <c r="V558"/>
  <c r="V557"/>
  <c r="V556"/>
  <c r="V555"/>
  <c r="V554"/>
  <c r="V553"/>
  <c r="Y551"/>
  <c r="Y552" s="1"/>
  <c r="BC549"/>
  <c r="BC550" s="1"/>
  <c r="BC551" s="1"/>
  <c r="BC552" s="1"/>
  <c r="AC548"/>
  <c r="AC549" s="1"/>
  <c r="AC550" s="1"/>
  <c r="AC551" s="1"/>
  <c r="AC552" s="1"/>
  <c r="W548"/>
  <c r="W549" s="1"/>
  <c r="W550" s="1"/>
  <c r="W551" s="1"/>
  <c r="W552" s="1"/>
  <c r="Y547"/>
  <c r="Y548" s="1"/>
  <c r="Y549" s="1"/>
  <c r="Y550" s="1"/>
  <c r="AA546"/>
  <c r="AA547" s="1"/>
  <c r="AA548" s="1"/>
  <c r="AA549" s="1"/>
  <c r="AA550" s="1"/>
  <c r="AA551" s="1"/>
  <c r="AA552" s="1"/>
  <c r="BC545"/>
  <c r="BC546" s="1"/>
  <c r="BC547" s="1"/>
  <c r="BC548" s="1"/>
  <c r="Z545"/>
  <c r="Z546" s="1"/>
  <c r="Z547" s="1"/>
  <c r="Z548" s="1"/>
  <c r="Z549" s="1"/>
  <c r="Z550" s="1"/>
  <c r="Z551" s="1"/>
  <c r="Z552" s="1"/>
  <c r="Y545"/>
  <c r="Y546" s="1"/>
  <c r="U545"/>
  <c r="AC544"/>
  <c r="AC545" s="1"/>
  <c r="AC546" s="1"/>
  <c r="AC547" s="1"/>
  <c r="AA544"/>
  <c r="AA545" s="1"/>
  <c r="Z544"/>
  <c r="Y544"/>
  <c r="X544"/>
  <c r="X545" s="1"/>
  <c r="X546" s="1"/>
  <c r="X547" s="1"/>
  <c r="X548" s="1"/>
  <c r="X549" s="1"/>
  <c r="X550" s="1"/>
  <c r="X551" s="1"/>
  <c r="X552" s="1"/>
  <c r="W544"/>
  <c r="W545" s="1"/>
  <c r="W546" s="1"/>
  <c r="W547" s="1"/>
  <c r="V544"/>
  <c r="U544"/>
  <c r="C544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V543"/>
  <c r="V542"/>
  <c r="V541"/>
  <c r="V540"/>
  <c r="V539"/>
  <c r="V538"/>
  <c r="V537"/>
  <c r="V536"/>
  <c r="V535"/>
  <c r="V534"/>
  <c r="V533"/>
  <c r="C533"/>
  <c r="C534" s="1"/>
  <c r="C535" s="1"/>
  <c r="C536" s="1"/>
  <c r="C537" s="1"/>
  <c r="C538" s="1"/>
  <c r="C539" s="1"/>
  <c r="C540" s="1"/>
  <c r="C541" s="1"/>
  <c r="C542" s="1"/>
  <c r="AA530"/>
  <c r="AA531" s="1"/>
  <c r="AA532" s="1"/>
  <c r="C529"/>
  <c r="C530" s="1"/>
  <c r="C531" s="1"/>
  <c r="C532" s="1"/>
  <c r="BB527"/>
  <c r="BB528" s="1"/>
  <c r="BB529" s="1"/>
  <c r="BB530" s="1"/>
  <c r="BB531" s="1"/>
  <c r="BB532" s="1"/>
  <c r="AC527"/>
  <c r="AC528" s="1"/>
  <c r="AC529" s="1"/>
  <c r="AC530" s="1"/>
  <c r="AC531" s="1"/>
  <c r="AC532" s="1"/>
  <c r="AC526"/>
  <c r="AA526"/>
  <c r="AA527" s="1"/>
  <c r="AA528" s="1"/>
  <c r="AA529" s="1"/>
  <c r="BB525"/>
  <c r="BB526" s="1"/>
  <c r="AJ525"/>
  <c r="AJ526" s="1"/>
  <c r="AJ527" s="1"/>
  <c r="AJ528" s="1"/>
  <c r="AJ529" s="1"/>
  <c r="AJ530" s="1"/>
  <c r="AJ531" s="1"/>
  <c r="AJ532" s="1"/>
  <c r="AC525"/>
  <c r="Y525"/>
  <c r="Y526" s="1"/>
  <c r="Y527" s="1"/>
  <c r="Y528" s="1"/>
  <c r="Y529" s="1"/>
  <c r="Y530" s="1"/>
  <c r="Y531" s="1"/>
  <c r="Y532" s="1"/>
  <c r="X525"/>
  <c r="X526" s="1"/>
  <c r="X527" s="1"/>
  <c r="X528" s="1"/>
  <c r="X529" s="1"/>
  <c r="X530" s="1"/>
  <c r="X531" s="1"/>
  <c r="X532" s="1"/>
  <c r="U525"/>
  <c r="U526" s="1"/>
  <c r="C525"/>
  <c r="C526" s="1"/>
  <c r="C527" s="1"/>
  <c r="C528" s="1"/>
  <c r="AX524"/>
  <c r="AX525" s="1"/>
  <c r="AX526" s="1"/>
  <c r="AX527" s="1"/>
  <c r="AX528" s="1"/>
  <c r="AX529" s="1"/>
  <c r="AX530" s="1"/>
  <c r="AX531" s="1"/>
  <c r="AX532" s="1"/>
  <c r="AJ524"/>
  <c r="AC524"/>
  <c r="AA524"/>
  <c r="AA525" s="1"/>
  <c r="Z524"/>
  <c r="Z525" s="1"/>
  <c r="Z526" s="1"/>
  <c r="Z527" s="1"/>
  <c r="Z528" s="1"/>
  <c r="Z529" s="1"/>
  <c r="Z530" s="1"/>
  <c r="Z531" s="1"/>
  <c r="Z532" s="1"/>
  <c r="Y524"/>
  <c r="X524"/>
  <c r="W524"/>
  <c r="W525" s="1"/>
  <c r="W526" s="1"/>
  <c r="W527" s="1"/>
  <c r="W528" s="1"/>
  <c r="W529" s="1"/>
  <c r="W530" s="1"/>
  <c r="W531" s="1"/>
  <c r="W532" s="1"/>
  <c r="V524"/>
  <c r="U524"/>
  <c r="C524"/>
  <c r="V523"/>
  <c r="V522"/>
  <c r="V521"/>
  <c r="V520"/>
  <c r="V519"/>
  <c r="V518"/>
  <c r="V517"/>
  <c r="C517"/>
  <c r="C518" s="1"/>
  <c r="C519" s="1"/>
  <c r="C520" s="1"/>
  <c r="C521" s="1"/>
  <c r="C522" s="1"/>
  <c r="V516"/>
  <c r="V515"/>
  <c r="V514"/>
  <c r="V513"/>
  <c r="AC511"/>
  <c r="AC512" s="1"/>
  <c r="Y510"/>
  <c r="Y511" s="1"/>
  <c r="Y512" s="1"/>
  <c r="BA508"/>
  <c r="BA509" s="1"/>
  <c r="BA510" s="1"/>
  <c r="BA511" s="1"/>
  <c r="BA512" s="1"/>
  <c r="Z508"/>
  <c r="Z509" s="1"/>
  <c r="Z510" s="1"/>
  <c r="Z511" s="1"/>
  <c r="Z512" s="1"/>
  <c r="AC507"/>
  <c r="AC508" s="1"/>
  <c r="AC509" s="1"/>
  <c r="AC510" s="1"/>
  <c r="W507"/>
  <c r="W508" s="1"/>
  <c r="W509" s="1"/>
  <c r="W510" s="1"/>
  <c r="W511" s="1"/>
  <c r="W512" s="1"/>
  <c r="C507"/>
  <c r="C508" s="1"/>
  <c r="C509" s="1"/>
  <c r="C510" s="1"/>
  <c r="C511" s="1"/>
  <c r="C512" s="1"/>
  <c r="C513" s="1"/>
  <c r="C514" s="1"/>
  <c r="C515" s="1"/>
  <c r="C516" s="1"/>
  <c r="BA506"/>
  <c r="BA507" s="1"/>
  <c r="Y506"/>
  <c r="Y507" s="1"/>
  <c r="Y508" s="1"/>
  <c r="Y509" s="1"/>
  <c r="BA505"/>
  <c r="AC505"/>
  <c r="AC506" s="1"/>
  <c r="AA505"/>
  <c r="AA506" s="1"/>
  <c r="AA507" s="1"/>
  <c r="AA508" s="1"/>
  <c r="AA509" s="1"/>
  <c r="AA510" s="1"/>
  <c r="AA511" s="1"/>
  <c r="AA512" s="1"/>
  <c r="W505"/>
  <c r="W506" s="1"/>
  <c r="U505"/>
  <c r="C505"/>
  <c r="C506" s="1"/>
  <c r="AC504"/>
  <c r="AA504"/>
  <c r="Z504"/>
  <c r="Z505" s="1"/>
  <c r="Z506" s="1"/>
  <c r="Z507" s="1"/>
  <c r="Y504"/>
  <c r="Y505" s="1"/>
  <c r="X504"/>
  <c r="X505" s="1"/>
  <c r="X506" s="1"/>
  <c r="X507" s="1"/>
  <c r="X508" s="1"/>
  <c r="X509" s="1"/>
  <c r="X510" s="1"/>
  <c r="X511" s="1"/>
  <c r="X512" s="1"/>
  <c r="W504"/>
  <c r="V504"/>
  <c r="U504"/>
  <c r="C504"/>
  <c r="V503"/>
  <c r="V502"/>
  <c r="V501"/>
  <c r="V500"/>
  <c r="V499"/>
  <c r="V498"/>
  <c r="V497"/>
  <c r="V496"/>
  <c r="V495"/>
  <c r="V494"/>
  <c r="C494"/>
  <c r="C495" s="1"/>
  <c r="C496" s="1"/>
  <c r="C497" s="1"/>
  <c r="C498" s="1"/>
  <c r="C499" s="1"/>
  <c r="C500" s="1"/>
  <c r="C501" s="1"/>
  <c r="C502" s="1"/>
  <c r="V493"/>
  <c r="X488"/>
  <c r="X489" s="1"/>
  <c r="X490" s="1"/>
  <c r="X491" s="1"/>
  <c r="X492" s="1"/>
  <c r="C488"/>
  <c r="C489" s="1"/>
  <c r="C490" s="1"/>
  <c r="C491" s="1"/>
  <c r="C492" s="1"/>
  <c r="C493" s="1"/>
  <c r="AC486"/>
  <c r="AC487" s="1"/>
  <c r="AC488" s="1"/>
  <c r="AC489" s="1"/>
  <c r="AC490" s="1"/>
  <c r="AC491" s="1"/>
  <c r="AC492" s="1"/>
  <c r="X486"/>
  <c r="X487" s="1"/>
  <c r="C486"/>
  <c r="C487" s="1"/>
  <c r="AZ485"/>
  <c r="AZ486" s="1"/>
  <c r="AZ487" s="1"/>
  <c r="AZ488" s="1"/>
  <c r="AZ489" s="1"/>
  <c r="AZ490" s="1"/>
  <c r="AZ491" s="1"/>
  <c r="AZ492" s="1"/>
  <c r="Y485"/>
  <c r="Y486" s="1"/>
  <c r="Y487" s="1"/>
  <c r="Y488" s="1"/>
  <c r="Y489" s="1"/>
  <c r="Y490" s="1"/>
  <c r="Y491" s="1"/>
  <c r="Y492" s="1"/>
  <c r="V485"/>
  <c r="U485"/>
  <c r="U486" s="1"/>
  <c r="AC484"/>
  <c r="AC485" s="1"/>
  <c r="AA484"/>
  <c r="AA485" s="1"/>
  <c r="AA486" s="1"/>
  <c r="AA487" s="1"/>
  <c r="AA488" s="1"/>
  <c r="AA489" s="1"/>
  <c r="AA490" s="1"/>
  <c r="AA491" s="1"/>
  <c r="AA492" s="1"/>
  <c r="Z484"/>
  <c r="Z485" s="1"/>
  <c r="Z486" s="1"/>
  <c r="Z487" s="1"/>
  <c r="Z488" s="1"/>
  <c r="Z489" s="1"/>
  <c r="Z490" s="1"/>
  <c r="Z491" s="1"/>
  <c r="Z492" s="1"/>
  <c r="Y484"/>
  <c r="X484"/>
  <c r="X485" s="1"/>
  <c r="W484"/>
  <c r="W485" s="1"/>
  <c r="W486" s="1"/>
  <c r="W487" s="1"/>
  <c r="W488" s="1"/>
  <c r="W489" s="1"/>
  <c r="W490" s="1"/>
  <c r="W491" s="1"/>
  <c r="W492" s="1"/>
  <c r="V484"/>
  <c r="C484"/>
  <c r="C485" s="1"/>
  <c r="V483"/>
  <c r="V482"/>
  <c r="V481"/>
  <c r="V480"/>
  <c r="V479"/>
  <c r="V478"/>
  <c r="V477"/>
  <c r="V476"/>
  <c r="V475"/>
  <c r="V474"/>
  <c r="V473"/>
  <c r="AK472"/>
  <c r="AK470"/>
  <c r="AK471" s="1"/>
  <c r="Y470"/>
  <c r="Y471" s="1"/>
  <c r="Y472" s="1"/>
  <c r="AY468"/>
  <c r="AY469" s="1"/>
  <c r="AY470" s="1"/>
  <c r="AY471" s="1"/>
  <c r="AY472" s="1"/>
  <c r="Z468"/>
  <c r="Z469" s="1"/>
  <c r="Z470" s="1"/>
  <c r="Z471" s="1"/>
  <c r="Z472" s="1"/>
  <c r="AY467"/>
  <c r="Z467"/>
  <c r="AA466"/>
  <c r="AA467" s="1"/>
  <c r="AA468" s="1"/>
  <c r="AA469" s="1"/>
  <c r="AA470" s="1"/>
  <c r="AA471" s="1"/>
  <c r="AA472" s="1"/>
  <c r="Y466"/>
  <c r="Y467" s="1"/>
  <c r="Y468" s="1"/>
  <c r="Y469" s="1"/>
  <c r="U466"/>
  <c r="V466" s="1"/>
  <c r="C466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AY465"/>
  <c r="AY466" s="1"/>
  <c r="AA465"/>
  <c r="Z465"/>
  <c r="Z466" s="1"/>
  <c r="W465"/>
  <c r="W466" s="1"/>
  <c r="W467" s="1"/>
  <c r="W468" s="1"/>
  <c r="W469" s="1"/>
  <c r="W470" s="1"/>
  <c r="W471" s="1"/>
  <c r="W472" s="1"/>
  <c r="V465"/>
  <c r="C465"/>
  <c r="AK464"/>
  <c r="AK465" s="1"/>
  <c r="AK466" s="1"/>
  <c r="AK467" s="1"/>
  <c r="AK468" s="1"/>
  <c r="AK469" s="1"/>
  <c r="AC464"/>
  <c r="AC465" s="1"/>
  <c r="AC466" s="1"/>
  <c r="AC467" s="1"/>
  <c r="AC468" s="1"/>
  <c r="AC469" s="1"/>
  <c r="AC470" s="1"/>
  <c r="AC471" s="1"/>
  <c r="AC472" s="1"/>
  <c r="AA464"/>
  <c r="Z464"/>
  <c r="Y464"/>
  <c r="Y465" s="1"/>
  <c r="X464"/>
  <c r="X465" s="1"/>
  <c r="X466" s="1"/>
  <c r="X467" s="1"/>
  <c r="X468" s="1"/>
  <c r="X469" s="1"/>
  <c r="X470" s="1"/>
  <c r="X471" s="1"/>
  <c r="X472" s="1"/>
  <c r="W464"/>
  <c r="V464"/>
  <c r="U464"/>
  <c r="U465" s="1"/>
  <c r="C464"/>
  <c r="V463"/>
  <c r="V462"/>
  <c r="V461"/>
  <c r="V460"/>
  <c r="V459"/>
  <c r="V458"/>
  <c r="C458"/>
  <c r="C459" s="1"/>
  <c r="C460" s="1"/>
  <c r="C461" s="1"/>
  <c r="C462" s="1"/>
  <c r="V457"/>
  <c r="V456"/>
  <c r="V455"/>
  <c r="V454"/>
  <c r="V453"/>
  <c r="Z451"/>
  <c r="Z452" s="1"/>
  <c r="AT450"/>
  <c r="AT451" s="1"/>
  <c r="AT452" s="1"/>
  <c r="AC448"/>
  <c r="AC449" s="1"/>
  <c r="AC450" s="1"/>
  <c r="AC451" s="1"/>
  <c r="AC452" s="1"/>
  <c r="AA448"/>
  <c r="AA449" s="1"/>
  <c r="AA450" s="1"/>
  <c r="AA451" s="1"/>
  <c r="AA452" s="1"/>
  <c r="C448"/>
  <c r="C449" s="1"/>
  <c r="C450" s="1"/>
  <c r="C451" s="1"/>
  <c r="C452" s="1"/>
  <c r="C453" s="1"/>
  <c r="C454" s="1"/>
  <c r="C455" s="1"/>
  <c r="C456" s="1"/>
  <c r="C457" s="1"/>
  <c r="AX447"/>
  <c r="AX448" s="1"/>
  <c r="AX449" s="1"/>
  <c r="AX450" s="1"/>
  <c r="AX451" s="1"/>
  <c r="AX452" s="1"/>
  <c r="W447"/>
  <c r="W448" s="1"/>
  <c r="W449" s="1"/>
  <c r="W450" s="1"/>
  <c r="W451" s="1"/>
  <c r="W452" s="1"/>
  <c r="AX446"/>
  <c r="Z446"/>
  <c r="Z447" s="1"/>
  <c r="Z448" s="1"/>
  <c r="Z449" s="1"/>
  <c r="Z450" s="1"/>
  <c r="Y446"/>
  <c r="Y447" s="1"/>
  <c r="Y448" s="1"/>
  <c r="Y449" s="1"/>
  <c r="Y450" s="1"/>
  <c r="Y451" s="1"/>
  <c r="Y452" s="1"/>
  <c r="AX445"/>
  <c r="AT445"/>
  <c r="AT446" s="1"/>
  <c r="AT447" s="1"/>
  <c r="AT448" s="1"/>
  <c r="AT449" s="1"/>
  <c r="AC445"/>
  <c r="AC446" s="1"/>
  <c r="AC447" s="1"/>
  <c r="Y445"/>
  <c r="X445"/>
  <c r="X446" s="1"/>
  <c r="X447" s="1"/>
  <c r="X448" s="1"/>
  <c r="X449" s="1"/>
  <c r="X450" s="1"/>
  <c r="X451" s="1"/>
  <c r="X452" s="1"/>
  <c r="U445"/>
  <c r="C445"/>
  <c r="C446" s="1"/>
  <c r="C447" s="1"/>
  <c r="AT444"/>
  <c r="AC444"/>
  <c r="AA444"/>
  <c r="AA445" s="1"/>
  <c r="AA446" s="1"/>
  <c r="AA447" s="1"/>
  <c r="Z444"/>
  <c r="Z445" s="1"/>
  <c r="Y444"/>
  <c r="X444"/>
  <c r="W444"/>
  <c r="W445" s="1"/>
  <c r="W446" s="1"/>
  <c r="V444"/>
  <c r="C444"/>
  <c r="V443"/>
  <c r="V442"/>
  <c r="V441"/>
  <c r="V440"/>
  <c r="V439"/>
  <c r="V438"/>
  <c r="V437"/>
  <c r="V436"/>
  <c r="V435"/>
  <c r="V434"/>
  <c r="V433"/>
  <c r="AC430"/>
  <c r="AC431" s="1"/>
  <c r="AC432" s="1"/>
  <c r="AA430"/>
  <c r="AA431" s="1"/>
  <c r="AA432" s="1"/>
  <c r="Z428"/>
  <c r="Z429" s="1"/>
  <c r="Z430" s="1"/>
  <c r="Z431" s="1"/>
  <c r="Z432" s="1"/>
  <c r="Y428"/>
  <c r="Y429" s="1"/>
  <c r="Y430" s="1"/>
  <c r="Y431" s="1"/>
  <c r="Y432" s="1"/>
  <c r="AS427"/>
  <c r="AS428" s="1"/>
  <c r="AS429" s="1"/>
  <c r="AS430" s="1"/>
  <c r="AS431" s="1"/>
  <c r="AS432" s="1"/>
  <c r="AC427"/>
  <c r="AC428" s="1"/>
  <c r="AC429" s="1"/>
  <c r="U427"/>
  <c r="C427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X426"/>
  <c r="X427" s="1"/>
  <c r="X428" s="1"/>
  <c r="X429" s="1"/>
  <c r="X430" s="1"/>
  <c r="X431" s="1"/>
  <c r="X432" s="1"/>
  <c r="W426"/>
  <c r="W427" s="1"/>
  <c r="W428" s="1"/>
  <c r="W429" s="1"/>
  <c r="W430" s="1"/>
  <c r="W431" s="1"/>
  <c r="W432" s="1"/>
  <c r="U426"/>
  <c r="V426" s="1"/>
  <c r="C426"/>
  <c r="AW425"/>
  <c r="AW426" s="1"/>
  <c r="AW427" s="1"/>
  <c r="AW428" s="1"/>
  <c r="AW429" s="1"/>
  <c r="AW430" s="1"/>
  <c r="AW431" s="1"/>
  <c r="AW432" s="1"/>
  <c r="AA425"/>
  <c r="AA426" s="1"/>
  <c r="AA427" s="1"/>
  <c r="AA428" s="1"/>
  <c r="AA429" s="1"/>
  <c r="Z425"/>
  <c r="Z426" s="1"/>
  <c r="Z427" s="1"/>
  <c r="W425"/>
  <c r="V425"/>
  <c r="U425"/>
  <c r="AS424"/>
  <c r="AS425" s="1"/>
  <c r="AS426" s="1"/>
  <c r="AC424"/>
  <c r="AC425" s="1"/>
  <c r="AC426" s="1"/>
  <c r="AA424"/>
  <c r="Z424"/>
  <c r="Y424"/>
  <c r="Y425" s="1"/>
  <c r="Y426" s="1"/>
  <c r="Y427" s="1"/>
  <c r="X424"/>
  <c r="X425" s="1"/>
  <c r="W424"/>
  <c r="V424"/>
  <c r="C424"/>
  <c r="C425" s="1"/>
  <c r="V423"/>
  <c r="V422"/>
  <c r="V421"/>
  <c r="V420"/>
  <c r="V419"/>
  <c r="V418"/>
  <c r="V417"/>
  <c r="V416"/>
  <c r="V415"/>
  <c r="V414"/>
  <c r="V413"/>
  <c r="AA412"/>
  <c r="AA411"/>
  <c r="AC409"/>
  <c r="AC410" s="1"/>
  <c r="AC411" s="1"/>
  <c r="AC412" s="1"/>
  <c r="AC408"/>
  <c r="W408"/>
  <c r="W409" s="1"/>
  <c r="W410" s="1"/>
  <c r="W411" s="1"/>
  <c r="W412" s="1"/>
  <c r="C408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AA407"/>
  <c r="AA408" s="1"/>
  <c r="AA409" s="1"/>
  <c r="AA410" s="1"/>
  <c r="W407"/>
  <c r="AV406"/>
  <c r="AV407" s="1"/>
  <c r="AV408" s="1"/>
  <c r="AV409" s="1"/>
  <c r="AV410" s="1"/>
  <c r="AV411" s="1"/>
  <c r="AV412" s="1"/>
  <c r="AR406"/>
  <c r="AR407" s="1"/>
  <c r="AR408" s="1"/>
  <c r="AR409" s="1"/>
  <c r="AR410" s="1"/>
  <c r="AR411" s="1"/>
  <c r="AR412" s="1"/>
  <c r="Z406"/>
  <c r="Z407" s="1"/>
  <c r="Z408" s="1"/>
  <c r="Z409" s="1"/>
  <c r="Z410" s="1"/>
  <c r="Z411" s="1"/>
  <c r="Z412" s="1"/>
  <c r="U406"/>
  <c r="AV405"/>
  <c r="AR405"/>
  <c r="AC405"/>
  <c r="AC406" s="1"/>
  <c r="AC407" s="1"/>
  <c r="Y405"/>
  <c r="Y406" s="1"/>
  <c r="Y407" s="1"/>
  <c r="Y408" s="1"/>
  <c r="Y409" s="1"/>
  <c r="Y410" s="1"/>
  <c r="Y411" s="1"/>
  <c r="Y412" s="1"/>
  <c r="X405"/>
  <c r="X406" s="1"/>
  <c r="X407" s="1"/>
  <c r="X408" s="1"/>
  <c r="X409" s="1"/>
  <c r="X410" s="1"/>
  <c r="X411" s="1"/>
  <c r="X412" s="1"/>
  <c r="U405"/>
  <c r="V405" s="1"/>
  <c r="C405"/>
  <c r="C406" s="1"/>
  <c r="C407" s="1"/>
  <c r="AR404"/>
  <c r="AC404"/>
  <c r="AA404"/>
  <c r="AA405" s="1"/>
  <c r="AA406" s="1"/>
  <c r="Z404"/>
  <c r="Z405" s="1"/>
  <c r="Y404"/>
  <c r="X404"/>
  <c r="W404"/>
  <c r="W405" s="1"/>
  <c r="W406" s="1"/>
  <c r="V404"/>
  <c r="C404"/>
  <c r="V403"/>
  <c r="V402"/>
  <c r="V401"/>
  <c r="V400"/>
  <c r="V399"/>
  <c r="V398"/>
  <c r="V397"/>
  <c r="V396"/>
  <c r="V395"/>
  <c r="V394"/>
  <c r="V393"/>
  <c r="AQ388"/>
  <c r="AQ389" s="1"/>
  <c r="AQ390" s="1"/>
  <c r="AQ391" s="1"/>
  <c r="AQ392" s="1"/>
  <c r="U387"/>
  <c r="U386"/>
  <c r="V386" s="1"/>
  <c r="AU385"/>
  <c r="AU386" s="1"/>
  <c r="AU387" s="1"/>
  <c r="AU388" s="1"/>
  <c r="AU389" s="1"/>
  <c r="AU390" s="1"/>
  <c r="AU391" s="1"/>
  <c r="AU392" s="1"/>
  <c r="AA385"/>
  <c r="AA386" s="1"/>
  <c r="AA387" s="1"/>
  <c r="AA388" s="1"/>
  <c r="AA389" s="1"/>
  <c r="AA390" s="1"/>
  <c r="AA391" s="1"/>
  <c r="AA392" s="1"/>
  <c r="W385"/>
  <c r="W386" s="1"/>
  <c r="W387" s="1"/>
  <c r="W388" s="1"/>
  <c r="W389" s="1"/>
  <c r="W390" s="1"/>
  <c r="W391" s="1"/>
  <c r="W392" s="1"/>
  <c r="V385"/>
  <c r="U385"/>
  <c r="AQ384"/>
  <c r="AQ385" s="1"/>
  <c r="AQ386" s="1"/>
  <c r="AQ387" s="1"/>
  <c r="AC384"/>
  <c r="AC385" s="1"/>
  <c r="AC386" s="1"/>
  <c r="AC387" s="1"/>
  <c r="AC388" s="1"/>
  <c r="AC389" s="1"/>
  <c r="AC390" s="1"/>
  <c r="AC391" s="1"/>
  <c r="AC392" s="1"/>
  <c r="AA384"/>
  <c r="Z384"/>
  <c r="Z385" s="1"/>
  <c r="Z386" s="1"/>
  <c r="Z387" s="1"/>
  <c r="Z388" s="1"/>
  <c r="Z389" s="1"/>
  <c r="Z390" s="1"/>
  <c r="Z391" s="1"/>
  <c r="Z392" s="1"/>
  <c r="Y384"/>
  <c r="Y385" s="1"/>
  <c r="Y386" s="1"/>
  <c r="Y387" s="1"/>
  <c r="Y388" s="1"/>
  <c r="Y389" s="1"/>
  <c r="Y390" s="1"/>
  <c r="Y391" s="1"/>
  <c r="Y392" s="1"/>
  <c r="X384"/>
  <c r="X385" s="1"/>
  <c r="X386" s="1"/>
  <c r="X387" s="1"/>
  <c r="X388" s="1"/>
  <c r="X389" s="1"/>
  <c r="X390" s="1"/>
  <c r="X391" s="1"/>
  <c r="X392" s="1"/>
  <c r="W384"/>
  <c r="V384"/>
  <c r="C384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V383"/>
  <c r="V382"/>
  <c r="V381"/>
  <c r="V380"/>
  <c r="V379"/>
  <c r="V378"/>
  <c r="V377"/>
  <c r="V376"/>
  <c r="V375"/>
  <c r="V374"/>
  <c r="V373"/>
  <c r="V372"/>
  <c r="V371"/>
  <c r="V370"/>
  <c r="V369"/>
  <c r="V368"/>
  <c r="AA367"/>
  <c r="AA368" s="1"/>
  <c r="AA369" s="1"/>
  <c r="AA370" s="1"/>
  <c r="AA371" s="1"/>
  <c r="AA372" s="1"/>
  <c r="Z367"/>
  <c r="Z368" s="1"/>
  <c r="Z369" s="1"/>
  <c r="Z370" s="1"/>
  <c r="Z371" s="1"/>
  <c r="Z372" s="1"/>
  <c r="V367"/>
  <c r="Y366"/>
  <c r="Y367" s="1"/>
  <c r="Y368" s="1"/>
  <c r="Y369" s="1"/>
  <c r="Y370" s="1"/>
  <c r="Y371" s="1"/>
  <c r="Y372" s="1"/>
  <c r="V366"/>
  <c r="AT365"/>
  <c r="AT366" s="1"/>
  <c r="AT367" s="1"/>
  <c r="AT368" s="1"/>
  <c r="AT369" s="1"/>
  <c r="AT370" s="1"/>
  <c r="AT371" s="1"/>
  <c r="AT372" s="1"/>
  <c r="AA365"/>
  <c r="AA366" s="1"/>
  <c r="V365"/>
  <c r="AA364"/>
  <c r="Z364"/>
  <c r="Z365" s="1"/>
  <c r="Z366" s="1"/>
  <c r="Y364"/>
  <c r="Y365" s="1"/>
  <c r="X364"/>
  <c r="X365" s="1"/>
  <c r="X366" s="1"/>
  <c r="X367" s="1"/>
  <c r="X368" s="1"/>
  <c r="X369" s="1"/>
  <c r="X370" s="1"/>
  <c r="X371" s="1"/>
  <c r="X372" s="1"/>
  <c r="V364"/>
  <c r="C364"/>
  <c r="C365" s="1"/>
  <c r="V363"/>
  <c r="J363"/>
  <c r="V362"/>
  <c r="V361"/>
  <c r="V360"/>
  <c r="V359"/>
  <c r="V358"/>
  <c r="V357"/>
  <c r="V356"/>
  <c r="V355"/>
  <c r="V354"/>
  <c r="V353"/>
  <c r="V352"/>
  <c r="AS351"/>
  <c r="AS352" s="1"/>
  <c r="V351"/>
  <c r="V350"/>
  <c r="AS349"/>
  <c r="AS350" s="1"/>
  <c r="V349"/>
  <c r="Z348"/>
  <c r="Z349" s="1"/>
  <c r="Z350" s="1"/>
  <c r="Z351" s="1"/>
  <c r="Z352" s="1"/>
  <c r="V348"/>
  <c r="AS347"/>
  <c r="AS348" s="1"/>
  <c r="X347"/>
  <c r="X348" s="1"/>
  <c r="X349" s="1"/>
  <c r="X350" s="1"/>
  <c r="X351" s="1"/>
  <c r="X352" s="1"/>
  <c r="V347"/>
  <c r="Z346"/>
  <c r="Z347" s="1"/>
  <c r="V346"/>
  <c r="AS345"/>
  <c r="AS346" s="1"/>
  <c r="X345"/>
  <c r="X346" s="1"/>
  <c r="V345"/>
  <c r="AA344"/>
  <c r="AA345" s="1"/>
  <c r="AA346" s="1"/>
  <c r="AA347" s="1"/>
  <c r="AA348" s="1"/>
  <c r="AA349" s="1"/>
  <c r="AA350" s="1"/>
  <c r="AA351" s="1"/>
  <c r="AA352" s="1"/>
  <c r="Z344"/>
  <c r="Z345" s="1"/>
  <c r="Y344"/>
  <c r="Y345" s="1"/>
  <c r="Y346" s="1"/>
  <c r="Y347" s="1"/>
  <c r="Y348" s="1"/>
  <c r="Y349" s="1"/>
  <c r="Y350" s="1"/>
  <c r="Y351" s="1"/>
  <c r="Y352" s="1"/>
  <c r="X344"/>
  <c r="V344"/>
  <c r="C344"/>
  <c r="C345" s="1"/>
  <c r="V343"/>
  <c r="J343"/>
  <c r="V342"/>
  <c r="V341"/>
  <c r="V340"/>
  <c r="V339"/>
  <c r="V338"/>
  <c r="V337"/>
  <c r="V336"/>
  <c r="V335"/>
  <c r="V334"/>
  <c r="V333"/>
  <c r="AR332"/>
  <c r="V332"/>
  <c r="V331"/>
  <c r="V330"/>
  <c r="V329"/>
  <c r="Y328"/>
  <c r="Y329" s="1"/>
  <c r="Y330" s="1"/>
  <c r="Y331" s="1"/>
  <c r="Y332" s="1"/>
  <c r="V328"/>
  <c r="V327"/>
  <c r="V326"/>
  <c r="J326"/>
  <c r="AR325"/>
  <c r="AR326" s="1"/>
  <c r="AR327" s="1"/>
  <c r="AR328" s="1"/>
  <c r="AR329" s="1"/>
  <c r="AR330" s="1"/>
  <c r="AR331" s="1"/>
  <c r="AA325"/>
  <c r="AA326" s="1"/>
  <c r="AA327" s="1"/>
  <c r="AA328" s="1"/>
  <c r="AA329" s="1"/>
  <c r="AA330" s="1"/>
  <c r="AA331" s="1"/>
  <c r="AA332" s="1"/>
  <c r="Z325"/>
  <c r="Z326" s="1"/>
  <c r="Z327" s="1"/>
  <c r="Z328" s="1"/>
  <c r="Z329" s="1"/>
  <c r="Z330" s="1"/>
  <c r="Z331" s="1"/>
  <c r="Z332" s="1"/>
  <c r="V325"/>
  <c r="J325"/>
  <c r="C325"/>
  <c r="C326" s="1"/>
  <c r="C327" s="1"/>
  <c r="C328" s="1"/>
  <c r="AA324"/>
  <c r="Z324"/>
  <c r="Y324"/>
  <c r="Y325" s="1"/>
  <c r="Y326" s="1"/>
  <c r="Y327" s="1"/>
  <c r="X324"/>
  <c r="X325" s="1"/>
  <c r="X326" s="1"/>
  <c r="X327" s="1"/>
  <c r="X328" s="1"/>
  <c r="X329" s="1"/>
  <c r="X330" s="1"/>
  <c r="X331" s="1"/>
  <c r="X332" s="1"/>
  <c r="V324"/>
  <c r="C324"/>
  <c r="J324" s="1"/>
  <c r="V323"/>
  <c r="J323"/>
  <c r="V322"/>
  <c r="V321"/>
  <c r="V320"/>
  <c r="V319"/>
  <c r="V318"/>
  <c r="V317"/>
  <c r="V316"/>
  <c r="V315"/>
  <c r="V314"/>
  <c r="V313"/>
  <c r="V312"/>
  <c r="V311"/>
  <c r="V310"/>
  <c r="AA309"/>
  <c r="AA310" s="1"/>
  <c r="AA311" s="1"/>
  <c r="AA312" s="1"/>
  <c r="V309"/>
  <c r="V308"/>
  <c r="V307"/>
  <c r="AA306"/>
  <c r="AA307" s="1"/>
  <c r="AA308" s="1"/>
  <c r="V306"/>
  <c r="AQ305"/>
  <c r="AQ306" s="1"/>
  <c r="AQ307" s="1"/>
  <c r="AQ308" s="1"/>
  <c r="AQ309" s="1"/>
  <c r="AQ310" s="1"/>
  <c r="AQ311" s="1"/>
  <c r="AQ312" s="1"/>
  <c r="AA305"/>
  <c r="X305"/>
  <c r="X306" s="1"/>
  <c r="X307" s="1"/>
  <c r="X308" s="1"/>
  <c r="X309" s="1"/>
  <c r="X310" s="1"/>
  <c r="X311" s="1"/>
  <c r="X312" s="1"/>
  <c r="V305"/>
  <c r="AA304"/>
  <c r="Z304"/>
  <c r="Z305" s="1"/>
  <c r="Z306" s="1"/>
  <c r="Z307" s="1"/>
  <c r="Z308" s="1"/>
  <c r="Z309" s="1"/>
  <c r="Z310" s="1"/>
  <c r="Z311" s="1"/>
  <c r="Z312" s="1"/>
  <c r="Y304"/>
  <c r="Y305" s="1"/>
  <c r="Y306" s="1"/>
  <c r="Y307" s="1"/>
  <c r="Y308" s="1"/>
  <c r="Y309" s="1"/>
  <c r="Y310" s="1"/>
  <c r="Y311" s="1"/>
  <c r="Y312" s="1"/>
  <c r="X304"/>
  <c r="V304"/>
  <c r="J304"/>
  <c r="C304"/>
  <c r="C305" s="1"/>
  <c r="V303"/>
  <c r="J303"/>
  <c r="V302"/>
  <c r="V301"/>
  <c r="V300"/>
  <c r="C300"/>
  <c r="C301" s="1"/>
  <c r="C302" s="1"/>
  <c r="V299"/>
  <c r="V298"/>
  <c r="V297"/>
  <c r="V296"/>
  <c r="V295"/>
  <c r="V294"/>
  <c r="V293"/>
  <c r="AK289"/>
  <c r="AK290" s="1"/>
  <c r="AK291" s="1"/>
  <c r="AK292" s="1"/>
  <c r="X288"/>
  <c r="X289" s="1"/>
  <c r="X290" s="1"/>
  <c r="X291" s="1"/>
  <c r="X292" s="1"/>
  <c r="Y287"/>
  <c r="Y288" s="1"/>
  <c r="Y289" s="1"/>
  <c r="Y290" s="1"/>
  <c r="Y291" s="1"/>
  <c r="Y292" s="1"/>
  <c r="Z286"/>
  <c r="Z287" s="1"/>
  <c r="Z288" s="1"/>
  <c r="Z289" s="1"/>
  <c r="Z290" s="1"/>
  <c r="Z291" s="1"/>
  <c r="Z292" s="1"/>
  <c r="AP285"/>
  <c r="AP286" s="1"/>
  <c r="AP287" s="1"/>
  <c r="AP288" s="1"/>
  <c r="AP289" s="1"/>
  <c r="AP290" s="1"/>
  <c r="AP291" s="1"/>
  <c r="AP292" s="1"/>
  <c r="AK285"/>
  <c r="AK286" s="1"/>
  <c r="AK287" s="1"/>
  <c r="AK288" s="1"/>
  <c r="AA285"/>
  <c r="AA286" s="1"/>
  <c r="AA287" s="1"/>
  <c r="AA288" s="1"/>
  <c r="AA289" s="1"/>
  <c r="AA290" s="1"/>
  <c r="AA291" s="1"/>
  <c r="AA292" s="1"/>
  <c r="Y285"/>
  <c r="Y286" s="1"/>
  <c r="X285"/>
  <c r="X286" s="1"/>
  <c r="X287" s="1"/>
  <c r="V285"/>
  <c r="C285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AA284"/>
  <c r="Z284"/>
  <c r="Z285" s="1"/>
  <c r="Y284"/>
  <c r="X284"/>
  <c r="U284"/>
  <c r="U285" s="1"/>
  <c r="U286" s="1"/>
  <c r="U287" s="1"/>
  <c r="C284"/>
  <c r="V283"/>
  <c r="V282"/>
  <c r="V281"/>
  <c r="V280"/>
  <c r="V279"/>
  <c r="V278"/>
  <c r="V277"/>
  <c r="V276"/>
  <c r="C276"/>
  <c r="C277" s="1"/>
  <c r="C278" s="1"/>
  <c r="C279" s="1"/>
  <c r="C280" s="1"/>
  <c r="C281" s="1"/>
  <c r="C282" s="1"/>
  <c r="V275"/>
  <c r="V274"/>
  <c r="C274"/>
  <c r="C275" s="1"/>
  <c r="V273"/>
  <c r="AO270"/>
  <c r="AO271" s="1"/>
  <c r="AO272" s="1"/>
  <c r="AO266"/>
  <c r="AO267" s="1"/>
  <c r="AO268" s="1"/>
  <c r="AO269" s="1"/>
  <c r="AO265"/>
  <c r="Y265"/>
  <c r="Y266" s="1"/>
  <c r="Y267" s="1"/>
  <c r="Y268" s="1"/>
  <c r="Y269" s="1"/>
  <c r="Y270" s="1"/>
  <c r="Y271" s="1"/>
  <c r="Y272" s="1"/>
  <c r="X265"/>
  <c r="X266" s="1"/>
  <c r="X267" s="1"/>
  <c r="X268" s="1"/>
  <c r="X269" s="1"/>
  <c r="X270" s="1"/>
  <c r="X271" s="1"/>
  <c r="X272" s="1"/>
  <c r="C265"/>
  <c r="C266" s="1"/>
  <c r="C267" s="1"/>
  <c r="C268" s="1"/>
  <c r="C269" s="1"/>
  <c r="C270" s="1"/>
  <c r="C271" s="1"/>
  <c r="C272" s="1"/>
  <c r="C273" s="1"/>
  <c r="AA264"/>
  <c r="AA265" s="1"/>
  <c r="AA266" s="1"/>
  <c r="AA267" s="1"/>
  <c r="AA268" s="1"/>
  <c r="AA269" s="1"/>
  <c r="AA270" s="1"/>
  <c r="AA271" s="1"/>
  <c r="AA272" s="1"/>
  <c r="Z264"/>
  <c r="Z265" s="1"/>
  <c r="Z266" s="1"/>
  <c r="Z267" s="1"/>
  <c r="Z268" s="1"/>
  <c r="Z269" s="1"/>
  <c r="Z270" s="1"/>
  <c r="Z271" s="1"/>
  <c r="Z272" s="1"/>
  <c r="Y264"/>
  <c r="X264"/>
  <c r="U264"/>
  <c r="C264"/>
  <c r="V263"/>
  <c r="V262"/>
  <c r="C262"/>
  <c r="V261"/>
  <c r="V260"/>
  <c r="V259"/>
  <c r="V258"/>
  <c r="V257"/>
  <c r="V256"/>
  <c r="V255"/>
  <c r="V254"/>
  <c r="V253"/>
  <c r="X252"/>
  <c r="AA250"/>
  <c r="AA251" s="1"/>
  <c r="AA252" s="1"/>
  <c r="BE248"/>
  <c r="BE249" s="1"/>
  <c r="BE250" s="1"/>
  <c r="BE251" s="1"/>
  <c r="BE252" s="1"/>
  <c r="AN248"/>
  <c r="AN249" s="1"/>
  <c r="AN250" s="1"/>
  <c r="AN251" s="1"/>
  <c r="AN252" s="1"/>
  <c r="BE247"/>
  <c r="C247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AN245"/>
  <c r="AN246" s="1"/>
  <c r="AN247" s="1"/>
  <c r="X245"/>
  <c r="X246" s="1"/>
  <c r="X247" s="1"/>
  <c r="X248" s="1"/>
  <c r="X249" s="1"/>
  <c r="X250" s="1"/>
  <c r="X251" s="1"/>
  <c r="BE244"/>
  <c r="BE245" s="1"/>
  <c r="BE246" s="1"/>
  <c r="AA244"/>
  <c r="AA245" s="1"/>
  <c r="AA246" s="1"/>
  <c r="AA247" s="1"/>
  <c r="AA248" s="1"/>
  <c r="AA249" s="1"/>
  <c r="Z244"/>
  <c r="Z245" s="1"/>
  <c r="Z246" s="1"/>
  <c r="Z247" s="1"/>
  <c r="Z248" s="1"/>
  <c r="Z249" s="1"/>
  <c r="Z250" s="1"/>
  <c r="Z251" s="1"/>
  <c r="Z252" s="1"/>
  <c r="Y244"/>
  <c r="Y245" s="1"/>
  <c r="Y246" s="1"/>
  <c r="Y247" s="1"/>
  <c r="Y248" s="1"/>
  <c r="Y249" s="1"/>
  <c r="Y250" s="1"/>
  <c r="Y251" s="1"/>
  <c r="Y252" s="1"/>
  <c r="X244"/>
  <c r="V244"/>
  <c r="U244"/>
  <c r="U245" s="1"/>
  <c r="C244"/>
  <c r="C245" s="1"/>
  <c r="C246" s="1"/>
  <c r="V243"/>
  <c r="V242"/>
  <c r="V241"/>
  <c r="V240"/>
  <c r="V239"/>
  <c r="V238"/>
  <c r="V237"/>
  <c r="V236"/>
  <c r="V235"/>
  <c r="V234"/>
  <c r="V233"/>
  <c r="C231"/>
  <c r="C232" s="1"/>
  <c r="C233" s="1"/>
  <c r="C234" s="1"/>
  <c r="C235" s="1"/>
  <c r="C236" s="1"/>
  <c r="C237" s="1"/>
  <c r="C238" s="1"/>
  <c r="C239" s="1"/>
  <c r="C240" s="1"/>
  <c r="C241" s="1"/>
  <c r="C242" s="1"/>
  <c r="X230"/>
  <c r="X231" s="1"/>
  <c r="X232" s="1"/>
  <c r="C227"/>
  <c r="C228" s="1"/>
  <c r="C229" s="1"/>
  <c r="C230" s="1"/>
  <c r="X226"/>
  <c r="X227" s="1"/>
  <c r="X228" s="1"/>
  <c r="X229" s="1"/>
  <c r="C226"/>
  <c r="AM225"/>
  <c r="AM226" s="1"/>
  <c r="AM227" s="1"/>
  <c r="AM228" s="1"/>
  <c r="AM229" s="1"/>
  <c r="AM230" s="1"/>
  <c r="AM231" s="1"/>
  <c r="AM232" s="1"/>
  <c r="Z225"/>
  <c r="Z226" s="1"/>
  <c r="Z227" s="1"/>
  <c r="Z228" s="1"/>
  <c r="Z229" s="1"/>
  <c r="Z230" s="1"/>
  <c r="Z231" s="1"/>
  <c r="Z232" s="1"/>
  <c r="Y225"/>
  <c r="Y226" s="1"/>
  <c r="Y227" s="1"/>
  <c r="Y228" s="1"/>
  <c r="Y229" s="1"/>
  <c r="Y230" s="1"/>
  <c r="Y231" s="1"/>
  <c r="Y232" s="1"/>
  <c r="X225"/>
  <c r="U225"/>
  <c r="U226" s="1"/>
  <c r="C225"/>
  <c r="AA224"/>
  <c r="AA225" s="1"/>
  <c r="AA226" s="1"/>
  <c r="AA227" s="1"/>
  <c r="AA228" s="1"/>
  <c r="AA229" s="1"/>
  <c r="AA230" s="1"/>
  <c r="AA231" s="1"/>
  <c r="AA232" s="1"/>
  <c r="Z224"/>
  <c r="Y224"/>
  <c r="X224"/>
  <c r="V224"/>
  <c r="U224"/>
  <c r="C224"/>
  <c r="V223"/>
  <c r="V222"/>
  <c r="V221"/>
  <c r="V220"/>
  <c r="V219"/>
  <c r="V218"/>
  <c r="V217"/>
  <c r="V216"/>
  <c r="V215"/>
  <c r="V214"/>
  <c r="V213"/>
  <c r="Z212"/>
  <c r="Y210"/>
  <c r="Y211" s="1"/>
  <c r="Y212" s="1"/>
  <c r="C210"/>
  <c r="C211" s="1"/>
  <c r="C212" s="1"/>
  <c r="C213" s="1"/>
  <c r="C214" s="1"/>
  <c r="C215" s="1"/>
  <c r="C216" s="1"/>
  <c r="C217" s="1"/>
  <c r="C218" s="1"/>
  <c r="C219" s="1"/>
  <c r="C220" s="1"/>
  <c r="C221" s="1"/>
  <c r="C222" s="1"/>
  <c r="Z208"/>
  <c r="Z209" s="1"/>
  <c r="Z210" s="1"/>
  <c r="Z211" s="1"/>
  <c r="AL207"/>
  <c r="AL208" s="1"/>
  <c r="AL209" s="1"/>
  <c r="AL210" s="1"/>
  <c r="AL211" s="1"/>
  <c r="AL212" s="1"/>
  <c r="X207"/>
  <c r="X208" s="1"/>
  <c r="X209" s="1"/>
  <c r="X210" s="1"/>
  <c r="X211" s="1"/>
  <c r="X212" s="1"/>
  <c r="Z206"/>
  <c r="Z207" s="1"/>
  <c r="C206"/>
  <c r="C207" s="1"/>
  <c r="C208" s="1"/>
  <c r="C209" s="1"/>
  <c r="AL205"/>
  <c r="AL206" s="1"/>
  <c r="Z205"/>
  <c r="X205"/>
  <c r="X206" s="1"/>
  <c r="U205"/>
  <c r="AA204"/>
  <c r="AA205" s="1"/>
  <c r="AA206" s="1"/>
  <c r="AA207" s="1"/>
  <c r="AA208" s="1"/>
  <c r="AA209" s="1"/>
  <c r="AA210" s="1"/>
  <c r="AA211" s="1"/>
  <c r="AA212" s="1"/>
  <c r="Z204"/>
  <c r="Y204"/>
  <c r="Y205" s="1"/>
  <c r="Y206" s="1"/>
  <c r="Y207" s="1"/>
  <c r="Y208" s="1"/>
  <c r="Y209" s="1"/>
  <c r="X204"/>
  <c r="V204"/>
  <c r="U204"/>
  <c r="C204"/>
  <c r="C205" s="1"/>
  <c r="V203"/>
  <c r="V202"/>
  <c r="V201"/>
  <c r="V200"/>
  <c r="V199"/>
  <c r="V198"/>
  <c r="V197"/>
  <c r="V196"/>
  <c r="V195"/>
  <c r="V194"/>
  <c r="V193"/>
  <c r="X192"/>
  <c r="AK191"/>
  <c r="AK192" s="1"/>
  <c r="Z189"/>
  <c r="Z190" s="1"/>
  <c r="Z191" s="1"/>
  <c r="Z192" s="1"/>
  <c r="AK187"/>
  <c r="AK188" s="1"/>
  <c r="AK189" s="1"/>
  <c r="AK190" s="1"/>
  <c r="C187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Y186"/>
  <c r="Y187" s="1"/>
  <c r="Y188" s="1"/>
  <c r="Y189" s="1"/>
  <c r="Y190" s="1"/>
  <c r="Y191" s="1"/>
  <c r="Y192" s="1"/>
  <c r="AK185"/>
  <c r="AK186" s="1"/>
  <c r="Z185"/>
  <c r="Z186" s="1"/>
  <c r="Z187" s="1"/>
  <c r="Z188" s="1"/>
  <c r="U185"/>
  <c r="AA184"/>
  <c r="AA185" s="1"/>
  <c r="AA186" s="1"/>
  <c r="AA187" s="1"/>
  <c r="AA188" s="1"/>
  <c r="AA189" s="1"/>
  <c r="AA190" s="1"/>
  <c r="AA191" s="1"/>
  <c r="AA192" s="1"/>
  <c r="Z184"/>
  <c r="Y184"/>
  <c r="Y185" s="1"/>
  <c r="X184"/>
  <c r="X185" s="1"/>
  <c r="X186" s="1"/>
  <c r="X187" s="1"/>
  <c r="X188" s="1"/>
  <c r="X189" s="1"/>
  <c r="X190" s="1"/>
  <c r="X191" s="1"/>
  <c r="V184"/>
  <c r="U184"/>
  <c r="C184"/>
  <c r="C185" s="1"/>
  <c r="C186" s="1"/>
  <c r="V183"/>
  <c r="V182"/>
  <c r="V181"/>
  <c r="V180"/>
  <c r="V179"/>
  <c r="V178"/>
  <c r="V177"/>
  <c r="V176"/>
  <c r="V175"/>
  <c r="V174"/>
  <c r="V173"/>
  <c r="AJ172"/>
  <c r="AJ168"/>
  <c r="AJ169" s="1"/>
  <c r="AJ170" s="1"/>
  <c r="AJ171" s="1"/>
  <c r="Y167"/>
  <c r="Y168" s="1"/>
  <c r="Y169" s="1"/>
  <c r="Y170" s="1"/>
  <c r="Y171" s="1"/>
  <c r="Y172" s="1"/>
  <c r="AJ166"/>
  <c r="AJ167" s="1"/>
  <c r="U166"/>
  <c r="AJ165"/>
  <c r="Z165"/>
  <c r="Z166" s="1"/>
  <c r="Z167" s="1"/>
  <c r="Z168" s="1"/>
  <c r="Z169" s="1"/>
  <c r="Z170" s="1"/>
  <c r="Z171" s="1"/>
  <c r="Z172" s="1"/>
  <c r="Y165"/>
  <c r="Y166" s="1"/>
  <c r="U165"/>
  <c r="V165" s="1"/>
  <c r="C165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AA164"/>
  <c r="AA165" s="1"/>
  <c r="AA166" s="1"/>
  <c r="AA167" s="1"/>
  <c r="AA168" s="1"/>
  <c r="AA169" s="1"/>
  <c r="AA170" s="1"/>
  <c r="AA171" s="1"/>
  <c r="AA172" s="1"/>
  <c r="Z164"/>
  <c r="Y164"/>
  <c r="X164"/>
  <c r="X165" s="1"/>
  <c r="X166" s="1"/>
  <c r="X167" s="1"/>
  <c r="X168" s="1"/>
  <c r="X169" s="1"/>
  <c r="X170" s="1"/>
  <c r="X171" s="1"/>
  <c r="X172" s="1"/>
  <c r="V164"/>
  <c r="U164"/>
  <c r="C164"/>
  <c r="V163"/>
  <c r="V162"/>
  <c r="V161"/>
  <c r="V160"/>
  <c r="V159"/>
  <c r="V158"/>
  <c r="V157"/>
  <c r="V156"/>
  <c r="V155"/>
  <c r="V154"/>
  <c r="V153"/>
  <c r="AI146"/>
  <c r="AI147" s="1"/>
  <c r="AI148" s="1"/>
  <c r="AI149" s="1"/>
  <c r="AI150" s="1"/>
  <c r="AI151" s="1"/>
  <c r="AI152" s="1"/>
  <c r="U146"/>
  <c r="AI145"/>
  <c r="Y145"/>
  <c r="Y146" s="1"/>
  <c r="Y147" s="1"/>
  <c r="Y148" s="1"/>
  <c r="Y149" s="1"/>
  <c r="Y150" s="1"/>
  <c r="Y151" s="1"/>
  <c r="Y152" s="1"/>
  <c r="X145"/>
  <c r="X146" s="1"/>
  <c r="X147" s="1"/>
  <c r="X148" s="1"/>
  <c r="X149" s="1"/>
  <c r="X150" s="1"/>
  <c r="X151" s="1"/>
  <c r="X152" s="1"/>
  <c r="V145"/>
  <c r="AA144"/>
  <c r="AA145" s="1"/>
  <c r="AA146" s="1"/>
  <c r="AA147" s="1"/>
  <c r="AA148" s="1"/>
  <c r="AA149" s="1"/>
  <c r="AA150" s="1"/>
  <c r="AA151" s="1"/>
  <c r="AA152" s="1"/>
  <c r="Z144"/>
  <c r="Z145" s="1"/>
  <c r="Z146" s="1"/>
  <c r="Z147" s="1"/>
  <c r="Z148" s="1"/>
  <c r="Z149" s="1"/>
  <c r="Z150" s="1"/>
  <c r="Z151" s="1"/>
  <c r="Z152" s="1"/>
  <c r="Y144"/>
  <c r="X144"/>
  <c r="V144"/>
  <c r="C144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V143"/>
  <c r="V142"/>
  <c r="C142"/>
  <c r="V141"/>
  <c r="V140"/>
  <c r="V139"/>
  <c r="V138"/>
  <c r="V137"/>
  <c r="V136"/>
  <c r="V135"/>
  <c r="V134"/>
  <c r="V133"/>
  <c r="AA129"/>
  <c r="AA130" s="1"/>
  <c r="AA131" s="1"/>
  <c r="AA132" s="1"/>
  <c r="Z128"/>
  <c r="Z129" s="1"/>
  <c r="Z130" s="1"/>
  <c r="Z131" s="1"/>
  <c r="Z132" s="1"/>
  <c r="X128"/>
  <c r="X129" s="1"/>
  <c r="X130" s="1"/>
  <c r="X131" s="1"/>
  <c r="X132" s="1"/>
  <c r="X126"/>
  <c r="X127" s="1"/>
  <c r="AH125"/>
  <c r="AH126" s="1"/>
  <c r="AH127" s="1"/>
  <c r="AH128" s="1"/>
  <c r="AH129" s="1"/>
  <c r="AH130" s="1"/>
  <c r="AH131" s="1"/>
  <c r="AH132" s="1"/>
  <c r="AA125"/>
  <c r="AA126" s="1"/>
  <c r="AA127" s="1"/>
  <c r="AA128" s="1"/>
  <c r="X125"/>
  <c r="U125"/>
  <c r="AA124"/>
  <c r="Z124"/>
  <c r="Z125" s="1"/>
  <c r="Z126" s="1"/>
  <c r="Z127" s="1"/>
  <c r="Y124"/>
  <c r="Y125" s="1"/>
  <c r="Y126" s="1"/>
  <c r="Y127" s="1"/>
  <c r="Y128" s="1"/>
  <c r="Y129" s="1"/>
  <c r="Y130" s="1"/>
  <c r="Y131" s="1"/>
  <c r="Y132" s="1"/>
  <c r="X124"/>
  <c r="U124"/>
  <c r="V124" s="1"/>
  <c r="C124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V123"/>
  <c r="V122"/>
  <c r="V121"/>
  <c r="V120"/>
  <c r="V119"/>
  <c r="V118"/>
  <c r="C118"/>
  <c r="C119" s="1"/>
  <c r="C120" s="1"/>
  <c r="C121" s="1"/>
  <c r="C122" s="1"/>
  <c r="V117"/>
  <c r="V116"/>
  <c r="C116"/>
  <c r="C117" s="1"/>
  <c r="V115"/>
  <c r="V114"/>
  <c r="V113"/>
  <c r="X112"/>
  <c r="AA109"/>
  <c r="AA110" s="1"/>
  <c r="AA111" s="1"/>
  <c r="AA112" s="1"/>
  <c r="X108"/>
  <c r="X109" s="1"/>
  <c r="X110" s="1"/>
  <c r="X111" s="1"/>
  <c r="Z107"/>
  <c r="Z108" s="1"/>
  <c r="Z109" s="1"/>
  <c r="Z110" s="1"/>
  <c r="Z111" s="1"/>
  <c r="Z112" s="1"/>
  <c r="AG105"/>
  <c r="AG106" s="1"/>
  <c r="AG107" s="1"/>
  <c r="AG108" s="1"/>
  <c r="AG109" s="1"/>
  <c r="AG110" s="1"/>
  <c r="AG111" s="1"/>
  <c r="AG112" s="1"/>
  <c r="AA105"/>
  <c r="AA106" s="1"/>
  <c r="AA107" s="1"/>
  <c r="AA108" s="1"/>
  <c r="Y105"/>
  <c r="Y106" s="1"/>
  <c r="Y107" s="1"/>
  <c r="Y108" s="1"/>
  <c r="Y109" s="1"/>
  <c r="Y110" s="1"/>
  <c r="Y111" s="1"/>
  <c r="Y112" s="1"/>
  <c r="X105"/>
  <c r="X106" s="1"/>
  <c r="X107" s="1"/>
  <c r="C105"/>
  <c r="C106" s="1"/>
  <c r="C107" s="1"/>
  <c r="C108" s="1"/>
  <c r="C109" s="1"/>
  <c r="C110" s="1"/>
  <c r="C111" s="1"/>
  <c r="C112" s="1"/>
  <c r="C113" s="1"/>
  <c r="C114" s="1"/>
  <c r="C115" s="1"/>
  <c r="AA104"/>
  <c r="Z104"/>
  <c r="Z105" s="1"/>
  <c r="Z106" s="1"/>
  <c r="Y104"/>
  <c r="X104"/>
  <c r="U104"/>
  <c r="C104"/>
  <c r="V103"/>
  <c r="V102"/>
  <c r="V101"/>
  <c r="V100"/>
  <c r="V99"/>
  <c r="V98"/>
  <c r="V97"/>
  <c r="V96"/>
  <c r="C96"/>
  <c r="C97" s="1"/>
  <c r="C98" s="1"/>
  <c r="C99" s="1"/>
  <c r="C100" s="1"/>
  <c r="C101" s="1"/>
  <c r="C102" s="1"/>
  <c r="V95"/>
  <c r="V94"/>
  <c r="C94"/>
  <c r="C95" s="1"/>
  <c r="V93"/>
  <c r="X90"/>
  <c r="X91" s="1"/>
  <c r="X92" s="1"/>
  <c r="AF87"/>
  <c r="AF88" s="1"/>
  <c r="AF89" s="1"/>
  <c r="AF90" s="1"/>
  <c r="AF91" s="1"/>
  <c r="AF92" s="1"/>
  <c r="AF86"/>
  <c r="X86"/>
  <c r="X87" s="1"/>
  <c r="X88" s="1"/>
  <c r="X89" s="1"/>
  <c r="AF85"/>
  <c r="Y85"/>
  <c r="Y86" s="1"/>
  <c r="Y87" s="1"/>
  <c r="Y88" s="1"/>
  <c r="Y89" s="1"/>
  <c r="Y90" s="1"/>
  <c r="Y91" s="1"/>
  <c r="Y92" s="1"/>
  <c r="X85"/>
  <c r="C85"/>
  <c r="C86" s="1"/>
  <c r="C87" s="1"/>
  <c r="C88" s="1"/>
  <c r="C89" s="1"/>
  <c r="C90" s="1"/>
  <c r="C91" s="1"/>
  <c r="C92" s="1"/>
  <c r="C93" s="1"/>
  <c r="AA84"/>
  <c r="AA85" s="1"/>
  <c r="AA86" s="1"/>
  <c r="AA87" s="1"/>
  <c r="AA88" s="1"/>
  <c r="AA89" s="1"/>
  <c r="AA90" s="1"/>
  <c r="AA91" s="1"/>
  <c r="AA92" s="1"/>
  <c r="Z84"/>
  <c r="Z85" s="1"/>
  <c r="Z86" s="1"/>
  <c r="Z87" s="1"/>
  <c r="Z88" s="1"/>
  <c r="Z89" s="1"/>
  <c r="Z90" s="1"/>
  <c r="Z91" s="1"/>
  <c r="Z92" s="1"/>
  <c r="Y84"/>
  <c r="X84"/>
  <c r="U84"/>
  <c r="C84"/>
  <c r="V83"/>
  <c r="V82"/>
  <c r="V81"/>
  <c r="V80"/>
  <c r="V79"/>
  <c r="V78"/>
  <c r="V77"/>
  <c r="V76"/>
  <c r="V75"/>
  <c r="V74"/>
  <c r="C74"/>
  <c r="C75" s="1"/>
  <c r="C76" s="1"/>
  <c r="C77" s="1"/>
  <c r="C78" s="1"/>
  <c r="C79" s="1"/>
  <c r="C80" s="1"/>
  <c r="C81" s="1"/>
  <c r="C82" s="1"/>
  <c r="V73"/>
  <c r="AE65"/>
  <c r="AE66" s="1"/>
  <c r="AE67" s="1"/>
  <c r="AE68" s="1"/>
  <c r="AE69" s="1"/>
  <c r="AE70" s="1"/>
  <c r="AE71" s="1"/>
  <c r="AE72" s="1"/>
  <c r="Y65"/>
  <c r="Y66" s="1"/>
  <c r="Y67" s="1"/>
  <c r="Y68" s="1"/>
  <c r="Y69" s="1"/>
  <c r="Y70" s="1"/>
  <c r="Y71" s="1"/>
  <c r="Y72" s="1"/>
  <c r="X65"/>
  <c r="X66" s="1"/>
  <c r="X67" s="1"/>
  <c r="X68" s="1"/>
  <c r="X69" s="1"/>
  <c r="X70" s="1"/>
  <c r="X71" s="1"/>
  <c r="X72" s="1"/>
  <c r="C65"/>
  <c r="C66" s="1"/>
  <c r="C67" s="1"/>
  <c r="C68" s="1"/>
  <c r="C69" s="1"/>
  <c r="C70" s="1"/>
  <c r="C71" s="1"/>
  <c r="C72" s="1"/>
  <c r="C73" s="1"/>
  <c r="AA64"/>
  <c r="AA65" s="1"/>
  <c r="AA66" s="1"/>
  <c r="AA67" s="1"/>
  <c r="AA68" s="1"/>
  <c r="AA69" s="1"/>
  <c r="AA70" s="1"/>
  <c r="AA71" s="1"/>
  <c r="AA72" s="1"/>
  <c r="Z64"/>
  <c r="Z65" s="1"/>
  <c r="Z66" s="1"/>
  <c r="Z67" s="1"/>
  <c r="Z68" s="1"/>
  <c r="Z69" s="1"/>
  <c r="Z70" s="1"/>
  <c r="Z71" s="1"/>
  <c r="Z72" s="1"/>
  <c r="Y64"/>
  <c r="X64"/>
  <c r="V64"/>
  <c r="U64"/>
  <c r="U65" s="1"/>
  <c r="C64"/>
  <c r="V63"/>
  <c r="V62"/>
  <c r="V61"/>
  <c r="V60"/>
  <c r="V59"/>
  <c r="V58"/>
  <c r="V57"/>
  <c r="V56"/>
  <c r="V55"/>
  <c r="V54"/>
  <c r="V53"/>
  <c r="Z50"/>
  <c r="Z51" s="1"/>
  <c r="Z52" s="1"/>
  <c r="AD48"/>
  <c r="AD49" s="1"/>
  <c r="AD50" s="1"/>
  <c r="AD51" s="1"/>
  <c r="AD52" s="1"/>
  <c r="AB47"/>
  <c r="AB48" s="1"/>
  <c r="AB49" s="1"/>
  <c r="AB50" s="1"/>
  <c r="AB51" s="1"/>
  <c r="AB52" s="1"/>
  <c r="AB46"/>
  <c r="V46"/>
  <c r="U46"/>
  <c r="U47" s="1"/>
  <c r="AD45"/>
  <c r="AD46" s="1"/>
  <c r="AD47" s="1"/>
  <c r="AB45"/>
  <c r="Z45"/>
  <c r="Z46" s="1"/>
  <c r="Z47" s="1"/>
  <c r="Z48" s="1"/>
  <c r="Z49" s="1"/>
  <c r="V45"/>
  <c r="AA44"/>
  <c r="AA45" s="1"/>
  <c r="AA46" s="1"/>
  <c r="AA47" s="1"/>
  <c r="AA48" s="1"/>
  <c r="AA49" s="1"/>
  <c r="AA50" s="1"/>
  <c r="AA51" s="1"/>
  <c r="AA52" s="1"/>
  <c r="Z44"/>
  <c r="Y44"/>
  <c r="Y45" s="1"/>
  <c r="Y46" s="1"/>
  <c r="Y47" s="1"/>
  <c r="Y48" s="1"/>
  <c r="Y49" s="1"/>
  <c r="Y50" s="1"/>
  <c r="Y51" s="1"/>
  <c r="Y52" s="1"/>
  <c r="X44"/>
  <c r="X45" s="1"/>
  <c r="X46" s="1"/>
  <c r="X47" s="1"/>
  <c r="X48" s="1"/>
  <c r="X49" s="1"/>
  <c r="X50" s="1"/>
  <c r="X51" s="1"/>
  <c r="X52" s="1"/>
  <c r="V44"/>
  <c r="I44"/>
  <c r="H44"/>
  <c r="C44"/>
  <c r="C45" s="1"/>
  <c r="V43"/>
  <c r="I43"/>
  <c r="H43"/>
  <c r="V42"/>
  <c r="V41"/>
  <c r="V40"/>
  <c r="V39"/>
  <c r="V38"/>
  <c r="V37"/>
  <c r="V36"/>
  <c r="V35"/>
  <c r="C35"/>
  <c r="C36" s="1"/>
  <c r="C37" s="1"/>
  <c r="C38" s="1"/>
  <c r="C39" s="1"/>
  <c r="C40" s="1"/>
  <c r="C41" s="1"/>
  <c r="C42" s="1"/>
  <c r="V34"/>
  <c r="V33"/>
  <c r="Z26"/>
  <c r="Z27" s="1"/>
  <c r="Z28" s="1"/>
  <c r="Z29" s="1"/>
  <c r="Z30" s="1"/>
  <c r="Z31" s="1"/>
  <c r="Z32" s="1"/>
  <c r="AC25"/>
  <c r="AC26" s="1"/>
  <c r="AC27" s="1"/>
  <c r="AC28" s="1"/>
  <c r="AC29" s="1"/>
  <c r="AC30" s="1"/>
  <c r="AC31" s="1"/>
  <c r="AC32" s="1"/>
  <c r="AA25"/>
  <c r="AA26" s="1"/>
  <c r="AA27" s="1"/>
  <c r="AA28" s="1"/>
  <c r="AA29" s="1"/>
  <c r="AA30" s="1"/>
  <c r="AA31" s="1"/>
  <c r="AA32" s="1"/>
  <c r="Z25"/>
  <c r="U25"/>
  <c r="C25"/>
  <c r="C26" s="1"/>
  <c r="C27" s="1"/>
  <c r="C28" s="1"/>
  <c r="C29" s="1"/>
  <c r="C30" s="1"/>
  <c r="C31" s="1"/>
  <c r="C32" s="1"/>
  <c r="C33" s="1"/>
  <c r="C34" s="1"/>
  <c r="AA24"/>
  <c r="Z24"/>
  <c r="Y24"/>
  <c r="Y25" s="1"/>
  <c r="Y26" s="1"/>
  <c r="Y27" s="1"/>
  <c r="Y28" s="1"/>
  <c r="Y29" s="1"/>
  <c r="Y30" s="1"/>
  <c r="Y31" s="1"/>
  <c r="Y32" s="1"/>
  <c r="X24"/>
  <c r="X25" s="1"/>
  <c r="X26" s="1"/>
  <c r="X27" s="1"/>
  <c r="X28" s="1"/>
  <c r="X29" s="1"/>
  <c r="X30" s="1"/>
  <c r="X31" s="1"/>
  <c r="X32" s="1"/>
  <c r="V24"/>
  <c r="C24"/>
  <c r="V23"/>
  <c r="V22"/>
  <c r="V21"/>
  <c r="V20"/>
  <c r="V19"/>
  <c r="V18"/>
  <c r="V17"/>
  <c r="C17"/>
  <c r="C18" s="1"/>
  <c r="C19" s="1"/>
  <c r="C20" s="1"/>
  <c r="C21" s="1"/>
  <c r="C22" s="1"/>
  <c r="V16"/>
  <c r="V15"/>
  <c r="V14"/>
  <c r="V13"/>
  <c r="Z12"/>
  <c r="Y8"/>
  <c r="Y9" s="1"/>
  <c r="Y10" s="1"/>
  <c r="Y11" s="1"/>
  <c r="Y12" s="1"/>
  <c r="U8"/>
  <c r="Z7"/>
  <c r="Z8" s="1"/>
  <c r="Z9" s="1"/>
  <c r="Z10" s="1"/>
  <c r="Z11" s="1"/>
  <c r="AP6"/>
  <c r="AP7" s="1"/>
  <c r="AP8" s="1"/>
  <c r="AP9" s="1"/>
  <c r="AP10" s="1"/>
  <c r="AP11" s="1"/>
  <c r="AP12" s="1"/>
  <c r="AB6"/>
  <c r="AB7" s="1"/>
  <c r="AB8" s="1"/>
  <c r="AB9" s="1"/>
  <c r="AB10" s="1"/>
  <c r="AB11" s="1"/>
  <c r="AB12" s="1"/>
  <c r="AB5"/>
  <c r="AA5"/>
  <c r="AA6" s="1"/>
  <c r="AA7" s="1"/>
  <c r="AA8" s="1"/>
  <c r="AA9" s="1"/>
  <c r="AA10" s="1"/>
  <c r="AA11" s="1"/>
  <c r="AA12" s="1"/>
  <c r="Y5"/>
  <c r="Y6" s="1"/>
  <c r="Y7" s="1"/>
  <c r="X5"/>
  <c r="X6" s="1"/>
  <c r="X7" s="1"/>
  <c r="X8" s="1"/>
  <c r="X9" s="1"/>
  <c r="X10" s="1"/>
  <c r="X11" s="1"/>
  <c r="X12" s="1"/>
  <c r="V5"/>
  <c r="C5"/>
  <c r="C6" s="1"/>
  <c r="C7" s="1"/>
  <c r="C8" s="1"/>
  <c r="C9" s="1"/>
  <c r="C10" s="1"/>
  <c r="C11" s="1"/>
  <c r="C12" s="1"/>
  <c r="C13" s="1"/>
  <c r="C14" s="1"/>
  <c r="C15" s="1"/>
  <c r="C16" s="1"/>
  <c r="AA4"/>
  <c r="Z4"/>
  <c r="Z5" s="1"/>
  <c r="Z6" s="1"/>
  <c r="Y4"/>
  <c r="X4"/>
  <c r="U4"/>
  <c r="U5" s="1"/>
  <c r="U6" s="1"/>
  <c r="U7" s="1"/>
  <c r="V7" s="1"/>
  <c r="C4"/>
  <c r="V3"/>
  <c r="AV706" i="1"/>
  <c r="AV697"/>
  <c r="AW685"/>
  <c r="AW676"/>
  <c r="AW677" s="1"/>
  <c r="AW678" s="1"/>
  <c r="AS664"/>
  <c r="AR664"/>
  <c r="AQ664"/>
  <c r="AP664"/>
  <c r="AS655"/>
  <c r="AS665" s="1"/>
  <c r="AR655"/>
  <c r="AR665" s="1"/>
  <c r="AQ655"/>
  <c r="AQ665" s="1"/>
  <c r="AP655"/>
  <c r="AP656" s="1"/>
  <c r="P643"/>
  <c r="P634"/>
  <c r="P644" s="1"/>
  <c r="AE601"/>
  <c r="AB601"/>
  <c r="AE592"/>
  <c r="AE602" s="1"/>
  <c r="AB592"/>
  <c r="AU580"/>
  <c r="AU571"/>
  <c r="AU572" s="1"/>
  <c r="Q559"/>
  <c r="Q550"/>
  <c r="Q551" s="1"/>
  <c r="Q552" s="1"/>
  <c r="U538"/>
  <c r="U529"/>
  <c r="U539" s="1"/>
  <c r="X517"/>
  <c r="W517"/>
  <c r="V517"/>
  <c r="X508"/>
  <c r="W508"/>
  <c r="V508"/>
  <c r="V518" s="1"/>
  <c r="AG496"/>
  <c r="AD496"/>
  <c r="AG487"/>
  <c r="AD487"/>
  <c r="AT475"/>
  <c r="AT466"/>
  <c r="R454"/>
  <c r="R445"/>
  <c r="R455" s="1"/>
  <c r="AH434"/>
  <c r="AH435" s="1"/>
  <c r="AH436" s="1"/>
  <c r="AH437" s="1"/>
  <c r="AH438" s="1"/>
  <c r="AH439" s="1"/>
  <c r="AH440" s="1"/>
  <c r="AH441" s="1"/>
  <c r="AH442" s="1"/>
  <c r="AH443" s="1"/>
  <c r="AF412"/>
  <c r="AC412"/>
  <c r="AF403"/>
  <c r="AF404" s="1"/>
  <c r="AF414" s="1"/>
  <c r="AC403"/>
  <c r="AC404" s="1"/>
  <c r="X400"/>
  <c r="X399"/>
  <c r="X398"/>
  <c r="X397"/>
  <c r="X396"/>
  <c r="X395"/>
  <c r="X394"/>
  <c r="X393"/>
  <c r="X392"/>
  <c r="X391"/>
  <c r="Z371"/>
  <c r="Z372" s="1"/>
  <c r="Z373" s="1"/>
  <c r="Z374" s="1"/>
  <c r="Z375" s="1"/>
  <c r="Z376" s="1"/>
  <c r="Z377" s="1"/>
  <c r="Z378" s="1"/>
  <c r="Z379" s="1"/>
  <c r="Z380" s="1"/>
  <c r="T350"/>
  <c r="T351" s="1"/>
  <c r="T352" s="1"/>
  <c r="T353" s="1"/>
  <c r="T354" s="1"/>
  <c r="T355" s="1"/>
  <c r="T356" s="1"/>
  <c r="T357" s="1"/>
  <c r="T358" s="1"/>
  <c r="T359" s="1"/>
  <c r="O340"/>
  <c r="O341" s="1"/>
  <c r="O342" s="1"/>
  <c r="O343" s="1"/>
  <c r="O344" s="1"/>
  <c r="O345" s="1"/>
  <c r="O346" s="1"/>
  <c r="O347" s="1"/>
  <c r="O348" s="1"/>
  <c r="N340"/>
  <c r="N341" s="1"/>
  <c r="N342" s="1"/>
  <c r="N343" s="1"/>
  <c r="N344" s="1"/>
  <c r="N345" s="1"/>
  <c r="N346" s="1"/>
  <c r="N347" s="1"/>
  <c r="N348" s="1"/>
  <c r="M340"/>
  <c r="M341" s="1"/>
  <c r="M342" s="1"/>
  <c r="M343" s="1"/>
  <c r="M344" s="1"/>
  <c r="M345" s="1"/>
  <c r="M346" s="1"/>
  <c r="M347" s="1"/>
  <c r="M348" s="1"/>
  <c r="AS328"/>
  <c r="AR328"/>
  <c r="AQ328"/>
  <c r="AP328"/>
  <c r="AR320"/>
  <c r="AR330" s="1"/>
  <c r="AS319"/>
  <c r="AS320" s="1"/>
  <c r="AS330" s="1"/>
  <c r="AR319"/>
  <c r="AR329" s="1"/>
  <c r="AQ319"/>
  <c r="AQ329" s="1"/>
  <c r="AP319"/>
  <c r="AP320" s="1"/>
  <c r="AP321" s="1"/>
  <c r="AP331" s="1"/>
  <c r="W316"/>
  <c r="W315"/>
  <c r="W314"/>
  <c r="W313"/>
  <c r="W312"/>
  <c r="W311"/>
  <c r="W310"/>
  <c r="W309"/>
  <c r="W308"/>
  <c r="W307"/>
  <c r="AY296"/>
  <c r="AU296"/>
  <c r="AY295"/>
  <c r="AU295"/>
  <c r="AK295"/>
  <c r="AK296" s="1"/>
  <c r="AY294"/>
  <c r="AU294"/>
  <c r="AK294"/>
  <c r="AY293"/>
  <c r="AU293"/>
  <c r="AK293"/>
  <c r="AY292"/>
  <c r="AU292"/>
  <c r="AK292"/>
  <c r="AY291"/>
  <c r="AU291"/>
  <c r="AK291"/>
  <c r="AY290"/>
  <c r="AU290"/>
  <c r="AK290"/>
  <c r="AY289"/>
  <c r="AU289"/>
  <c r="AK289"/>
  <c r="AY288"/>
  <c r="AU288"/>
  <c r="AK288"/>
  <c r="AY287"/>
  <c r="AU287"/>
  <c r="AN287"/>
  <c r="AK287"/>
  <c r="AY286"/>
  <c r="AU286"/>
  <c r="AK286"/>
  <c r="AN285"/>
  <c r="AN295" s="1"/>
  <c r="AN296" s="1"/>
  <c r="AN284"/>
  <c r="AN294" s="1"/>
  <c r="AN283"/>
  <c r="AN293" s="1"/>
  <c r="AN282"/>
  <c r="AN292" s="1"/>
  <c r="AN281"/>
  <c r="AN291" s="1"/>
  <c r="AN280"/>
  <c r="AN290" s="1"/>
  <c r="AN279"/>
  <c r="AN289" s="1"/>
  <c r="AN278"/>
  <c r="AN288" s="1"/>
  <c r="AN277"/>
  <c r="AN276"/>
  <c r="AN286" s="1"/>
  <c r="AG253"/>
  <c r="AF253"/>
  <c r="AE253"/>
  <c r="AG252"/>
  <c r="AF252"/>
  <c r="AE252"/>
  <c r="AG251"/>
  <c r="AF251"/>
  <c r="AE251"/>
  <c r="AG250"/>
  <c r="AF250"/>
  <c r="AE250"/>
  <c r="AG249"/>
  <c r="AF249"/>
  <c r="AE249"/>
  <c r="AG248"/>
  <c r="AF248"/>
  <c r="AE248"/>
  <c r="AG247"/>
  <c r="AF247"/>
  <c r="AE247"/>
  <c r="AG246"/>
  <c r="AF246"/>
  <c r="AE246"/>
  <c r="AG245"/>
  <c r="AF245"/>
  <c r="AE245"/>
  <c r="AG244"/>
  <c r="AG254" s="1"/>
  <c r="AF244"/>
  <c r="AF254" s="1"/>
  <c r="AE244"/>
  <c r="AE254" s="1"/>
  <c r="AI224"/>
  <c r="AI225" s="1"/>
  <c r="AI226" s="1"/>
  <c r="AI227" s="1"/>
  <c r="AI228" s="1"/>
  <c r="AI229" s="1"/>
  <c r="AI230" s="1"/>
  <c r="AI231" s="1"/>
  <c r="AJ223"/>
  <c r="AJ214"/>
  <c r="AJ224" s="1"/>
  <c r="AI214"/>
  <c r="AI215" s="1"/>
  <c r="AI216" s="1"/>
  <c r="AI217" s="1"/>
  <c r="AI218" s="1"/>
  <c r="AI219" s="1"/>
  <c r="AI220" s="1"/>
  <c r="AI221" s="1"/>
  <c r="AI222" s="1"/>
  <c r="AZ212"/>
  <c r="AV212"/>
  <c r="AZ211"/>
  <c r="AV211"/>
  <c r="AK211"/>
  <c r="AK212" s="1"/>
  <c r="AZ210"/>
  <c r="AV210"/>
  <c r="AK210"/>
  <c r="AZ209"/>
  <c r="AV209"/>
  <c r="AK209"/>
  <c r="AZ208"/>
  <c r="AV208"/>
  <c r="AK208"/>
  <c r="AZ207"/>
  <c r="AV207"/>
  <c r="AK207"/>
  <c r="AZ206"/>
  <c r="AV206"/>
  <c r="AK206"/>
  <c r="AZ205"/>
  <c r="AV205"/>
  <c r="AK205"/>
  <c r="AZ204"/>
  <c r="AV204"/>
  <c r="AK204"/>
  <c r="AZ203"/>
  <c r="AV203"/>
  <c r="AK203"/>
  <c r="AZ202"/>
  <c r="AV202"/>
  <c r="AK202"/>
  <c r="AN201"/>
  <c r="AN211" s="1"/>
  <c r="AN212" s="1"/>
  <c r="AN200"/>
  <c r="AN210" s="1"/>
  <c r="AN199"/>
  <c r="AN209" s="1"/>
  <c r="AN198"/>
  <c r="AN208" s="1"/>
  <c r="AN197"/>
  <c r="AN207" s="1"/>
  <c r="AN196"/>
  <c r="AN206" s="1"/>
  <c r="AN195"/>
  <c r="AN205" s="1"/>
  <c r="AN194"/>
  <c r="AN204" s="1"/>
  <c r="AN193"/>
  <c r="AN203" s="1"/>
  <c r="AN192"/>
  <c r="AN202" s="1"/>
  <c r="BA191"/>
  <c r="AW191"/>
  <c r="BA190"/>
  <c r="AW190"/>
  <c r="AK190"/>
  <c r="AK191" s="1"/>
  <c r="BA189"/>
  <c r="AW189"/>
  <c r="AK189"/>
  <c r="BA188"/>
  <c r="AW188"/>
  <c r="AK188"/>
  <c r="BA187"/>
  <c r="AW187"/>
  <c r="AK187"/>
  <c r="BA186"/>
  <c r="AW186"/>
  <c r="AK186"/>
  <c r="BA185"/>
  <c r="AW185"/>
  <c r="AK185"/>
  <c r="BA184"/>
  <c r="AW184"/>
  <c r="AK184"/>
  <c r="BA183"/>
  <c r="AW183"/>
  <c r="AK183"/>
  <c r="BA182"/>
  <c r="AW182"/>
  <c r="AK182"/>
  <c r="BA181"/>
  <c r="AW181"/>
  <c r="AK181"/>
  <c r="AN180"/>
  <c r="AN191" s="1"/>
  <c r="AN179"/>
  <c r="AN189" s="1"/>
  <c r="AN178"/>
  <c r="AN188" s="1"/>
  <c r="AN177"/>
  <c r="AN187" s="1"/>
  <c r="AN176"/>
  <c r="AN186" s="1"/>
  <c r="AN175"/>
  <c r="AN185" s="1"/>
  <c r="AN174"/>
  <c r="AN184" s="1"/>
  <c r="AN173"/>
  <c r="AN183" s="1"/>
  <c r="AN172"/>
  <c r="AN182" s="1"/>
  <c r="AN171"/>
  <c r="AN181" s="1"/>
  <c r="AC162"/>
  <c r="AC163" s="1"/>
  <c r="AC164" s="1"/>
  <c r="AC165" s="1"/>
  <c r="AC166" s="1"/>
  <c r="AC167" s="1"/>
  <c r="AC168" s="1"/>
  <c r="AC169" s="1"/>
  <c r="AC170" s="1"/>
  <c r="AD161"/>
  <c r="AD162" s="1"/>
  <c r="AD163" s="1"/>
  <c r="AD164" s="1"/>
  <c r="AD165" s="1"/>
  <c r="AD166" s="1"/>
  <c r="AD167" s="1"/>
  <c r="AD168" s="1"/>
  <c r="AD169" s="1"/>
  <c r="AD170" s="1"/>
  <c r="AC161"/>
  <c r="AB161"/>
  <c r="AB162" s="1"/>
  <c r="AB163" s="1"/>
  <c r="AB164" s="1"/>
  <c r="AB165" s="1"/>
  <c r="AB166" s="1"/>
  <c r="AB167" s="1"/>
  <c r="AB168" s="1"/>
  <c r="AB169" s="1"/>
  <c r="AB170" s="1"/>
  <c r="Y151"/>
  <c r="Y152" s="1"/>
  <c r="Y153" s="1"/>
  <c r="Y154" s="1"/>
  <c r="Y155" s="1"/>
  <c r="Y156" s="1"/>
  <c r="Y157" s="1"/>
  <c r="Y158" s="1"/>
  <c r="Y159" s="1"/>
  <c r="AX149"/>
  <c r="AT149"/>
  <c r="AX148"/>
  <c r="AT148"/>
  <c r="AK148"/>
  <c r="AK149" s="1"/>
  <c r="AX147"/>
  <c r="AT147"/>
  <c r="AK147"/>
  <c r="AX146"/>
  <c r="AT146"/>
  <c r="AK146"/>
  <c r="AX145"/>
  <c r="AT145"/>
  <c r="AK145"/>
  <c r="AX144"/>
  <c r="AT144"/>
  <c r="AK144"/>
  <c r="AX143"/>
  <c r="AT143"/>
  <c r="AK143"/>
  <c r="AX142"/>
  <c r="AT142"/>
  <c r="AK142"/>
  <c r="AX141"/>
  <c r="AT141"/>
  <c r="AK141"/>
  <c r="AX140"/>
  <c r="AT140"/>
  <c r="AK140"/>
  <c r="AX139"/>
  <c r="AT139"/>
  <c r="AK139"/>
  <c r="AN138"/>
  <c r="AN148" s="1"/>
  <c r="AN149" s="1"/>
  <c r="AN137"/>
  <c r="AN147" s="1"/>
  <c r="AN136"/>
  <c r="AN146" s="1"/>
  <c r="AN135"/>
  <c r="AN145" s="1"/>
  <c r="AN134"/>
  <c r="AN144" s="1"/>
  <c r="AN133"/>
  <c r="AN143" s="1"/>
  <c r="AN132"/>
  <c r="AN142" s="1"/>
  <c r="AN131"/>
  <c r="AN141" s="1"/>
  <c r="AN130"/>
  <c r="AN140" s="1"/>
  <c r="AN129"/>
  <c r="AN139" s="1"/>
  <c r="S119"/>
  <c r="S120" s="1"/>
  <c r="S121" s="1"/>
  <c r="S122" s="1"/>
  <c r="S123" s="1"/>
  <c r="S124" s="1"/>
  <c r="S125" s="1"/>
  <c r="S126" s="1"/>
  <c r="S127" s="1"/>
  <c r="S128" s="1"/>
  <c r="AM96"/>
  <c r="AM107" s="1"/>
  <c r="AL96"/>
  <c r="AL106" s="1"/>
  <c r="AM95"/>
  <c r="AM105" s="1"/>
  <c r="AL95"/>
  <c r="AL105" s="1"/>
  <c r="AM94"/>
  <c r="AM104" s="1"/>
  <c r="AL94"/>
  <c r="AL104" s="1"/>
  <c r="AM93"/>
  <c r="AM103" s="1"/>
  <c r="AL93"/>
  <c r="AL103" s="1"/>
  <c r="AM92"/>
  <c r="AM102" s="1"/>
  <c r="AL92"/>
  <c r="AL102" s="1"/>
  <c r="AM91"/>
  <c r="AM101" s="1"/>
  <c r="AL91"/>
  <c r="AL101" s="1"/>
  <c r="AM90"/>
  <c r="AM100" s="1"/>
  <c r="AL90"/>
  <c r="AL100" s="1"/>
  <c r="AM89"/>
  <c r="AM99" s="1"/>
  <c r="AL89"/>
  <c r="AL99" s="1"/>
  <c r="AM88"/>
  <c r="AM98" s="1"/>
  <c r="AL88"/>
  <c r="AL98" s="1"/>
  <c r="AM87"/>
  <c r="AM97" s="1"/>
  <c r="AL87"/>
  <c r="AL97" s="1"/>
  <c r="V64"/>
  <c r="V63"/>
  <c r="V62"/>
  <c r="V61"/>
  <c r="V60"/>
  <c r="V59"/>
  <c r="V58"/>
  <c r="V57"/>
  <c r="V56"/>
  <c r="V55"/>
  <c r="V65" s="1"/>
  <c r="X43"/>
  <c r="W43"/>
  <c r="V43"/>
  <c r="X42"/>
  <c r="W42"/>
  <c r="V42"/>
  <c r="X41"/>
  <c r="W41"/>
  <c r="V41"/>
  <c r="X40"/>
  <c r="W40"/>
  <c r="V40"/>
  <c r="X39"/>
  <c r="W39"/>
  <c r="V39"/>
  <c r="X38"/>
  <c r="W38"/>
  <c r="V38"/>
  <c r="X37"/>
  <c r="W37"/>
  <c r="V37"/>
  <c r="X36"/>
  <c r="W36"/>
  <c r="V36"/>
  <c r="X35"/>
  <c r="W35"/>
  <c r="V35"/>
  <c r="X34"/>
  <c r="X44" s="1"/>
  <c r="W34"/>
  <c r="W44" s="1"/>
  <c r="V34"/>
  <c r="V44" s="1"/>
  <c r="BE199" i="6" l="1"/>
  <c r="CG199" s="1"/>
  <c r="CH199" s="1"/>
  <c r="BE419"/>
  <c r="BB452"/>
  <c r="AY6"/>
  <c r="CG6" s="1"/>
  <c r="CH6" s="1"/>
  <c r="BA7" s="1"/>
  <c r="BB59"/>
  <c r="CG59" s="1"/>
  <c r="CH59" s="1"/>
  <c r="BB453" s="1"/>
  <c r="CG453" s="1"/>
  <c r="CH453" s="1"/>
  <c r="K582" i="3"/>
  <c r="O510"/>
  <c r="O511" s="1"/>
  <c r="J530"/>
  <c r="I531"/>
  <c r="I532" s="1"/>
  <c r="I542" s="1"/>
  <c r="J542" s="1"/>
  <c r="O582"/>
  <c r="M498"/>
  <c r="I730"/>
  <c r="J730" s="1"/>
  <c r="M510"/>
  <c r="M511" s="1"/>
  <c r="O597"/>
  <c r="O598" s="1"/>
  <c r="N624"/>
  <c r="J447"/>
  <c r="J635"/>
  <c r="M426"/>
  <c r="L447"/>
  <c r="L457" s="1"/>
  <c r="I636"/>
  <c r="O657"/>
  <c r="O667" s="1"/>
  <c r="N426"/>
  <c r="K574"/>
  <c r="O373"/>
  <c r="O386"/>
  <c r="O396" s="1"/>
  <c r="O300"/>
  <c r="O310" s="1"/>
  <c r="O174"/>
  <c r="N258"/>
  <c r="N259" s="1"/>
  <c r="N269" s="1"/>
  <c r="I372"/>
  <c r="J372" s="1"/>
  <c r="L174"/>
  <c r="J16"/>
  <c r="N300"/>
  <c r="N301" s="1"/>
  <c r="N302" s="1"/>
  <c r="N312" s="1"/>
  <c r="I267"/>
  <c r="J267" s="1"/>
  <c r="N28"/>
  <c r="N38" s="1"/>
  <c r="J47"/>
  <c r="J57"/>
  <c r="J26"/>
  <c r="M217"/>
  <c r="O372"/>
  <c r="M15"/>
  <c r="J36"/>
  <c r="O258"/>
  <c r="O259" s="1"/>
  <c r="N15"/>
  <c r="L196"/>
  <c r="I363"/>
  <c r="J363" s="1"/>
  <c r="M120"/>
  <c r="J320"/>
  <c r="I342"/>
  <c r="J352" s="1"/>
  <c r="N36"/>
  <c r="J91"/>
  <c r="J101"/>
  <c r="O237"/>
  <c r="O247" s="1"/>
  <c r="O342"/>
  <c r="J341"/>
  <c r="M132"/>
  <c r="M133" s="1"/>
  <c r="I28"/>
  <c r="J28" s="1"/>
  <c r="I384"/>
  <c r="I394" s="1"/>
  <c r="J394" s="1"/>
  <c r="I258"/>
  <c r="I268" s="1"/>
  <c r="J268" s="1"/>
  <c r="I321"/>
  <c r="I322" s="1"/>
  <c r="AY7" i="6"/>
  <c r="AY234"/>
  <c r="BH273"/>
  <c r="CG273" s="1"/>
  <c r="CH273" s="1"/>
  <c r="BH431" s="1"/>
  <c r="BH253"/>
  <c r="BH282"/>
  <c r="BD292"/>
  <c r="BD243"/>
  <c r="CG243" s="1"/>
  <c r="CH243" s="1"/>
  <c r="BQ19"/>
  <c r="CG19" s="1"/>
  <c r="CH19" s="1"/>
  <c r="BQ148"/>
  <c r="BN88"/>
  <c r="BN9"/>
  <c r="CG9" s="1"/>
  <c r="CH9" s="1"/>
  <c r="BO39"/>
  <c r="CG39" s="1"/>
  <c r="CH39" s="1"/>
  <c r="BO118"/>
  <c r="AZ49"/>
  <c r="CG49" s="1"/>
  <c r="CH49" s="1"/>
  <c r="AZ98"/>
  <c r="AZ128"/>
  <c r="CG128" s="1"/>
  <c r="CH128" s="1"/>
  <c r="CA129" s="1"/>
  <c r="AZ208"/>
  <c r="AZ68"/>
  <c r="CG68" s="1"/>
  <c r="CH68" s="1"/>
  <c r="BW69" s="1"/>
  <c r="AZ224"/>
  <c r="AZ138"/>
  <c r="AZ78"/>
  <c r="CG78" s="1"/>
  <c r="CH78" s="1"/>
  <c r="AZ108"/>
  <c r="AZ148"/>
  <c r="AZ322"/>
  <c r="AZ158"/>
  <c r="AZ292"/>
  <c r="AZ88"/>
  <c r="AZ118"/>
  <c r="AZ282"/>
  <c r="BP29"/>
  <c r="CG29" s="1"/>
  <c r="CH29" s="1"/>
  <c r="BP158"/>
  <c r="AS321" i="1"/>
  <c r="AS331" s="1"/>
  <c r="AC413"/>
  <c r="AU581"/>
  <c r="AR656"/>
  <c r="AR657" s="1"/>
  <c r="AR658" s="1"/>
  <c r="AR659" s="1"/>
  <c r="Q560"/>
  <c r="AE593"/>
  <c r="AE594" s="1"/>
  <c r="AE595" s="1"/>
  <c r="AF405"/>
  <c r="AF406" s="1"/>
  <c r="AF416" s="1"/>
  <c r="AF413"/>
  <c r="AQ656"/>
  <c r="AQ657" s="1"/>
  <c r="AQ658" s="1"/>
  <c r="AW686"/>
  <c r="N91" i="3"/>
  <c r="N92" s="1"/>
  <c r="M112"/>
  <c r="M121"/>
  <c r="O6"/>
  <c r="O16" s="1"/>
  <c r="O29"/>
  <c r="M69"/>
  <c r="M70" s="1"/>
  <c r="O90"/>
  <c r="N111"/>
  <c r="N112" s="1"/>
  <c r="N708"/>
  <c r="N699"/>
  <c r="N700" s="1"/>
  <c r="I709"/>
  <c r="J709" s="1"/>
  <c r="I700"/>
  <c r="I710" s="1"/>
  <c r="J710" s="1"/>
  <c r="L27"/>
  <c r="L37" s="1"/>
  <c r="J152"/>
  <c r="L582"/>
  <c r="O646"/>
  <c r="O637"/>
  <c r="O647" s="1"/>
  <c r="O645"/>
  <c r="K708"/>
  <c r="K699"/>
  <c r="K709" s="1"/>
  <c r="J699"/>
  <c r="O37"/>
  <c r="L6"/>
  <c r="O36"/>
  <c r="N48"/>
  <c r="L69"/>
  <c r="L70" s="1"/>
  <c r="J112"/>
  <c r="N153"/>
  <c r="I246"/>
  <c r="J246" s="1"/>
  <c r="I237"/>
  <c r="I247" s="1"/>
  <c r="J247" s="1"/>
  <c r="M259"/>
  <c r="M269" s="1"/>
  <c r="L363"/>
  <c r="L372"/>
  <c r="L384"/>
  <c r="L393"/>
  <c r="O447"/>
  <c r="O457" s="1"/>
  <c r="O456"/>
  <c r="L448"/>
  <c r="L449" s="1"/>
  <c r="I499"/>
  <c r="J499" s="1"/>
  <c r="J489"/>
  <c r="N540"/>
  <c r="N531"/>
  <c r="O562"/>
  <c r="M594"/>
  <c r="M595" s="1"/>
  <c r="M605" s="1"/>
  <c r="N603"/>
  <c r="N625"/>
  <c r="N616"/>
  <c r="N617" s="1"/>
  <c r="M178"/>
  <c r="M179" s="1"/>
  <c r="M195"/>
  <c r="L247"/>
  <c r="J299"/>
  <c r="I300"/>
  <c r="J300" s="1"/>
  <c r="I309"/>
  <c r="J309" s="1"/>
  <c r="L321"/>
  <c r="L330"/>
  <c r="M384"/>
  <c r="M394" s="1"/>
  <c r="I435"/>
  <c r="J435" s="1"/>
  <c r="I426"/>
  <c r="I436" s="1"/>
  <c r="J436" s="1"/>
  <c r="O540"/>
  <c r="O531"/>
  <c r="O541" s="1"/>
  <c r="K531"/>
  <c r="L552"/>
  <c r="L561"/>
  <c r="L584"/>
  <c r="L575"/>
  <c r="L576" s="1"/>
  <c r="K575"/>
  <c r="K576" s="1"/>
  <c r="K584"/>
  <c r="L583"/>
  <c r="L678"/>
  <c r="L688" s="1"/>
  <c r="L687"/>
  <c r="L132"/>
  <c r="N195"/>
  <c r="N196" s="1"/>
  <c r="L246"/>
  <c r="J6"/>
  <c r="M27"/>
  <c r="M48"/>
  <c r="M49" s="1"/>
  <c r="L90"/>
  <c r="L153"/>
  <c r="L162"/>
  <c r="I153"/>
  <c r="I163" s="1"/>
  <c r="J163" s="1"/>
  <c r="O195"/>
  <c r="O216"/>
  <c r="L426"/>
  <c r="L435"/>
  <c r="K468"/>
  <c r="K477"/>
  <c r="O468"/>
  <c r="O477"/>
  <c r="M493"/>
  <c r="M494" s="1"/>
  <c r="M504" s="1"/>
  <c r="M502"/>
  <c r="J509"/>
  <c r="I510"/>
  <c r="I520" s="1"/>
  <c r="J520" s="1"/>
  <c r="O555"/>
  <c r="O565" s="1"/>
  <c r="O564"/>
  <c r="O563"/>
  <c r="I582"/>
  <c r="J582" s="1"/>
  <c r="J572"/>
  <c r="I595"/>
  <c r="I604"/>
  <c r="J604" s="1"/>
  <c r="J594"/>
  <c r="M657"/>
  <c r="M667" s="1"/>
  <c r="M666"/>
  <c r="K688"/>
  <c r="K679"/>
  <c r="O699"/>
  <c r="M153"/>
  <c r="M154" s="1"/>
  <c r="N279"/>
  <c r="N321"/>
  <c r="N331" s="1"/>
  <c r="N372"/>
  <c r="J383"/>
  <c r="J467"/>
  <c r="M540"/>
  <c r="N552"/>
  <c r="N562" s="1"/>
  <c r="K594"/>
  <c r="L615"/>
  <c r="L625" s="1"/>
  <c r="M636"/>
  <c r="M646" s="1"/>
  <c r="J677"/>
  <c r="I678"/>
  <c r="J678" s="1"/>
  <c r="K720"/>
  <c r="K730" s="1"/>
  <c r="I721"/>
  <c r="J721" s="1"/>
  <c r="M279"/>
  <c r="M321"/>
  <c r="M331" s="1"/>
  <c r="N384"/>
  <c r="N385" s="1"/>
  <c r="M468"/>
  <c r="M469" s="1"/>
  <c r="L636"/>
  <c r="L637" s="1"/>
  <c r="N71"/>
  <c r="O134"/>
  <c r="M17"/>
  <c r="M8"/>
  <c r="AT467" i="1"/>
  <c r="AT476"/>
  <c r="X518"/>
  <c r="X509"/>
  <c r="X510" s="1"/>
  <c r="L48" i="3"/>
  <c r="L57"/>
  <c r="J92"/>
  <c r="M16"/>
  <c r="J95"/>
  <c r="J104"/>
  <c r="N132"/>
  <c r="AQ320" i="1"/>
  <c r="AQ321" s="1"/>
  <c r="AD497"/>
  <c r="AD488"/>
  <c r="AD489" s="1"/>
  <c r="AD499" s="1"/>
  <c r="Q561"/>
  <c r="AB593"/>
  <c r="AB602"/>
  <c r="AW687"/>
  <c r="N8" i="3"/>
  <c r="N16"/>
  <c r="J37"/>
  <c r="J94"/>
  <c r="J103"/>
  <c r="J107"/>
  <c r="L120"/>
  <c r="O155"/>
  <c r="O279"/>
  <c r="K435"/>
  <c r="K426"/>
  <c r="O435"/>
  <c r="O426"/>
  <c r="N468"/>
  <c r="N477"/>
  <c r="I8"/>
  <c r="J17"/>
  <c r="I49"/>
  <c r="J96"/>
  <c r="J105"/>
  <c r="L113"/>
  <c r="L121"/>
  <c r="I69"/>
  <c r="J78"/>
  <c r="AG497" i="1"/>
  <c r="AG488"/>
  <c r="AG498" s="1"/>
  <c r="Q562"/>
  <c r="Q553"/>
  <c r="J58" i="3"/>
  <c r="J93"/>
  <c r="J102"/>
  <c r="J106"/>
  <c r="M342"/>
  <c r="O365"/>
  <c r="O374"/>
  <c r="K457"/>
  <c r="K448"/>
  <c r="K489"/>
  <c r="K498"/>
  <c r="O489"/>
  <c r="O498"/>
  <c r="N687"/>
  <c r="N678"/>
  <c r="I679"/>
  <c r="O49"/>
  <c r="O57"/>
  <c r="O111"/>
  <c r="O162"/>
  <c r="O163"/>
  <c r="N217"/>
  <c r="N247"/>
  <c r="N238"/>
  <c r="L267"/>
  <c r="L258"/>
  <c r="M478"/>
  <c r="N175"/>
  <c r="J215"/>
  <c r="J225"/>
  <c r="I216"/>
  <c r="L218"/>
  <c r="M246"/>
  <c r="M237"/>
  <c r="L248"/>
  <c r="L239"/>
  <c r="O321"/>
  <c r="O330"/>
  <c r="M363"/>
  <c r="M372"/>
  <c r="O520"/>
  <c r="M700"/>
  <c r="N366"/>
  <c r="N374"/>
  <c r="M500"/>
  <c r="I533"/>
  <c r="M561"/>
  <c r="M552"/>
  <c r="K624"/>
  <c r="K615"/>
  <c r="O624"/>
  <c r="O615"/>
  <c r="AS656" i="1"/>
  <c r="I113" i="3"/>
  <c r="J236"/>
  <c r="N246"/>
  <c r="M267"/>
  <c r="M300"/>
  <c r="M309"/>
  <c r="O393"/>
  <c r="O394"/>
  <c r="M532"/>
  <c r="M541"/>
  <c r="O532"/>
  <c r="I561"/>
  <c r="J561" s="1"/>
  <c r="J551"/>
  <c r="O607"/>
  <c r="N532"/>
  <c r="N541"/>
  <c r="I562"/>
  <c r="J562" s="1"/>
  <c r="I553"/>
  <c r="J552"/>
  <c r="AM106" i="1"/>
  <c r="AN190"/>
  <c r="AS329"/>
  <c r="L280" i="3"/>
  <c r="L301"/>
  <c r="L309"/>
  <c r="L342"/>
  <c r="N343"/>
  <c r="N373"/>
  <c r="N456"/>
  <c r="N447"/>
  <c r="J468"/>
  <c r="I469"/>
  <c r="M501"/>
  <c r="O608"/>
  <c r="O599"/>
  <c r="L657"/>
  <c r="L666"/>
  <c r="M447"/>
  <c r="I448"/>
  <c r="L477"/>
  <c r="L468"/>
  <c r="N489"/>
  <c r="I490"/>
  <c r="L520"/>
  <c r="L511"/>
  <c r="L519"/>
  <c r="J531"/>
  <c r="L603"/>
  <c r="L594"/>
  <c r="K595"/>
  <c r="K604"/>
  <c r="L616"/>
  <c r="I658"/>
  <c r="J657"/>
  <c r="I667"/>
  <c r="J667" s="1"/>
  <c r="N573"/>
  <c r="N582"/>
  <c r="O583"/>
  <c r="O574"/>
  <c r="I624"/>
  <c r="J624" s="1"/>
  <c r="J614"/>
  <c r="I615"/>
  <c r="N636"/>
  <c r="O638"/>
  <c r="L498"/>
  <c r="L489"/>
  <c r="M499"/>
  <c r="K510"/>
  <c r="I519"/>
  <c r="J519" s="1"/>
  <c r="N604"/>
  <c r="N595"/>
  <c r="O604"/>
  <c r="O605"/>
  <c r="L531"/>
  <c r="L540"/>
  <c r="L708"/>
  <c r="L699"/>
  <c r="N510"/>
  <c r="K552"/>
  <c r="O603"/>
  <c r="M615"/>
  <c r="I637"/>
  <c r="J636"/>
  <c r="K637"/>
  <c r="K645"/>
  <c r="I646"/>
  <c r="J646" s="1"/>
  <c r="M688"/>
  <c r="M679"/>
  <c r="I573"/>
  <c r="M573"/>
  <c r="K657"/>
  <c r="I666"/>
  <c r="J666" s="1"/>
  <c r="O678"/>
  <c r="N657"/>
  <c r="M708"/>
  <c r="L720"/>
  <c r="M729"/>
  <c r="M720"/>
  <c r="O730"/>
  <c r="O721"/>
  <c r="N720"/>
  <c r="M359" i="1"/>
  <c r="M349"/>
  <c r="M350" s="1"/>
  <c r="M351" s="1"/>
  <c r="M352" s="1"/>
  <c r="M353" s="1"/>
  <c r="M354" s="1"/>
  <c r="M355" s="1"/>
  <c r="M356" s="1"/>
  <c r="M357" s="1"/>
  <c r="M358" s="1"/>
  <c r="AF407"/>
  <c r="N359"/>
  <c r="N349"/>
  <c r="N350" s="1"/>
  <c r="N351" s="1"/>
  <c r="N352" s="1"/>
  <c r="N353" s="1"/>
  <c r="N354" s="1"/>
  <c r="N355" s="1"/>
  <c r="N356" s="1"/>
  <c r="N357" s="1"/>
  <c r="N358" s="1"/>
  <c r="AT468"/>
  <c r="AT477"/>
  <c r="O349"/>
  <c r="O350" s="1"/>
  <c r="O351" s="1"/>
  <c r="O352" s="1"/>
  <c r="O353" s="1"/>
  <c r="O354" s="1"/>
  <c r="O355" s="1"/>
  <c r="O356" s="1"/>
  <c r="O357" s="1"/>
  <c r="O358" s="1"/>
  <c r="O359"/>
  <c r="AP322"/>
  <c r="R446"/>
  <c r="AP666"/>
  <c r="AP657"/>
  <c r="U9" i="2"/>
  <c r="V8"/>
  <c r="AL107" i="1"/>
  <c r="AP330"/>
  <c r="AF415"/>
  <c r="AE604"/>
  <c r="C46" i="2"/>
  <c r="I45"/>
  <c r="H45"/>
  <c r="AQ330" i="1"/>
  <c r="AS322"/>
  <c r="AC405"/>
  <c r="AC414"/>
  <c r="W509"/>
  <c r="W518"/>
  <c r="AP665"/>
  <c r="AJ215"/>
  <c r="AR321"/>
  <c r="AP329"/>
  <c r="X519"/>
  <c r="Q563"/>
  <c r="Q554"/>
  <c r="AU573"/>
  <c r="AU582"/>
  <c r="U530"/>
  <c r="V166" i="2"/>
  <c r="U167"/>
  <c r="V25"/>
  <c r="U26"/>
  <c r="AR668" i="1"/>
  <c r="AR666"/>
  <c r="U85" i="2"/>
  <c r="V84"/>
  <c r="V245"/>
  <c r="U246"/>
  <c r="U265"/>
  <c r="V264"/>
  <c r="V509" i="1"/>
  <c r="AR667"/>
  <c r="U48" i="2"/>
  <c r="V47"/>
  <c r="U66"/>
  <c r="V65"/>
  <c r="U105"/>
  <c r="V104"/>
  <c r="U126"/>
  <c r="V125"/>
  <c r="V185"/>
  <c r="U186"/>
  <c r="V205"/>
  <c r="U206"/>
  <c r="V6"/>
  <c r="C329"/>
  <c r="J328"/>
  <c r="J327"/>
  <c r="V387"/>
  <c r="U388"/>
  <c r="U407"/>
  <c r="V406"/>
  <c r="P635" i="1"/>
  <c r="AW679"/>
  <c r="AW688"/>
  <c r="AV698"/>
  <c r="AV707"/>
  <c r="V4" i="2"/>
  <c r="U288"/>
  <c r="V287"/>
  <c r="V286"/>
  <c r="C366"/>
  <c r="J365"/>
  <c r="V146"/>
  <c r="U147"/>
  <c r="C306"/>
  <c r="J305"/>
  <c r="J364"/>
  <c r="U227"/>
  <c r="V226"/>
  <c r="V284"/>
  <c r="J344"/>
  <c r="V427"/>
  <c r="U428"/>
  <c r="V445"/>
  <c r="U446"/>
  <c r="V505"/>
  <c r="U506"/>
  <c r="C346"/>
  <c r="J345"/>
  <c r="V225"/>
  <c r="V486"/>
  <c r="U487"/>
  <c r="U546"/>
  <c r="V545"/>
  <c r="U467"/>
  <c r="U527"/>
  <c r="V526"/>
  <c r="U565"/>
  <c r="V564"/>
  <c r="V584"/>
  <c r="U585"/>
  <c r="U646"/>
  <c r="V645"/>
  <c r="V525"/>
  <c r="U605"/>
  <c r="V604"/>
  <c r="V644"/>
  <c r="U625"/>
  <c r="V624"/>
  <c r="U667"/>
  <c r="V666"/>
  <c r="BE200" i="6" l="1"/>
  <c r="CG200" s="1"/>
  <c r="CH200" s="1"/>
  <c r="BE420"/>
  <c r="BB141"/>
  <c r="BB262"/>
  <c r="CG262" s="1"/>
  <c r="CH262" s="1"/>
  <c r="BI263" s="1"/>
  <c r="BB269"/>
  <c r="BB138"/>
  <c r="CG138" s="1"/>
  <c r="CH138" s="1"/>
  <c r="BX139" s="1"/>
  <c r="BB266"/>
  <c r="CG118"/>
  <c r="CH118" s="1"/>
  <c r="BS119" s="1"/>
  <c r="BB144"/>
  <c r="BB267"/>
  <c r="BB265"/>
  <c r="BB147"/>
  <c r="BB143"/>
  <c r="BB270"/>
  <c r="BB142"/>
  <c r="BB268"/>
  <c r="BB146"/>
  <c r="BB264"/>
  <c r="BB139"/>
  <c r="BB60"/>
  <c r="CG60" s="1"/>
  <c r="CH60" s="1"/>
  <c r="BB271"/>
  <c r="CG148"/>
  <c r="CH148" s="1"/>
  <c r="BU149" s="1"/>
  <c r="BB140"/>
  <c r="BB145"/>
  <c r="BB263"/>
  <c r="BZ79"/>
  <c r="BZ455"/>
  <c r="CR455" s="1"/>
  <c r="CY455" s="1"/>
  <c r="J532" i="3"/>
  <c r="J700"/>
  <c r="I511"/>
  <c r="K700"/>
  <c r="K710" s="1"/>
  <c r="I541"/>
  <c r="J541" s="1"/>
  <c r="I722"/>
  <c r="O658"/>
  <c r="O668" s="1"/>
  <c r="M604"/>
  <c r="N626"/>
  <c r="K585"/>
  <c r="I701"/>
  <c r="M637"/>
  <c r="M638" s="1"/>
  <c r="M520"/>
  <c r="I688"/>
  <c r="J688" s="1"/>
  <c r="O448"/>
  <c r="O449" s="1"/>
  <c r="M596"/>
  <c r="M606" s="1"/>
  <c r="O387"/>
  <c r="O388" s="1"/>
  <c r="N436"/>
  <c r="N427"/>
  <c r="K721"/>
  <c r="K731" s="1"/>
  <c r="M427"/>
  <c r="M436"/>
  <c r="O301"/>
  <c r="O302" s="1"/>
  <c r="O312" s="1"/>
  <c r="M322"/>
  <c r="M332" s="1"/>
  <c r="L175"/>
  <c r="N260"/>
  <c r="N270" s="1"/>
  <c r="L197"/>
  <c r="I373"/>
  <c r="J373" s="1"/>
  <c r="O175"/>
  <c r="J258"/>
  <c r="I259"/>
  <c r="J259" s="1"/>
  <c r="I238"/>
  <c r="I239" s="1"/>
  <c r="O343"/>
  <c r="M385"/>
  <c r="M386" s="1"/>
  <c r="L91"/>
  <c r="N268"/>
  <c r="M218"/>
  <c r="N310"/>
  <c r="N280"/>
  <c r="I331"/>
  <c r="J331" s="1"/>
  <c r="O268"/>
  <c r="N311"/>
  <c r="N303"/>
  <c r="N313" s="1"/>
  <c r="I385"/>
  <c r="J385" s="1"/>
  <c r="M260"/>
  <c r="M270" s="1"/>
  <c r="N29"/>
  <c r="N30" s="1"/>
  <c r="N31" s="1"/>
  <c r="N32" s="1"/>
  <c r="N42" s="1"/>
  <c r="I343"/>
  <c r="J343" s="1"/>
  <c r="J384"/>
  <c r="J153"/>
  <c r="L28"/>
  <c r="L38" s="1"/>
  <c r="M58"/>
  <c r="J342"/>
  <c r="O238"/>
  <c r="O248" s="1"/>
  <c r="N394"/>
  <c r="O91"/>
  <c r="N261"/>
  <c r="N271" s="1"/>
  <c r="I364"/>
  <c r="I374" s="1"/>
  <c r="J374" s="1"/>
  <c r="J321"/>
  <c r="N121"/>
  <c r="J38"/>
  <c r="O7"/>
  <c r="O17" s="1"/>
  <c r="M163"/>
  <c r="O217"/>
  <c r="I154"/>
  <c r="J154" s="1"/>
  <c r="I29"/>
  <c r="I30" s="1"/>
  <c r="J237"/>
  <c r="CG7" i="6"/>
  <c r="CH7" s="1"/>
  <c r="CG88"/>
  <c r="CH88" s="1"/>
  <c r="BR89" s="1"/>
  <c r="BO40"/>
  <c r="CG40" s="1"/>
  <c r="CH40" s="1"/>
  <c r="BO119"/>
  <c r="BN89"/>
  <c r="BN10"/>
  <c r="CG10" s="1"/>
  <c r="CH10" s="1"/>
  <c r="BH274"/>
  <c r="CG274" s="1"/>
  <c r="CH274" s="1"/>
  <c r="BH432" s="1"/>
  <c r="BH283"/>
  <c r="BH254"/>
  <c r="CG158"/>
  <c r="CH158" s="1"/>
  <c r="BT159" s="1"/>
  <c r="BQ20"/>
  <c r="CG20" s="1"/>
  <c r="CH20" s="1"/>
  <c r="BQ149"/>
  <c r="BD293"/>
  <c r="BD244"/>
  <c r="CG244" s="1"/>
  <c r="CH244" s="1"/>
  <c r="BP159"/>
  <c r="BP257"/>
  <c r="BP258"/>
  <c r="BP259"/>
  <c r="BP252"/>
  <c r="CG252" s="1"/>
  <c r="CH252" s="1"/>
  <c r="BP260"/>
  <c r="BP30"/>
  <c r="CG30" s="1"/>
  <c r="CH30" s="1"/>
  <c r="BP253"/>
  <c r="BP254"/>
  <c r="BP255"/>
  <c r="BP256"/>
  <c r="BP261"/>
  <c r="AZ159"/>
  <c r="AZ50"/>
  <c r="CG50" s="1"/>
  <c r="CH50" s="1"/>
  <c r="AZ99"/>
  <c r="AZ129"/>
  <c r="CG129" s="1"/>
  <c r="CH129" s="1"/>
  <c r="CA130" s="1"/>
  <c r="AZ209"/>
  <c r="AZ69"/>
  <c r="CG69" s="1"/>
  <c r="CH69" s="1"/>
  <c r="BW70" s="1"/>
  <c r="AZ225"/>
  <c r="AZ139"/>
  <c r="AZ79"/>
  <c r="AZ109"/>
  <c r="AZ283"/>
  <c r="AZ323"/>
  <c r="AZ149"/>
  <c r="AZ89"/>
  <c r="AZ293"/>
  <c r="AZ119"/>
  <c r="AE603" i="1"/>
  <c r="AQ667"/>
  <c r="AQ666"/>
  <c r="M280" i="3"/>
  <c r="O700"/>
  <c r="O709"/>
  <c r="K478"/>
  <c r="K469"/>
  <c r="L154"/>
  <c r="L163"/>
  <c r="M196"/>
  <c r="L385"/>
  <c r="L394"/>
  <c r="M113"/>
  <c r="M122"/>
  <c r="N553"/>
  <c r="N563" s="1"/>
  <c r="M495"/>
  <c r="M505" s="1"/>
  <c r="J426"/>
  <c r="K680"/>
  <c r="K689"/>
  <c r="L577"/>
  <c r="L586"/>
  <c r="L322"/>
  <c r="L331"/>
  <c r="N163"/>
  <c r="N154"/>
  <c r="I731"/>
  <c r="J731" s="1"/>
  <c r="L679"/>
  <c r="L689" s="1"/>
  <c r="L646"/>
  <c r="J510"/>
  <c r="M658"/>
  <c r="M659" s="1"/>
  <c r="N322"/>
  <c r="N332" s="1"/>
  <c r="M503"/>
  <c r="N709"/>
  <c r="L458"/>
  <c r="O196"/>
  <c r="O197" s="1"/>
  <c r="I427"/>
  <c r="I437" s="1"/>
  <c r="J437" s="1"/>
  <c r="M180"/>
  <c r="M181" s="1"/>
  <c r="J595"/>
  <c r="I605"/>
  <c r="J605" s="1"/>
  <c r="I596"/>
  <c r="I301"/>
  <c r="I310"/>
  <c r="J310" s="1"/>
  <c r="L562"/>
  <c r="L553"/>
  <c r="L373"/>
  <c r="L364"/>
  <c r="O556"/>
  <c r="O557" s="1"/>
  <c r="K541"/>
  <c r="K532"/>
  <c r="L16"/>
  <c r="L7"/>
  <c r="O39"/>
  <c r="O30"/>
  <c r="L585"/>
  <c r="O478"/>
  <c r="O469"/>
  <c r="L427"/>
  <c r="L436"/>
  <c r="M37"/>
  <c r="M28"/>
  <c r="L133"/>
  <c r="N49"/>
  <c r="N58"/>
  <c r="N721"/>
  <c r="N730"/>
  <c r="I583"/>
  <c r="J583" s="1"/>
  <c r="I574"/>
  <c r="J573"/>
  <c r="N511"/>
  <c r="N520"/>
  <c r="I512"/>
  <c r="J511"/>
  <c r="I521"/>
  <c r="J521" s="1"/>
  <c r="L512"/>
  <c r="L521"/>
  <c r="N344"/>
  <c r="L281"/>
  <c r="L219"/>
  <c r="M470"/>
  <c r="M479"/>
  <c r="N218"/>
  <c r="O121"/>
  <c r="O112"/>
  <c r="N679"/>
  <c r="N688"/>
  <c r="O458"/>
  <c r="O436"/>
  <c r="O427"/>
  <c r="N395"/>
  <c r="N386"/>
  <c r="M164"/>
  <c r="M155"/>
  <c r="N72"/>
  <c r="J722"/>
  <c r="I723"/>
  <c r="I732"/>
  <c r="J732" s="1"/>
  <c r="N658"/>
  <c r="N667"/>
  <c r="M616"/>
  <c r="M625"/>
  <c r="K520"/>
  <c r="K511"/>
  <c r="O575"/>
  <c r="O584"/>
  <c r="L343"/>
  <c r="I332"/>
  <c r="J332" s="1"/>
  <c r="I323"/>
  <c r="J322"/>
  <c r="N554"/>
  <c r="J113"/>
  <c r="J123"/>
  <c r="I114"/>
  <c r="I534"/>
  <c r="I543"/>
  <c r="J543" s="1"/>
  <c r="J533"/>
  <c r="M701"/>
  <c r="M710"/>
  <c r="O331"/>
  <c r="O322"/>
  <c r="N239"/>
  <c r="N248"/>
  <c r="O269"/>
  <c r="O260"/>
  <c r="AG489" i="1"/>
  <c r="AG499" s="1"/>
  <c r="AD490"/>
  <c r="AD491" s="1"/>
  <c r="K667" i="3"/>
  <c r="K658"/>
  <c r="M689"/>
  <c r="M680"/>
  <c r="K647"/>
  <c r="K638"/>
  <c r="L709"/>
  <c r="L700"/>
  <c r="N596"/>
  <c r="N605"/>
  <c r="O639"/>
  <c r="O648"/>
  <c r="L617"/>
  <c r="L626"/>
  <c r="K596"/>
  <c r="K605"/>
  <c r="J490"/>
  <c r="I491"/>
  <c r="I500"/>
  <c r="J500" s="1"/>
  <c r="I449"/>
  <c r="J448"/>
  <c r="I458"/>
  <c r="J458" s="1"/>
  <c r="O609"/>
  <c r="O600"/>
  <c r="N533"/>
  <c r="N542"/>
  <c r="M542"/>
  <c r="M533"/>
  <c r="AS666" i="1"/>
  <c r="AS657"/>
  <c r="N376" i="3"/>
  <c r="N367"/>
  <c r="N710"/>
  <c r="N701"/>
  <c r="L249"/>
  <c r="L240"/>
  <c r="M238"/>
  <c r="M247"/>
  <c r="I217"/>
  <c r="J226"/>
  <c r="J216"/>
  <c r="L71"/>
  <c r="L459"/>
  <c r="L450"/>
  <c r="K458"/>
  <c r="K449"/>
  <c r="M343"/>
  <c r="J69"/>
  <c r="J79"/>
  <c r="I70"/>
  <c r="M71"/>
  <c r="J8"/>
  <c r="I9"/>
  <c r="J18"/>
  <c r="K436"/>
  <c r="K427"/>
  <c r="N122"/>
  <c r="N113"/>
  <c r="N133"/>
  <c r="M50"/>
  <c r="M59"/>
  <c r="O688"/>
  <c r="O679"/>
  <c r="I638"/>
  <c r="I647"/>
  <c r="J647" s="1"/>
  <c r="J637"/>
  <c r="K701"/>
  <c r="I625"/>
  <c r="J625" s="1"/>
  <c r="I616"/>
  <c r="J615"/>
  <c r="N583"/>
  <c r="N574"/>
  <c r="L478"/>
  <c r="L469"/>
  <c r="O542"/>
  <c r="O533"/>
  <c r="O512"/>
  <c r="O521"/>
  <c r="O59"/>
  <c r="O50"/>
  <c r="N197"/>
  <c r="M134"/>
  <c r="I50"/>
  <c r="J59"/>
  <c r="J49"/>
  <c r="N469"/>
  <c r="N478"/>
  <c r="O280"/>
  <c r="N18"/>
  <c r="N9"/>
  <c r="M9"/>
  <c r="M18"/>
  <c r="O731"/>
  <c r="O722"/>
  <c r="O659"/>
  <c r="I711"/>
  <c r="J711" s="1"/>
  <c r="I702"/>
  <c r="J701"/>
  <c r="I659"/>
  <c r="I668"/>
  <c r="J668" s="1"/>
  <c r="J658"/>
  <c r="L667"/>
  <c r="L658"/>
  <c r="I470"/>
  <c r="J469"/>
  <c r="I479"/>
  <c r="J479" s="1"/>
  <c r="M310"/>
  <c r="M301"/>
  <c r="K616"/>
  <c r="K625"/>
  <c r="I689"/>
  <c r="J689" s="1"/>
  <c r="J679"/>
  <c r="I680"/>
  <c r="K490"/>
  <c r="K499"/>
  <c r="O375"/>
  <c r="O366"/>
  <c r="O156"/>
  <c r="O165"/>
  <c r="N93"/>
  <c r="AD498" i="1"/>
  <c r="M721" i="3"/>
  <c r="M730"/>
  <c r="L730"/>
  <c r="L721"/>
  <c r="M583"/>
  <c r="M574"/>
  <c r="L647"/>
  <c r="L638"/>
  <c r="K553"/>
  <c r="K562"/>
  <c r="L541"/>
  <c r="L532"/>
  <c r="L490"/>
  <c r="L499"/>
  <c r="N637"/>
  <c r="N646"/>
  <c r="K577"/>
  <c r="K586"/>
  <c r="L604"/>
  <c r="L595"/>
  <c r="N499"/>
  <c r="N490"/>
  <c r="M457"/>
  <c r="M448"/>
  <c r="M521"/>
  <c r="M512"/>
  <c r="N448"/>
  <c r="N457"/>
  <c r="L311"/>
  <c r="L302"/>
  <c r="I563"/>
  <c r="J563" s="1"/>
  <c r="I554"/>
  <c r="J553"/>
  <c r="N627"/>
  <c r="N618"/>
  <c r="O616"/>
  <c r="O625"/>
  <c r="M562"/>
  <c r="M553"/>
  <c r="M373"/>
  <c r="M364"/>
  <c r="N176"/>
  <c r="L268"/>
  <c r="L259"/>
  <c r="O499"/>
  <c r="O490"/>
  <c r="L114"/>
  <c r="L123"/>
  <c r="AB594" i="1"/>
  <c r="AB603"/>
  <c r="L58" i="3"/>
  <c r="L49"/>
  <c r="O135"/>
  <c r="U586" i="2"/>
  <c r="V585"/>
  <c r="V546"/>
  <c r="U547"/>
  <c r="U447"/>
  <c r="V446"/>
  <c r="V147"/>
  <c r="U148"/>
  <c r="U389"/>
  <c r="V388"/>
  <c r="AJ225" i="1"/>
  <c r="AJ216"/>
  <c r="U626" i="2"/>
  <c r="V625"/>
  <c r="C347"/>
  <c r="J346"/>
  <c r="P636" i="1"/>
  <c r="P645"/>
  <c r="U106" i="2"/>
  <c r="V105"/>
  <c r="U266"/>
  <c r="V265"/>
  <c r="U429"/>
  <c r="V428"/>
  <c r="V167"/>
  <c r="U168"/>
  <c r="X511" i="1"/>
  <c r="X520"/>
  <c r="U10" i="2"/>
  <c r="V9"/>
  <c r="AQ659" i="1"/>
  <c r="AQ668"/>
  <c r="V605" i="2"/>
  <c r="U606"/>
  <c r="C330"/>
  <c r="J329"/>
  <c r="V186"/>
  <c r="U187"/>
  <c r="AS323" i="1"/>
  <c r="AS332"/>
  <c r="AE605"/>
  <c r="AE596"/>
  <c r="AP323"/>
  <c r="AP332"/>
  <c r="AF408"/>
  <c r="AF417"/>
  <c r="U528" i="2"/>
  <c r="V527"/>
  <c r="U488"/>
  <c r="V487"/>
  <c r="AV708" i="1"/>
  <c r="AV699"/>
  <c r="V48" i="2"/>
  <c r="U49"/>
  <c r="U86"/>
  <c r="V85"/>
  <c r="U540" i="1"/>
  <c r="U531"/>
  <c r="AU574"/>
  <c r="AU583"/>
  <c r="AR331"/>
  <c r="AR322"/>
  <c r="W519"/>
  <c r="W510"/>
  <c r="AC415"/>
  <c r="AC406"/>
  <c r="AQ331"/>
  <c r="AQ322"/>
  <c r="H46" i="2"/>
  <c r="I46"/>
  <c r="C47"/>
  <c r="AD500" i="1"/>
  <c r="R456"/>
  <c r="R447"/>
  <c r="AT469"/>
  <c r="AT478"/>
  <c r="V467" i="2"/>
  <c r="U468"/>
  <c r="U507"/>
  <c r="V506"/>
  <c r="U289"/>
  <c r="V288"/>
  <c r="V206"/>
  <c r="U207"/>
  <c r="V519" i="1"/>
  <c r="V510"/>
  <c r="V246" i="2"/>
  <c r="U247"/>
  <c r="V26"/>
  <c r="U27"/>
  <c r="Q564" i="1"/>
  <c r="Q555"/>
  <c r="V667" i="2"/>
  <c r="U668"/>
  <c r="V646"/>
  <c r="U647"/>
  <c r="V565"/>
  <c r="U566"/>
  <c r="U228"/>
  <c r="V227"/>
  <c r="C307"/>
  <c r="J306"/>
  <c r="J366"/>
  <c r="C367"/>
  <c r="AW689" i="1"/>
  <c r="AW680"/>
  <c r="U408" i="2"/>
  <c r="V407"/>
  <c r="V126"/>
  <c r="U127"/>
  <c r="U67"/>
  <c r="V66"/>
  <c r="AR660" i="1"/>
  <c r="AR669"/>
  <c r="AP658"/>
  <c r="AP667"/>
  <c r="CG89" i="6" l="1"/>
  <c r="CH89" s="1"/>
  <c r="BR90" s="1"/>
  <c r="CG119"/>
  <c r="CH119" s="1"/>
  <c r="BS120" s="1"/>
  <c r="BU208"/>
  <c r="CM208" s="1"/>
  <c r="CY208" s="1"/>
  <c r="BE201"/>
  <c r="CG201" s="1"/>
  <c r="CH201" s="1"/>
  <c r="BE421"/>
  <c r="CG263"/>
  <c r="CH263" s="1"/>
  <c r="BI264" s="1"/>
  <c r="CG264" s="1"/>
  <c r="CH264" s="1"/>
  <c r="BI265" s="1"/>
  <c r="CG265" s="1"/>
  <c r="CH265" s="1"/>
  <c r="BI266" s="1"/>
  <c r="CG266" s="1"/>
  <c r="CH266" s="1"/>
  <c r="BI267" s="1"/>
  <c r="CG267" s="1"/>
  <c r="CH267" s="1"/>
  <c r="BI268" s="1"/>
  <c r="CG268" s="1"/>
  <c r="CH268" s="1"/>
  <c r="BI269" s="1"/>
  <c r="CG269" s="1"/>
  <c r="CH269" s="1"/>
  <c r="BI270" s="1"/>
  <c r="CG270" s="1"/>
  <c r="CH270" s="1"/>
  <c r="BI271" s="1"/>
  <c r="CG271" s="1"/>
  <c r="CH271" s="1"/>
  <c r="CG149"/>
  <c r="CH149" s="1"/>
  <c r="BU209" s="1"/>
  <c r="CM209" s="1"/>
  <c r="CY209" s="1"/>
  <c r="CG79"/>
  <c r="CH79" s="1"/>
  <c r="BZ80" s="1"/>
  <c r="BA217"/>
  <c r="CG139"/>
  <c r="CH139" s="1"/>
  <c r="BX140" s="1"/>
  <c r="CG159"/>
  <c r="CH159" s="1"/>
  <c r="BT283" s="1"/>
  <c r="CL283" s="1"/>
  <c r="CY283" s="1"/>
  <c r="BB61"/>
  <c r="CG61" s="1"/>
  <c r="CH61" s="1"/>
  <c r="BB454"/>
  <c r="M395" i="3"/>
  <c r="O566"/>
  <c r="O303"/>
  <c r="O313" s="1"/>
  <c r="M496"/>
  <c r="M506" s="1"/>
  <c r="K722"/>
  <c r="K732" s="1"/>
  <c r="M323"/>
  <c r="J427"/>
  <c r="O311"/>
  <c r="O397"/>
  <c r="I428"/>
  <c r="I429" s="1"/>
  <c r="M668"/>
  <c r="M597"/>
  <c r="M598" s="1"/>
  <c r="M647"/>
  <c r="M428"/>
  <c r="M437"/>
  <c r="N437"/>
  <c r="N428"/>
  <c r="J238"/>
  <c r="I248"/>
  <c r="J248" s="1"/>
  <c r="N281"/>
  <c r="N282" s="1"/>
  <c r="L176"/>
  <c r="N33"/>
  <c r="N34" s="1"/>
  <c r="N44" s="1"/>
  <c r="M219"/>
  <c r="M220" s="1"/>
  <c r="J364"/>
  <c r="I386"/>
  <c r="J386" s="1"/>
  <c r="I395"/>
  <c r="J395" s="1"/>
  <c r="L198"/>
  <c r="L199" s="1"/>
  <c r="I269"/>
  <c r="J269" s="1"/>
  <c r="I260"/>
  <c r="I270" s="1"/>
  <c r="J270" s="1"/>
  <c r="M261"/>
  <c r="M271" s="1"/>
  <c r="O176"/>
  <c r="N262"/>
  <c r="N272" s="1"/>
  <c r="N40"/>
  <c r="N304"/>
  <c r="N305" s="1"/>
  <c r="I365"/>
  <c r="I375" s="1"/>
  <c r="J375" s="1"/>
  <c r="O344"/>
  <c r="L92"/>
  <c r="J353"/>
  <c r="N323"/>
  <c r="N333" s="1"/>
  <c r="O239"/>
  <c r="O249" s="1"/>
  <c r="I155"/>
  <c r="I156" s="1"/>
  <c r="N41"/>
  <c r="I164"/>
  <c r="J164" s="1"/>
  <c r="L29"/>
  <c r="L39" s="1"/>
  <c r="N39"/>
  <c r="J39"/>
  <c r="I344"/>
  <c r="I345" s="1"/>
  <c r="O218"/>
  <c r="O219" s="1"/>
  <c r="O92"/>
  <c r="J29"/>
  <c r="O8"/>
  <c r="O18" s="1"/>
  <c r="BQ150" i="6"/>
  <c r="BQ175"/>
  <c r="BQ176"/>
  <c r="BQ169"/>
  <c r="CG169" s="1"/>
  <c r="CH169" s="1"/>
  <c r="BQ177"/>
  <c r="BQ170"/>
  <c r="BQ171"/>
  <c r="BQ21"/>
  <c r="CG21" s="1"/>
  <c r="CH21" s="1"/>
  <c r="BQ172"/>
  <c r="BQ173"/>
  <c r="BQ174"/>
  <c r="AZ90"/>
  <c r="AZ120"/>
  <c r="AZ160"/>
  <c r="AZ51"/>
  <c r="CG51" s="1"/>
  <c r="CH51" s="1"/>
  <c r="AZ100"/>
  <c r="AZ130"/>
  <c r="CG130" s="1"/>
  <c r="CH130" s="1"/>
  <c r="CA131" s="1"/>
  <c r="AZ210"/>
  <c r="AZ70"/>
  <c r="CG70" s="1"/>
  <c r="CH70" s="1"/>
  <c r="BW71" s="1"/>
  <c r="AZ226"/>
  <c r="AZ140"/>
  <c r="AZ284"/>
  <c r="AZ80"/>
  <c r="AZ110"/>
  <c r="AZ324"/>
  <c r="AZ150"/>
  <c r="AZ294"/>
  <c r="BP160"/>
  <c r="BP31"/>
  <c r="CG31" s="1"/>
  <c r="CH31" s="1"/>
  <c r="BD245"/>
  <c r="CG245" s="1"/>
  <c r="CH245" s="1"/>
  <c r="BD294"/>
  <c r="BH284"/>
  <c r="BH275"/>
  <c r="CG275" s="1"/>
  <c r="CH275" s="1"/>
  <c r="BH255"/>
  <c r="BO120"/>
  <c r="BO41"/>
  <c r="CG41" s="1"/>
  <c r="CH41" s="1"/>
  <c r="BM253"/>
  <c r="CG253" s="1"/>
  <c r="CH253" s="1"/>
  <c r="BM234"/>
  <c r="CG234" s="1"/>
  <c r="CH234" s="1"/>
  <c r="BN11"/>
  <c r="CG11" s="1"/>
  <c r="CH11" s="1"/>
  <c r="BN90"/>
  <c r="M38" i="3"/>
  <c r="M29"/>
  <c r="O470"/>
  <c r="O479"/>
  <c r="O31"/>
  <c r="O40"/>
  <c r="K542"/>
  <c r="K533"/>
  <c r="L395"/>
  <c r="L386"/>
  <c r="O710"/>
  <c r="O701"/>
  <c r="L323"/>
  <c r="L332"/>
  <c r="K690"/>
  <c r="K681"/>
  <c r="M197"/>
  <c r="M281"/>
  <c r="L680"/>
  <c r="L690" s="1"/>
  <c r="L437"/>
  <c r="L428"/>
  <c r="L374"/>
  <c r="L365"/>
  <c r="J596"/>
  <c r="I597"/>
  <c r="I606"/>
  <c r="J606" s="1"/>
  <c r="L578"/>
  <c r="L587"/>
  <c r="L164"/>
  <c r="L155"/>
  <c r="N50"/>
  <c r="N59"/>
  <c r="L563"/>
  <c r="L554"/>
  <c r="K479"/>
  <c r="K470"/>
  <c r="L134"/>
  <c r="L17"/>
  <c r="L8"/>
  <c r="I302"/>
  <c r="J301"/>
  <c r="I311"/>
  <c r="J311" s="1"/>
  <c r="N164"/>
  <c r="N155"/>
  <c r="M123"/>
  <c r="M114"/>
  <c r="M563"/>
  <c r="M554"/>
  <c r="M669"/>
  <c r="M660"/>
  <c r="M731"/>
  <c r="M722"/>
  <c r="O367"/>
  <c r="O376"/>
  <c r="I690"/>
  <c r="J690" s="1"/>
  <c r="I681"/>
  <c r="J680"/>
  <c r="L659"/>
  <c r="L668"/>
  <c r="J702"/>
  <c r="I703"/>
  <c r="I712"/>
  <c r="J712" s="1"/>
  <c r="O732"/>
  <c r="O723"/>
  <c r="I648"/>
  <c r="J648" s="1"/>
  <c r="I639"/>
  <c r="J638"/>
  <c r="I31"/>
  <c r="J40"/>
  <c r="J30"/>
  <c r="M72"/>
  <c r="L72"/>
  <c r="M248"/>
  <c r="M239"/>
  <c r="N543"/>
  <c r="N534"/>
  <c r="L627"/>
  <c r="L618"/>
  <c r="O323"/>
  <c r="O332"/>
  <c r="N689"/>
  <c r="N680"/>
  <c r="N219"/>
  <c r="L220"/>
  <c r="N345"/>
  <c r="M648"/>
  <c r="M639"/>
  <c r="O304"/>
  <c r="O198"/>
  <c r="N177"/>
  <c r="L303"/>
  <c r="L312"/>
  <c r="M449"/>
  <c r="M458"/>
  <c r="O51"/>
  <c r="O60"/>
  <c r="L479"/>
  <c r="L470"/>
  <c r="L460"/>
  <c r="L451"/>
  <c r="L241"/>
  <c r="L250"/>
  <c r="N368"/>
  <c r="N377"/>
  <c r="I459"/>
  <c r="J459" s="1"/>
  <c r="I450"/>
  <c r="J449"/>
  <c r="M681"/>
  <c r="M690"/>
  <c r="N668"/>
  <c r="N659"/>
  <c r="O459"/>
  <c r="O450"/>
  <c r="AG490" i="1"/>
  <c r="L59" i="3"/>
  <c r="L50"/>
  <c r="L115"/>
  <c r="L124"/>
  <c r="O626"/>
  <c r="O617"/>
  <c r="N628"/>
  <c r="N619"/>
  <c r="I555"/>
  <c r="J554"/>
  <c r="I564"/>
  <c r="J564" s="1"/>
  <c r="M522"/>
  <c r="M513"/>
  <c r="N491"/>
  <c r="N500"/>
  <c r="L533"/>
  <c r="L542"/>
  <c r="L648"/>
  <c r="L639"/>
  <c r="M584"/>
  <c r="M575"/>
  <c r="O389"/>
  <c r="O398"/>
  <c r="K491"/>
  <c r="K500"/>
  <c r="J239"/>
  <c r="I240"/>
  <c r="I249"/>
  <c r="J249" s="1"/>
  <c r="I480"/>
  <c r="J480" s="1"/>
  <c r="J470"/>
  <c r="I471"/>
  <c r="O660"/>
  <c r="O669"/>
  <c r="M10"/>
  <c r="M19"/>
  <c r="N479"/>
  <c r="N470"/>
  <c r="M135"/>
  <c r="N198"/>
  <c r="M333"/>
  <c r="M324"/>
  <c r="O534"/>
  <c r="O543"/>
  <c r="N584"/>
  <c r="N575"/>
  <c r="O689"/>
  <c r="O680"/>
  <c r="M60"/>
  <c r="M51"/>
  <c r="K428"/>
  <c r="K437"/>
  <c r="K459"/>
  <c r="K450"/>
  <c r="N711"/>
  <c r="N702"/>
  <c r="AS658" i="1"/>
  <c r="AS667"/>
  <c r="M396" i="3"/>
  <c r="M387"/>
  <c r="I492"/>
  <c r="I501"/>
  <c r="J501" s="1"/>
  <c r="J491"/>
  <c r="K648"/>
  <c r="K639"/>
  <c r="K668"/>
  <c r="K659"/>
  <c r="O270"/>
  <c r="O261"/>
  <c r="N249"/>
  <c r="N240"/>
  <c r="M711"/>
  <c r="M702"/>
  <c r="J124"/>
  <c r="J114"/>
  <c r="I115"/>
  <c r="N564"/>
  <c r="N555"/>
  <c r="K521"/>
  <c r="K512"/>
  <c r="I733"/>
  <c r="J733" s="1"/>
  <c r="I724"/>
  <c r="J723"/>
  <c r="M165"/>
  <c r="M156"/>
  <c r="N396"/>
  <c r="N387"/>
  <c r="J512"/>
  <c r="I522"/>
  <c r="J522" s="1"/>
  <c r="I513"/>
  <c r="I584"/>
  <c r="J584" s="1"/>
  <c r="I575"/>
  <c r="J574"/>
  <c r="O500"/>
  <c r="O491"/>
  <c r="N638"/>
  <c r="N647"/>
  <c r="J659"/>
  <c r="I669"/>
  <c r="J669" s="1"/>
  <c r="I660"/>
  <c r="K711"/>
  <c r="K702"/>
  <c r="N606"/>
  <c r="N597"/>
  <c r="L344"/>
  <c r="L605"/>
  <c r="L596"/>
  <c r="L731"/>
  <c r="L722"/>
  <c r="N94"/>
  <c r="O157"/>
  <c r="O166"/>
  <c r="K626"/>
  <c r="K617"/>
  <c r="O281"/>
  <c r="N134"/>
  <c r="N123"/>
  <c r="N114"/>
  <c r="M534"/>
  <c r="M543"/>
  <c r="O601"/>
  <c r="O611" s="1"/>
  <c r="O610"/>
  <c r="L710"/>
  <c r="L701"/>
  <c r="I333"/>
  <c r="J333" s="1"/>
  <c r="I324"/>
  <c r="J323"/>
  <c r="M617"/>
  <c r="M626"/>
  <c r="N73"/>
  <c r="O437"/>
  <c r="O428"/>
  <c r="O122"/>
  <c r="O113"/>
  <c r="N521"/>
  <c r="N512"/>
  <c r="O136"/>
  <c r="AB604" i="1"/>
  <c r="AB595"/>
  <c r="L269" i="3"/>
  <c r="L260"/>
  <c r="M365"/>
  <c r="M374"/>
  <c r="N458"/>
  <c r="N449"/>
  <c r="K587"/>
  <c r="K578"/>
  <c r="L500"/>
  <c r="L491"/>
  <c r="K554"/>
  <c r="K563"/>
  <c r="M302"/>
  <c r="M311"/>
  <c r="O567"/>
  <c r="O558"/>
  <c r="N10"/>
  <c r="N19"/>
  <c r="J60"/>
  <c r="I51"/>
  <c r="J50"/>
  <c r="O513"/>
  <c r="O522"/>
  <c r="I626"/>
  <c r="J626" s="1"/>
  <c r="J616"/>
  <c r="I617"/>
  <c r="I10"/>
  <c r="J19"/>
  <c r="J9"/>
  <c r="J70"/>
  <c r="J80"/>
  <c r="I71"/>
  <c r="M344"/>
  <c r="J217"/>
  <c r="J227"/>
  <c r="I218"/>
  <c r="K597"/>
  <c r="K606"/>
  <c r="O640"/>
  <c r="O649"/>
  <c r="L681"/>
  <c r="J534"/>
  <c r="I544"/>
  <c r="J544" s="1"/>
  <c r="I535"/>
  <c r="O585"/>
  <c r="O576"/>
  <c r="M480"/>
  <c r="M471"/>
  <c r="L282"/>
  <c r="L522"/>
  <c r="L513"/>
  <c r="N731"/>
  <c r="N722"/>
  <c r="U567" i="2"/>
  <c r="V566"/>
  <c r="V168"/>
  <c r="U169"/>
  <c r="AJ226" i="1"/>
  <c r="AJ217"/>
  <c r="U548" i="2"/>
  <c r="V547"/>
  <c r="AR661" i="1"/>
  <c r="AR670"/>
  <c r="C308" i="2"/>
  <c r="J307"/>
  <c r="AD492" i="1"/>
  <c r="AD501"/>
  <c r="I47" i="2"/>
  <c r="C48"/>
  <c r="H47"/>
  <c r="V488"/>
  <c r="U489"/>
  <c r="U607"/>
  <c r="V606"/>
  <c r="U267"/>
  <c r="V266"/>
  <c r="AW690" i="1"/>
  <c r="AW681"/>
  <c r="C368" i="2"/>
  <c r="J367"/>
  <c r="U648"/>
  <c r="V647"/>
  <c r="Q556" i="1"/>
  <c r="Q565"/>
  <c r="V289" i="2"/>
  <c r="U290"/>
  <c r="AT479" i="1"/>
  <c r="AT470"/>
  <c r="AC407"/>
  <c r="AC416"/>
  <c r="AU584"/>
  <c r="AU575"/>
  <c r="V49" i="2"/>
  <c r="U50"/>
  <c r="AV709" i="1"/>
  <c r="AV700"/>
  <c r="AS324"/>
  <c r="AS333"/>
  <c r="C331" i="2"/>
  <c r="J330"/>
  <c r="AP668" i="1"/>
  <c r="AP659"/>
  <c r="U128" i="2"/>
  <c r="V127"/>
  <c r="U669"/>
  <c r="V668"/>
  <c r="V507"/>
  <c r="U508"/>
  <c r="AQ332" i="1"/>
  <c r="AQ323"/>
  <c r="X521"/>
  <c r="X512"/>
  <c r="V148" i="2"/>
  <c r="U149"/>
  <c r="V408"/>
  <c r="U409"/>
  <c r="V27"/>
  <c r="U28"/>
  <c r="V520" i="1"/>
  <c r="V511"/>
  <c r="U469" i="2"/>
  <c r="V468"/>
  <c r="AR332" i="1"/>
  <c r="AR323"/>
  <c r="AF418"/>
  <c r="AF409"/>
  <c r="AE606"/>
  <c r="AE597"/>
  <c r="AQ669"/>
  <c r="AQ660"/>
  <c r="V106" i="2"/>
  <c r="U107"/>
  <c r="V626"/>
  <c r="U627"/>
  <c r="AG500" i="1"/>
  <c r="AG491"/>
  <c r="U68" i="2"/>
  <c r="V67"/>
  <c r="U229"/>
  <c r="V228"/>
  <c r="U248"/>
  <c r="V247"/>
  <c r="V207"/>
  <c r="U208"/>
  <c r="R448" i="1"/>
  <c r="R457"/>
  <c r="W511"/>
  <c r="W520"/>
  <c r="U541"/>
  <c r="U532"/>
  <c r="U87" i="2"/>
  <c r="V86"/>
  <c r="U529"/>
  <c r="V528"/>
  <c r="AP324" i="1"/>
  <c r="AP333"/>
  <c r="V187" i="2"/>
  <c r="U188"/>
  <c r="U11"/>
  <c r="V10"/>
  <c r="U430"/>
  <c r="V429"/>
  <c r="P637" i="1"/>
  <c r="P646"/>
  <c r="C348" i="2"/>
  <c r="J347"/>
  <c r="U390"/>
  <c r="V389"/>
  <c r="U448"/>
  <c r="V447"/>
  <c r="U587"/>
  <c r="V586"/>
  <c r="BT282" i="6" l="1"/>
  <c r="CL282" s="1"/>
  <c r="CY282" s="1"/>
  <c r="BU150"/>
  <c r="CG150" s="1"/>
  <c r="CH150" s="1"/>
  <c r="BU210" s="1"/>
  <c r="CM210" s="1"/>
  <c r="CY210" s="1"/>
  <c r="CG80"/>
  <c r="CH80" s="1"/>
  <c r="BZ111" s="1"/>
  <c r="CR111" s="1"/>
  <c r="CY111" s="1"/>
  <c r="CG140"/>
  <c r="CH140" s="1"/>
  <c r="BX141" s="1"/>
  <c r="BH458"/>
  <c r="BH433"/>
  <c r="BE202"/>
  <c r="CG202" s="1"/>
  <c r="CH202" s="1"/>
  <c r="BE422"/>
  <c r="BT288"/>
  <c r="CL288" s="1"/>
  <c r="CY288" s="1"/>
  <c r="BT160"/>
  <c r="CG160" s="1"/>
  <c r="CH160" s="1"/>
  <c r="BT161" s="1"/>
  <c r="BT287"/>
  <c r="CL287" s="1"/>
  <c r="CY287" s="1"/>
  <c r="BT289"/>
  <c r="CL289" s="1"/>
  <c r="CY289" s="1"/>
  <c r="BT290"/>
  <c r="CL290" s="1"/>
  <c r="CY290" s="1"/>
  <c r="BT291"/>
  <c r="CL291" s="1"/>
  <c r="CY291" s="1"/>
  <c r="BT286"/>
  <c r="CL286" s="1"/>
  <c r="CY286" s="1"/>
  <c r="BT285"/>
  <c r="CL285" s="1"/>
  <c r="CY285" s="1"/>
  <c r="BT284"/>
  <c r="CL284" s="1"/>
  <c r="CY284" s="1"/>
  <c r="BB62"/>
  <c r="CG62" s="1"/>
  <c r="CH62" s="1"/>
  <c r="BB455"/>
  <c r="CG455" s="1"/>
  <c r="CH455" s="1"/>
  <c r="BB456"/>
  <c r="I438" i="3"/>
  <c r="J438" s="1"/>
  <c r="J428"/>
  <c r="K723"/>
  <c r="M438"/>
  <c r="M429"/>
  <c r="M607"/>
  <c r="N429"/>
  <c r="N438"/>
  <c r="I396"/>
  <c r="J396" s="1"/>
  <c r="I387"/>
  <c r="I388" s="1"/>
  <c r="O345"/>
  <c r="J260"/>
  <c r="I261"/>
  <c r="I262" s="1"/>
  <c r="M262"/>
  <c r="M272" s="1"/>
  <c r="L30"/>
  <c r="L31" s="1"/>
  <c r="L93"/>
  <c r="L94" s="1"/>
  <c r="L177"/>
  <c r="N43"/>
  <c r="N263"/>
  <c r="N273" s="1"/>
  <c r="J354"/>
  <c r="J365"/>
  <c r="I165"/>
  <c r="J165" s="1"/>
  <c r="O177"/>
  <c r="J344"/>
  <c r="O240"/>
  <c r="O250" s="1"/>
  <c r="N314"/>
  <c r="I366"/>
  <c r="I367" s="1"/>
  <c r="J155"/>
  <c r="N324"/>
  <c r="N325" s="1"/>
  <c r="O346"/>
  <c r="O347" s="1"/>
  <c r="O93"/>
  <c r="O94" s="1"/>
  <c r="O9"/>
  <c r="O10" s="1"/>
  <c r="AY217" i="6"/>
  <c r="CG217" s="1"/>
  <c r="CH217" s="1"/>
  <c r="BA218" s="1"/>
  <c r="AY235"/>
  <c r="BM254"/>
  <c r="CG254" s="1"/>
  <c r="CH254" s="1"/>
  <c r="BM235"/>
  <c r="BG170"/>
  <c r="CG170" s="1"/>
  <c r="CH170" s="1"/>
  <c r="BG208"/>
  <c r="CG208" s="1"/>
  <c r="CH208" s="1"/>
  <c r="BO42"/>
  <c r="CG42" s="1"/>
  <c r="CH42" s="1"/>
  <c r="BO121"/>
  <c r="BZ112"/>
  <c r="CR112" s="1"/>
  <c r="CY112" s="1"/>
  <c r="BZ117"/>
  <c r="CR117" s="1"/>
  <c r="CY117" s="1"/>
  <c r="AZ151"/>
  <c r="AZ91"/>
  <c r="AZ121"/>
  <c r="AZ161"/>
  <c r="AZ52"/>
  <c r="CG52" s="1"/>
  <c r="CH52" s="1"/>
  <c r="AZ101"/>
  <c r="AZ131"/>
  <c r="CG131" s="1"/>
  <c r="CH131" s="1"/>
  <c r="CA132" s="1"/>
  <c r="AZ211"/>
  <c r="AZ71"/>
  <c r="CG71" s="1"/>
  <c r="CH71" s="1"/>
  <c r="BW72" s="1"/>
  <c r="AZ227"/>
  <c r="AZ111"/>
  <c r="AZ81"/>
  <c r="AZ285"/>
  <c r="AZ325"/>
  <c r="AZ141"/>
  <c r="AZ295"/>
  <c r="BD246"/>
  <c r="CG246" s="1"/>
  <c r="CH246" s="1"/>
  <c r="BD295"/>
  <c r="BP161"/>
  <c r="BP32"/>
  <c r="CG32" s="1"/>
  <c r="CH32" s="1"/>
  <c r="CG120"/>
  <c r="CH120" s="1"/>
  <c r="BH285"/>
  <c r="BH276"/>
  <c r="CG276" s="1"/>
  <c r="CH276" s="1"/>
  <c r="BH434" s="1"/>
  <c r="BH256"/>
  <c r="CG90"/>
  <c r="CH90" s="1"/>
  <c r="BR91" s="1"/>
  <c r="BQ151"/>
  <c r="BQ22"/>
  <c r="CG22" s="1"/>
  <c r="CH22" s="1"/>
  <c r="BN12"/>
  <c r="CG12" s="1"/>
  <c r="CH12" s="1"/>
  <c r="BN91"/>
  <c r="L564" i="3"/>
  <c r="L555"/>
  <c r="L156"/>
  <c r="L165"/>
  <c r="M198"/>
  <c r="L324"/>
  <c r="L333"/>
  <c r="O711"/>
  <c r="O702"/>
  <c r="K543"/>
  <c r="K534"/>
  <c r="N156"/>
  <c r="N165"/>
  <c r="L135"/>
  <c r="I598"/>
  <c r="I607"/>
  <c r="J607" s="1"/>
  <c r="J597"/>
  <c r="L366"/>
  <c r="L375"/>
  <c r="M282"/>
  <c r="O480"/>
  <c r="O471"/>
  <c r="L9"/>
  <c r="L18"/>
  <c r="K480"/>
  <c r="K471"/>
  <c r="L387"/>
  <c r="L396"/>
  <c r="M30"/>
  <c r="M39"/>
  <c r="I312"/>
  <c r="J312" s="1"/>
  <c r="I303"/>
  <c r="J302"/>
  <c r="K691"/>
  <c r="K682"/>
  <c r="M115"/>
  <c r="M124"/>
  <c r="N51"/>
  <c r="N60"/>
  <c r="L588"/>
  <c r="L579"/>
  <c r="L429"/>
  <c r="L438"/>
  <c r="J355"/>
  <c r="I346"/>
  <c r="J345"/>
  <c r="O32"/>
  <c r="O41"/>
  <c r="L283"/>
  <c r="L682"/>
  <c r="L691"/>
  <c r="O123"/>
  <c r="O114"/>
  <c r="M535"/>
  <c r="M544"/>
  <c r="N95"/>
  <c r="K712"/>
  <c r="K703"/>
  <c r="N639"/>
  <c r="N648"/>
  <c r="J724"/>
  <c r="I734"/>
  <c r="J734" s="1"/>
  <c r="I725"/>
  <c r="M397"/>
  <c r="M388"/>
  <c r="N199"/>
  <c r="M585"/>
  <c r="M576"/>
  <c r="M523"/>
  <c r="M514"/>
  <c r="N306"/>
  <c r="N315"/>
  <c r="L251"/>
  <c r="L242"/>
  <c r="O724"/>
  <c r="O733"/>
  <c r="J681"/>
  <c r="I682"/>
  <c r="I691"/>
  <c r="J691" s="1"/>
  <c r="M732"/>
  <c r="M723"/>
  <c r="M481"/>
  <c r="M472"/>
  <c r="I545"/>
  <c r="J545" s="1"/>
  <c r="J535"/>
  <c r="I536"/>
  <c r="K598"/>
  <c r="K607"/>
  <c r="M345"/>
  <c r="O514"/>
  <c r="O523"/>
  <c r="K564"/>
  <c r="K555"/>
  <c r="M375"/>
  <c r="M366"/>
  <c r="I334"/>
  <c r="J334" s="1"/>
  <c r="J324"/>
  <c r="I325"/>
  <c r="O282"/>
  <c r="L732"/>
  <c r="L723"/>
  <c r="M712"/>
  <c r="M703"/>
  <c r="K660"/>
  <c r="K669"/>
  <c r="K429"/>
  <c r="K438"/>
  <c r="O670"/>
  <c r="O661"/>
  <c r="K501"/>
  <c r="K492"/>
  <c r="M640"/>
  <c r="M649"/>
  <c r="N690"/>
  <c r="N681"/>
  <c r="N544"/>
  <c r="N535"/>
  <c r="J31"/>
  <c r="J41"/>
  <c r="I32"/>
  <c r="N732"/>
  <c r="N723"/>
  <c r="O650"/>
  <c r="O641"/>
  <c r="I627"/>
  <c r="J627" s="1"/>
  <c r="I618"/>
  <c r="J617"/>
  <c r="J51"/>
  <c r="I52"/>
  <c r="J61"/>
  <c r="O568"/>
  <c r="O559"/>
  <c r="O569" s="1"/>
  <c r="M312"/>
  <c r="M303"/>
  <c r="M618"/>
  <c r="M627"/>
  <c r="L702"/>
  <c r="L711"/>
  <c r="N124"/>
  <c r="N115"/>
  <c r="K618"/>
  <c r="K627"/>
  <c r="L597"/>
  <c r="L606"/>
  <c r="L345"/>
  <c r="N397"/>
  <c r="N388"/>
  <c r="N241"/>
  <c r="N250"/>
  <c r="O271"/>
  <c r="O262"/>
  <c r="K640"/>
  <c r="K649"/>
  <c r="J492"/>
  <c r="I493"/>
  <c r="I502"/>
  <c r="J502" s="1"/>
  <c r="AS668" i="1"/>
  <c r="AS659"/>
  <c r="M11" i="3"/>
  <c r="M20"/>
  <c r="O399"/>
  <c r="O390"/>
  <c r="N501"/>
  <c r="N492"/>
  <c r="N629"/>
  <c r="N620"/>
  <c r="L116"/>
  <c r="L125"/>
  <c r="O460"/>
  <c r="O451"/>
  <c r="N669"/>
  <c r="N660"/>
  <c r="M691"/>
  <c r="M682"/>
  <c r="O52"/>
  <c r="O61"/>
  <c r="M450"/>
  <c r="M459"/>
  <c r="N178"/>
  <c r="N346"/>
  <c r="N220"/>
  <c r="L628"/>
  <c r="L619"/>
  <c r="M240"/>
  <c r="M249"/>
  <c r="I713"/>
  <c r="J713" s="1"/>
  <c r="I704"/>
  <c r="J703"/>
  <c r="N283"/>
  <c r="O377"/>
  <c r="O368"/>
  <c r="K579"/>
  <c r="K588"/>
  <c r="N74"/>
  <c r="N607"/>
  <c r="N598"/>
  <c r="J660"/>
  <c r="I661"/>
  <c r="I670"/>
  <c r="J670" s="1"/>
  <c r="I585"/>
  <c r="J585" s="1"/>
  <c r="J575"/>
  <c r="I576"/>
  <c r="N565"/>
  <c r="N556"/>
  <c r="N712"/>
  <c r="N703"/>
  <c r="O690"/>
  <c r="O681"/>
  <c r="N480"/>
  <c r="N471"/>
  <c r="O618"/>
  <c r="O627"/>
  <c r="L60"/>
  <c r="L51"/>
  <c r="L461"/>
  <c r="L452"/>
  <c r="O220"/>
  <c r="O314"/>
  <c r="O305"/>
  <c r="L73"/>
  <c r="I439"/>
  <c r="J439" s="1"/>
  <c r="J429"/>
  <c r="I430"/>
  <c r="L523"/>
  <c r="L514"/>
  <c r="O586"/>
  <c r="O577"/>
  <c r="J71"/>
  <c r="J81"/>
  <c r="I72"/>
  <c r="M599"/>
  <c r="M608"/>
  <c r="O137"/>
  <c r="K733"/>
  <c r="K724"/>
  <c r="O492"/>
  <c r="O501"/>
  <c r="L40"/>
  <c r="M166"/>
  <c r="M157"/>
  <c r="O544"/>
  <c r="O535"/>
  <c r="L534"/>
  <c r="L543"/>
  <c r="I451"/>
  <c r="J450"/>
  <c r="I460"/>
  <c r="J460" s="1"/>
  <c r="L304"/>
  <c r="L313"/>
  <c r="L221"/>
  <c r="M73"/>
  <c r="J218"/>
  <c r="J228"/>
  <c r="I219"/>
  <c r="I11"/>
  <c r="J10"/>
  <c r="J20"/>
  <c r="N11"/>
  <c r="N20"/>
  <c r="L492"/>
  <c r="L501"/>
  <c r="N450"/>
  <c r="N459"/>
  <c r="L270"/>
  <c r="L261"/>
  <c r="AB605" i="1"/>
  <c r="AB596"/>
  <c r="N522" i="3"/>
  <c r="N513"/>
  <c r="O438"/>
  <c r="O429"/>
  <c r="N135"/>
  <c r="O167"/>
  <c r="O158"/>
  <c r="I166"/>
  <c r="J166" s="1"/>
  <c r="J156"/>
  <c r="I157"/>
  <c r="J513"/>
  <c r="I523"/>
  <c r="J523" s="1"/>
  <c r="I514"/>
  <c r="K513"/>
  <c r="K522"/>
  <c r="I116"/>
  <c r="J125"/>
  <c r="J115"/>
  <c r="K460"/>
  <c r="K451"/>
  <c r="M61"/>
  <c r="M52"/>
  <c r="N576"/>
  <c r="N585"/>
  <c r="M334"/>
  <c r="M325"/>
  <c r="M136"/>
  <c r="I481"/>
  <c r="J481" s="1"/>
  <c r="J471"/>
  <c r="I472"/>
  <c r="I250"/>
  <c r="J250" s="1"/>
  <c r="J240"/>
  <c r="I241"/>
  <c r="L649"/>
  <c r="L640"/>
  <c r="I565"/>
  <c r="J565" s="1"/>
  <c r="I556"/>
  <c r="J555"/>
  <c r="I397"/>
  <c r="J397" s="1"/>
  <c r="L200"/>
  <c r="N369"/>
  <c r="N378"/>
  <c r="L471"/>
  <c r="L480"/>
  <c r="M221"/>
  <c r="O199"/>
  <c r="O324"/>
  <c r="O333"/>
  <c r="J639"/>
  <c r="I649"/>
  <c r="J649" s="1"/>
  <c r="I640"/>
  <c r="L669"/>
  <c r="L660"/>
  <c r="M670"/>
  <c r="M661"/>
  <c r="M555"/>
  <c r="M564"/>
  <c r="U88" i="2"/>
  <c r="V87"/>
  <c r="R458" i="1"/>
  <c r="R449"/>
  <c r="AG501"/>
  <c r="AG492"/>
  <c r="V149" i="2"/>
  <c r="U150"/>
  <c r="V169"/>
  <c r="U170"/>
  <c r="P647" i="1"/>
  <c r="P638"/>
  <c r="U542"/>
  <c r="U533"/>
  <c r="V627" i="2"/>
  <c r="U628"/>
  <c r="V28"/>
  <c r="U29"/>
  <c r="AQ333" i="1"/>
  <c r="AQ324"/>
  <c r="AP660"/>
  <c r="AP669"/>
  <c r="U291" i="2"/>
  <c r="V290"/>
  <c r="C49"/>
  <c r="H48"/>
  <c r="I48"/>
  <c r="C309"/>
  <c r="J308"/>
  <c r="V430"/>
  <c r="U431"/>
  <c r="U530"/>
  <c r="V529"/>
  <c r="U230"/>
  <c r="V229"/>
  <c r="AE607" i="1"/>
  <c r="AE598"/>
  <c r="AR333"/>
  <c r="AR324"/>
  <c r="U470" i="2"/>
  <c r="V469"/>
  <c r="U670"/>
  <c r="V669"/>
  <c r="V128"/>
  <c r="U129"/>
  <c r="U51"/>
  <c r="V50"/>
  <c r="J368"/>
  <c r="C369"/>
  <c r="V607"/>
  <c r="U608"/>
  <c r="AJ227" i="1"/>
  <c r="AJ218"/>
  <c r="U12" i="2"/>
  <c r="V12" s="1"/>
  <c r="V11"/>
  <c r="AP325" i="1"/>
  <c r="AP334"/>
  <c r="W512"/>
  <c r="W521"/>
  <c r="U249" i="2"/>
  <c r="V248"/>
  <c r="U69"/>
  <c r="V68"/>
  <c r="AF410" i="1"/>
  <c r="AF419"/>
  <c r="X513"/>
  <c r="X522"/>
  <c r="AV701"/>
  <c r="AV710"/>
  <c r="AU585"/>
  <c r="AU576"/>
  <c r="AC408"/>
  <c r="AC417"/>
  <c r="Q566"/>
  <c r="Q557"/>
  <c r="U649" i="2"/>
  <c r="V648"/>
  <c r="AD493" i="1"/>
  <c r="AD502"/>
  <c r="V448" i="2"/>
  <c r="U449"/>
  <c r="V188"/>
  <c r="U189"/>
  <c r="V208"/>
  <c r="U209"/>
  <c r="V409"/>
  <c r="U410"/>
  <c r="C332"/>
  <c r="J331"/>
  <c r="U588"/>
  <c r="V587"/>
  <c r="V390"/>
  <c r="U391"/>
  <c r="C349"/>
  <c r="J348"/>
  <c r="V107"/>
  <c r="U108"/>
  <c r="AQ670" i="1"/>
  <c r="AQ661"/>
  <c r="V512"/>
  <c r="V521"/>
  <c r="U509" i="2"/>
  <c r="V508"/>
  <c r="AS334" i="1"/>
  <c r="AS325"/>
  <c r="AT471"/>
  <c r="AT480"/>
  <c r="AW682"/>
  <c r="AW691"/>
  <c r="U268" i="2"/>
  <c r="V267"/>
  <c r="V489"/>
  <c r="U490"/>
  <c r="AR671" i="1"/>
  <c r="AR662"/>
  <c r="V548" i="2"/>
  <c r="U549"/>
  <c r="U568"/>
  <c r="V567"/>
  <c r="CG282" i="6" l="1"/>
  <c r="CH282" s="1"/>
  <c r="BV283" s="1"/>
  <c r="CG283" s="1"/>
  <c r="CH283" s="1"/>
  <c r="BV232" s="1"/>
  <c r="CN232" s="1"/>
  <c r="BU151"/>
  <c r="CG151" s="1"/>
  <c r="CH151" s="1"/>
  <c r="CG141"/>
  <c r="CH141" s="1"/>
  <c r="BX142" s="1"/>
  <c r="BZ108"/>
  <c r="BZ114"/>
  <c r="CR114" s="1"/>
  <c r="CY114" s="1"/>
  <c r="BZ81"/>
  <c r="CG81" s="1"/>
  <c r="CH81" s="1"/>
  <c r="BZ82" s="1"/>
  <c r="BZ116"/>
  <c r="CR116" s="1"/>
  <c r="CY116" s="1"/>
  <c r="BZ113"/>
  <c r="CR113" s="1"/>
  <c r="CY113" s="1"/>
  <c r="BZ110"/>
  <c r="CR110" s="1"/>
  <c r="CY110" s="1"/>
  <c r="BZ109"/>
  <c r="CR109" s="1"/>
  <c r="CY109" s="1"/>
  <c r="BZ115"/>
  <c r="CR115" s="1"/>
  <c r="CY115" s="1"/>
  <c r="BE203"/>
  <c r="CG203" s="1"/>
  <c r="CH203" s="1"/>
  <c r="BE423"/>
  <c r="CG108"/>
  <c r="CH108" s="1"/>
  <c r="CE109" s="1"/>
  <c r="CG109" s="1"/>
  <c r="CH109" s="1"/>
  <c r="CE110" s="1"/>
  <c r="CR108"/>
  <c r="CY108" s="1"/>
  <c r="BV227"/>
  <c r="CN227" s="1"/>
  <c r="BX457"/>
  <c r="CP457" s="1"/>
  <c r="BB63"/>
  <c r="CG63" s="1"/>
  <c r="CH63" s="1"/>
  <c r="BB457"/>
  <c r="J387" i="3"/>
  <c r="N439"/>
  <c r="N430"/>
  <c r="M430"/>
  <c r="M439"/>
  <c r="M263"/>
  <c r="M273" s="1"/>
  <c r="N264"/>
  <c r="N274" s="1"/>
  <c r="J261"/>
  <c r="I271"/>
  <c r="J271" s="1"/>
  <c r="L178"/>
  <c r="N334"/>
  <c r="O241"/>
  <c r="O242" s="1"/>
  <c r="O19"/>
  <c r="O178"/>
  <c r="I376"/>
  <c r="J376" s="1"/>
  <c r="J366"/>
  <c r="BQ152" i="6"/>
  <c r="BQ23"/>
  <c r="CG23" s="1"/>
  <c r="CH23" s="1"/>
  <c r="BM236"/>
  <c r="BM255"/>
  <c r="CG255" s="1"/>
  <c r="CH255" s="1"/>
  <c r="BP33"/>
  <c r="CG33" s="1"/>
  <c r="CH33" s="1"/>
  <c r="BP162"/>
  <c r="AZ82"/>
  <c r="AZ112"/>
  <c r="AZ152"/>
  <c r="AZ92"/>
  <c r="AZ122"/>
  <c r="AZ162"/>
  <c r="AZ53"/>
  <c r="CG53" s="1"/>
  <c r="CH53" s="1"/>
  <c r="AZ102"/>
  <c r="AZ132"/>
  <c r="CG132" s="1"/>
  <c r="CH132" s="1"/>
  <c r="CA133" s="1"/>
  <c r="AZ286"/>
  <c r="AZ326"/>
  <c r="AZ72"/>
  <c r="CG72" s="1"/>
  <c r="CH72" s="1"/>
  <c r="BW73" s="1"/>
  <c r="AZ212"/>
  <c r="AZ142"/>
  <c r="AZ296"/>
  <c r="AZ228"/>
  <c r="CG235"/>
  <c r="CH235" s="1"/>
  <c r="BS294"/>
  <c r="CK294" s="1"/>
  <c r="CY294" s="1"/>
  <c r="BS121"/>
  <c r="CG121" s="1"/>
  <c r="CH121" s="1"/>
  <c r="BS295"/>
  <c r="CK295" s="1"/>
  <c r="CY295" s="1"/>
  <c r="BS297"/>
  <c r="CK297" s="1"/>
  <c r="CY297" s="1"/>
  <c r="BS296"/>
  <c r="CK296" s="1"/>
  <c r="CY296" s="1"/>
  <c r="BS298"/>
  <c r="CK298" s="1"/>
  <c r="CY298" s="1"/>
  <c r="BS299"/>
  <c r="CK299" s="1"/>
  <c r="CY299" s="1"/>
  <c r="BS301"/>
  <c r="CK301" s="1"/>
  <c r="CY301" s="1"/>
  <c r="BS300"/>
  <c r="CK300" s="1"/>
  <c r="CY300" s="1"/>
  <c r="BS292"/>
  <c r="BS293"/>
  <c r="CK293" s="1"/>
  <c r="CY293" s="1"/>
  <c r="CG161"/>
  <c r="CH161" s="1"/>
  <c r="BT162" s="1"/>
  <c r="BO43"/>
  <c r="CG43" s="1"/>
  <c r="CH43" s="1"/>
  <c r="BO122"/>
  <c r="BY209"/>
  <c r="BY322"/>
  <c r="CQ322" s="1"/>
  <c r="CY322" s="1"/>
  <c r="BH257"/>
  <c r="BH286"/>
  <c r="BH277"/>
  <c r="CG277" s="1"/>
  <c r="CH277" s="1"/>
  <c r="BH435" s="1"/>
  <c r="CG91"/>
  <c r="CH91" s="1"/>
  <c r="BR92" s="1"/>
  <c r="BG209"/>
  <c r="BG171"/>
  <c r="CG171" s="1"/>
  <c r="CH171" s="1"/>
  <c r="BN92"/>
  <c r="BN315"/>
  <c r="BN13"/>
  <c r="CG13" s="1"/>
  <c r="CH13" s="1"/>
  <c r="BN316"/>
  <c r="BN317"/>
  <c r="BN318"/>
  <c r="BN319"/>
  <c r="BN320"/>
  <c r="BN313"/>
  <c r="BN321"/>
  <c r="BN314"/>
  <c r="BN312"/>
  <c r="CG312" s="1"/>
  <c r="CH312" s="1"/>
  <c r="BD247"/>
  <c r="CG247" s="1"/>
  <c r="CH247" s="1"/>
  <c r="BD296"/>
  <c r="O33" i="3"/>
  <c r="O42"/>
  <c r="K683"/>
  <c r="K692"/>
  <c r="L397"/>
  <c r="L388"/>
  <c r="K472"/>
  <c r="K481"/>
  <c r="O472"/>
  <c r="O481"/>
  <c r="I608"/>
  <c r="J608" s="1"/>
  <c r="J598"/>
  <c r="I599"/>
  <c r="N166"/>
  <c r="N157"/>
  <c r="L157"/>
  <c r="L166"/>
  <c r="L430"/>
  <c r="L439"/>
  <c r="N61"/>
  <c r="N52"/>
  <c r="L367"/>
  <c r="L376"/>
  <c r="K544"/>
  <c r="K535"/>
  <c r="L565"/>
  <c r="L556"/>
  <c r="M116"/>
  <c r="M125"/>
  <c r="I304"/>
  <c r="J303"/>
  <c r="I313"/>
  <c r="J313" s="1"/>
  <c r="I368"/>
  <c r="J367"/>
  <c r="I377"/>
  <c r="J377" s="1"/>
  <c r="L19"/>
  <c r="L10"/>
  <c r="O712"/>
  <c r="O703"/>
  <c r="M199"/>
  <c r="I347"/>
  <c r="J346"/>
  <c r="J356"/>
  <c r="L589"/>
  <c r="L580"/>
  <c r="L590" s="1"/>
  <c r="M31"/>
  <c r="M40"/>
  <c r="M283"/>
  <c r="L136"/>
  <c r="L325"/>
  <c r="L334"/>
  <c r="M222"/>
  <c r="I398"/>
  <c r="J398" s="1"/>
  <c r="J388"/>
  <c r="I389"/>
  <c r="M326"/>
  <c r="M335"/>
  <c r="J229"/>
  <c r="I220"/>
  <c r="J219"/>
  <c r="L314"/>
  <c r="L305"/>
  <c r="M158"/>
  <c r="M167"/>
  <c r="L52"/>
  <c r="L61"/>
  <c r="O691"/>
  <c r="O682"/>
  <c r="N566"/>
  <c r="N557"/>
  <c r="N608"/>
  <c r="N599"/>
  <c r="N284"/>
  <c r="M692"/>
  <c r="M683"/>
  <c r="K650"/>
  <c r="K641"/>
  <c r="L607"/>
  <c r="L598"/>
  <c r="L712"/>
  <c r="L703"/>
  <c r="J32"/>
  <c r="J42"/>
  <c r="I33"/>
  <c r="M641"/>
  <c r="M650"/>
  <c r="K430"/>
  <c r="K439"/>
  <c r="O283"/>
  <c r="L670"/>
  <c r="L661"/>
  <c r="O325"/>
  <c r="O334"/>
  <c r="I482"/>
  <c r="J482" s="1"/>
  <c r="I473"/>
  <c r="J472"/>
  <c r="I515"/>
  <c r="J514"/>
  <c r="I524"/>
  <c r="J524" s="1"/>
  <c r="O430"/>
  <c r="O439"/>
  <c r="O587"/>
  <c r="O578"/>
  <c r="L74"/>
  <c r="N75"/>
  <c r="M460"/>
  <c r="M451"/>
  <c r="M12"/>
  <c r="M21"/>
  <c r="O272"/>
  <c r="O263"/>
  <c r="N116"/>
  <c r="N125"/>
  <c r="M304"/>
  <c r="M313"/>
  <c r="N682"/>
  <c r="N691"/>
  <c r="O662"/>
  <c r="O671"/>
  <c r="L733"/>
  <c r="L724"/>
  <c r="I335"/>
  <c r="J335" s="1"/>
  <c r="J325"/>
  <c r="I326"/>
  <c r="O515"/>
  <c r="O524"/>
  <c r="K608"/>
  <c r="K599"/>
  <c r="M482"/>
  <c r="M473"/>
  <c r="O734"/>
  <c r="O725"/>
  <c r="M515"/>
  <c r="M524"/>
  <c r="N200"/>
  <c r="I735"/>
  <c r="J735" s="1"/>
  <c r="I726"/>
  <c r="J725"/>
  <c r="N649"/>
  <c r="N640"/>
  <c r="N96"/>
  <c r="M556"/>
  <c r="M565"/>
  <c r="O200"/>
  <c r="L201"/>
  <c r="N335"/>
  <c r="N326"/>
  <c r="I242"/>
  <c r="J241"/>
  <c r="I251"/>
  <c r="J251" s="1"/>
  <c r="O348"/>
  <c r="K461"/>
  <c r="K452"/>
  <c r="J126"/>
  <c r="I117"/>
  <c r="J116"/>
  <c r="I167"/>
  <c r="J167" s="1"/>
  <c r="J157"/>
  <c r="I158"/>
  <c r="N136"/>
  <c r="N460"/>
  <c r="N451"/>
  <c r="N21"/>
  <c r="N12"/>
  <c r="L222"/>
  <c r="J451"/>
  <c r="I461"/>
  <c r="J461" s="1"/>
  <c r="I452"/>
  <c r="L32"/>
  <c r="L41"/>
  <c r="K734"/>
  <c r="K725"/>
  <c r="J72"/>
  <c r="J82"/>
  <c r="I73"/>
  <c r="O306"/>
  <c r="O315"/>
  <c r="L453"/>
  <c r="L462"/>
  <c r="N713"/>
  <c r="N704"/>
  <c r="I586"/>
  <c r="J586" s="1"/>
  <c r="I577"/>
  <c r="J576"/>
  <c r="I662"/>
  <c r="J661"/>
  <c r="I671"/>
  <c r="J671" s="1"/>
  <c r="L95"/>
  <c r="O369"/>
  <c r="O378"/>
  <c r="L629"/>
  <c r="L620"/>
  <c r="N670"/>
  <c r="N661"/>
  <c r="N621"/>
  <c r="N630"/>
  <c r="O391"/>
  <c r="O401" s="1"/>
  <c r="O400"/>
  <c r="AS660" i="1"/>
  <c r="AS669"/>
  <c r="L346" i="3"/>
  <c r="K619"/>
  <c r="K628"/>
  <c r="I628"/>
  <c r="J628" s="1"/>
  <c r="I619"/>
  <c r="J618"/>
  <c r="N733"/>
  <c r="N724"/>
  <c r="K670"/>
  <c r="K661"/>
  <c r="K565"/>
  <c r="K556"/>
  <c r="I546"/>
  <c r="J546" s="1"/>
  <c r="J536"/>
  <c r="I537"/>
  <c r="I683"/>
  <c r="I692"/>
  <c r="J692" s="1"/>
  <c r="J682"/>
  <c r="N316"/>
  <c r="N307"/>
  <c r="N317" s="1"/>
  <c r="K713"/>
  <c r="K704"/>
  <c r="I566"/>
  <c r="J566" s="1"/>
  <c r="I557"/>
  <c r="J556"/>
  <c r="L641"/>
  <c r="L650"/>
  <c r="M137"/>
  <c r="M53"/>
  <c r="M62"/>
  <c r="K514"/>
  <c r="K523"/>
  <c r="L502"/>
  <c r="L493"/>
  <c r="O545"/>
  <c r="O536"/>
  <c r="O221"/>
  <c r="N481"/>
  <c r="N472"/>
  <c r="O452"/>
  <c r="O461"/>
  <c r="N493"/>
  <c r="N502"/>
  <c r="N251"/>
  <c r="N242"/>
  <c r="M628"/>
  <c r="M619"/>
  <c r="O651"/>
  <c r="O642"/>
  <c r="M367"/>
  <c r="M376"/>
  <c r="O124"/>
  <c r="O115"/>
  <c r="N379"/>
  <c r="N370"/>
  <c r="N380" s="1"/>
  <c r="AB597" i="1"/>
  <c r="AB606"/>
  <c r="J11" i="3"/>
  <c r="I12"/>
  <c r="J21"/>
  <c r="O493"/>
  <c r="O502"/>
  <c r="M600"/>
  <c r="M609"/>
  <c r="I440"/>
  <c r="J440" s="1"/>
  <c r="I431"/>
  <c r="J430"/>
  <c r="K589"/>
  <c r="K580"/>
  <c r="K590" s="1"/>
  <c r="M250"/>
  <c r="M241"/>
  <c r="N347"/>
  <c r="L126"/>
  <c r="L117"/>
  <c r="J493"/>
  <c r="I494"/>
  <c r="I503"/>
  <c r="J503" s="1"/>
  <c r="N398"/>
  <c r="N389"/>
  <c r="O11"/>
  <c r="O20"/>
  <c r="J52"/>
  <c r="J62"/>
  <c r="I53"/>
  <c r="M662"/>
  <c r="M671"/>
  <c r="I650"/>
  <c r="J650" s="1"/>
  <c r="I641"/>
  <c r="J640"/>
  <c r="L481"/>
  <c r="L472"/>
  <c r="N577"/>
  <c r="N586"/>
  <c r="O168"/>
  <c r="O159"/>
  <c r="N523"/>
  <c r="N514"/>
  <c r="L271"/>
  <c r="L262"/>
  <c r="M74"/>
  <c r="I263"/>
  <c r="I272"/>
  <c r="J272" s="1"/>
  <c r="J262"/>
  <c r="L535"/>
  <c r="L544"/>
  <c r="O138"/>
  <c r="L524"/>
  <c r="L515"/>
  <c r="O628"/>
  <c r="O619"/>
  <c r="J704"/>
  <c r="I714"/>
  <c r="J714" s="1"/>
  <c r="I705"/>
  <c r="N221"/>
  <c r="N179"/>
  <c r="O62"/>
  <c r="O53"/>
  <c r="N536"/>
  <c r="N545"/>
  <c r="K502"/>
  <c r="K493"/>
  <c r="M713"/>
  <c r="M704"/>
  <c r="M346"/>
  <c r="M733"/>
  <c r="M724"/>
  <c r="L252"/>
  <c r="L243"/>
  <c r="O95"/>
  <c r="M586"/>
  <c r="M577"/>
  <c r="M389"/>
  <c r="M398"/>
  <c r="M545"/>
  <c r="M536"/>
  <c r="L692"/>
  <c r="L683"/>
  <c r="L284"/>
  <c r="U550" i="2"/>
  <c r="V549"/>
  <c r="AE599" i="1"/>
  <c r="AE608"/>
  <c r="AQ325"/>
  <c r="AQ334"/>
  <c r="V170" i="2"/>
  <c r="U171"/>
  <c r="AG502" i="1"/>
  <c r="AG493"/>
  <c r="R459"/>
  <c r="R450"/>
  <c r="V509" i="2"/>
  <c r="U510"/>
  <c r="V391"/>
  <c r="U392"/>
  <c r="V392" s="1"/>
  <c r="AD494" i="1"/>
  <c r="AD503"/>
  <c r="U609" i="2"/>
  <c r="V608"/>
  <c r="V431"/>
  <c r="U432"/>
  <c r="V432" s="1"/>
  <c r="AR672" i="1"/>
  <c r="AR663"/>
  <c r="AS326"/>
  <c r="AS335"/>
  <c r="V522"/>
  <c r="V513"/>
  <c r="C350" i="2"/>
  <c r="J349"/>
  <c r="U650"/>
  <c r="V649"/>
  <c r="AC409" i="1"/>
  <c r="AC418"/>
  <c r="AV702"/>
  <c r="AV711"/>
  <c r="AF411"/>
  <c r="AF421" s="1"/>
  <c r="AF422" s="1"/>
  <c r="AF420"/>
  <c r="U70" i="2"/>
  <c r="V69"/>
  <c r="W513" i="1"/>
  <c r="W522"/>
  <c r="AP326"/>
  <c r="AP335"/>
  <c r="U671" i="2"/>
  <c r="V670"/>
  <c r="AR334" i="1"/>
  <c r="AR325"/>
  <c r="U231" i="2"/>
  <c r="V230"/>
  <c r="U292"/>
  <c r="V292" s="1"/>
  <c r="V291"/>
  <c r="V29"/>
  <c r="U30"/>
  <c r="U629"/>
  <c r="V628"/>
  <c r="U543" i="1"/>
  <c r="U534"/>
  <c r="P648"/>
  <c r="P639"/>
  <c r="V490" i="2"/>
  <c r="U491"/>
  <c r="U589"/>
  <c r="V588"/>
  <c r="J332"/>
  <c r="C333"/>
  <c r="C334" s="1"/>
  <c r="C335" s="1"/>
  <c r="C336" s="1"/>
  <c r="C337" s="1"/>
  <c r="C338" s="1"/>
  <c r="C339" s="1"/>
  <c r="C340" s="1"/>
  <c r="C341" s="1"/>
  <c r="C342" s="1"/>
  <c r="V449"/>
  <c r="U450"/>
  <c r="X523" i="1"/>
  <c r="X514"/>
  <c r="U250" i="2"/>
  <c r="V249"/>
  <c r="U52"/>
  <c r="V52" s="1"/>
  <c r="V51"/>
  <c r="V470"/>
  <c r="U471"/>
  <c r="U531"/>
  <c r="V530"/>
  <c r="H49"/>
  <c r="C50"/>
  <c r="I49"/>
  <c r="U569"/>
  <c r="V568"/>
  <c r="V108"/>
  <c r="U109"/>
  <c r="V189"/>
  <c r="U190"/>
  <c r="AJ228" i="1"/>
  <c r="AJ219"/>
  <c r="C370" i="2"/>
  <c r="J369"/>
  <c r="C310"/>
  <c r="J309"/>
  <c r="U269"/>
  <c r="V268"/>
  <c r="AW683" i="1"/>
  <c r="AW692"/>
  <c r="AT472"/>
  <c r="AT481"/>
  <c r="AQ671"/>
  <c r="AQ662"/>
  <c r="U411" i="2"/>
  <c r="V410"/>
  <c r="V209"/>
  <c r="U210"/>
  <c r="Q567" i="1"/>
  <c r="Q558"/>
  <c r="AU586"/>
  <c r="AU577"/>
  <c r="U130" i="2"/>
  <c r="V129"/>
  <c r="AP670" i="1"/>
  <c r="AP661"/>
  <c r="V150" i="2"/>
  <c r="U151"/>
  <c r="U89"/>
  <c r="V88"/>
  <c r="CG110" i="6" l="1"/>
  <c r="CH110" s="1"/>
  <c r="CE111" s="1"/>
  <c r="CG111" s="1"/>
  <c r="CH111" s="1"/>
  <c r="CE112" s="1"/>
  <c r="BV284"/>
  <c r="CG284" s="1"/>
  <c r="CH284" s="1"/>
  <c r="BV285" s="1"/>
  <c r="CG285" s="1"/>
  <c r="CH285" s="1"/>
  <c r="BV459" s="1"/>
  <c r="CN459" s="1"/>
  <c r="BV226"/>
  <c r="CN226" s="1"/>
  <c r="BV229"/>
  <c r="CN229" s="1"/>
  <c r="BV224"/>
  <c r="CN224" s="1"/>
  <c r="BV231"/>
  <c r="CN231" s="1"/>
  <c r="BV228"/>
  <c r="CN228" s="1"/>
  <c r="BV225"/>
  <c r="CN225" s="1"/>
  <c r="BV233"/>
  <c r="CN233" s="1"/>
  <c r="BV230"/>
  <c r="CN230" s="1"/>
  <c r="BE204"/>
  <c r="CG204" s="1"/>
  <c r="CH204" s="1"/>
  <c r="BE424"/>
  <c r="CG142"/>
  <c r="CH142" s="1"/>
  <c r="BX143" s="1"/>
  <c r="BZ459"/>
  <c r="CR459" s="1"/>
  <c r="CG82"/>
  <c r="CH82" s="1"/>
  <c r="BZ83" s="1"/>
  <c r="CG292"/>
  <c r="CH292" s="1"/>
  <c r="CD293" s="1"/>
  <c r="CG293" s="1"/>
  <c r="CH293" s="1"/>
  <c r="CD294" s="1"/>
  <c r="CG294" s="1"/>
  <c r="CH294" s="1"/>
  <c r="CD295" s="1"/>
  <c r="CG295" s="1"/>
  <c r="CH295" s="1"/>
  <c r="CD296" s="1"/>
  <c r="CG296" s="1"/>
  <c r="CH296" s="1"/>
  <c r="CD297" s="1"/>
  <c r="CK292"/>
  <c r="CY292" s="1"/>
  <c r="BV286"/>
  <c r="CG286" s="1"/>
  <c r="CH286" s="1"/>
  <c r="BV287" s="1"/>
  <c r="BB64"/>
  <c r="CG64" s="1"/>
  <c r="CH64" s="1"/>
  <c r="BB458"/>
  <c r="M264" i="3"/>
  <c r="M274" s="1"/>
  <c r="M440"/>
  <c r="M431"/>
  <c r="N431"/>
  <c r="N440"/>
  <c r="O251"/>
  <c r="N265"/>
  <c r="N275" s="1"/>
  <c r="L179"/>
  <c r="O179"/>
  <c r="BO44" i="6"/>
  <c r="CG44" s="1"/>
  <c r="CH44" s="1"/>
  <c r="BO123"/>
  <c r="CG162"/>
  <c r="CH162" s="1"/>
  <c r="BT163" s="1"/>
  <c r="BP34"/>
  <c r="CG34" s="1"/>
  <c r="CH34" s="1"/>
  <c r="BP163"/>
  <c r="BM237"/>
  <c r="BM256"/>
  <c r="CG256" s="1"/>
  <c r="CH256" s="1"/>
  <c r="CG92"/>
  <c r="CH92" s="1"/>
  <c r="BR93" s="1"/>
  <c r="BG210"/>
  <c r="BG172"/>
  <c r="CG172" s="1"/>
  <c r="CH172" s="1"/>
  <c r="BU211"/>
  <c r="CM211" s="1"/>
  <c r="CY211" s="1"/>
  <c r="BU152"/>
  <c r="CG152" s="1"/>
  <c r="CH152" s="1"/>
  <c r="CG209"/>
  <c r="CH209" s="1"/>
  <c r="BS103"/>
  <c r="CK103" s="1"/>
  <c r="CY103" s="1"/>
  <c r="BS104"/>
  <c r="CK104" s="1"/>
  <c r="CY104" s="1"/>
  <c r="BS105"/>
  <c r="CK105" s="1"/>
  <c r="CY105" s="1"/>
  <c r="BS98"/>
  <c r="BS106"/>
  <c r="CK106" s="1"/>
  <c r="CY106" s="1"/>
  <c r="BS99"/>
  <c r="CK99" s="1"/>
  <c r="CY99" s="1"/>
  <c r="BS107"/>
  <c r="CK107" s="1"/>
  <c r="CY107" s="1"/>
  <c r="BS100"/>
  <c r="CK100" s="1"/>
  <c r="CY100" s="1"/>
  <c r="BS122"/>
  <c r="CG122" s="1"/>
  <c r="CH122" s="1"/>
  <c r="BS102"/>
  <c r="CK102" s="1"/>
  <c r="CY102" s="1"/>
  <c r="BS101"/>
  <c r="CK101" s="1"/>
  <c r="CY101" s="1"/>
  <c r="CG112"/>
  <c r="CH112" s="1"/>
  <c r="CE113" s="1"/>
  <c r="BD248"/>
  <c r="CG248" s="1"/>
  <c r="CH248" s="1"/>
  <c r="BD297"/>
  <c r="AY236"/>
  <c r="CG236" s="1"/>
  <c r="CH236" s="1"/>
  <c r="AY218"/>
  <c r="CG218" s="1"/>
  <c r="CH218" s="1"/>
  <c r="BA219" s="1"/>
  <c r="BQ24"/>
  <c r="CG24" s="1"/>
  <c r="CH24" s="1"/>
  <c r="BQ153"/>
  <c r="BJ303"/>
  <c r="BJ311"/>
  <c r="BJ308"/>
  <c r="BJ309"/>
  <c r="BJ310"/>
  <c r="BJ322"/>
  <c r="CG322" s="1"/>
  <c r="CH322" s="1"/>
  <c r="CB452" s="1"/>
  <c r="BJ306"/>
  <c r="BJ313"/>
  <c r="CG313" s="1"/>
  <c r="CH313" s="1"/>
  <c r="BJ302"/>
  <c r="BJ304"/>
  <c r="BJ305"/>
  <c r="BJ307"/>
  <c r="BN93"/>
  <c r="BN14"/>
  <c r="CG14" s="1"/>
  <c r="CH14" s="1"/>
  <c r="BH258"/>
  <c r="BH287"/>
  <c r="BH278"/>
  <c r="CG278" s="1"/>
  <c r="CH278" s="1"/>
  <c r="BH436" s="1"/>
  <c r="AZ143"/>
  <c r="CG143" s="1"/>
  <c r="CH143" s="1"/>
  <c r="BX144" s="1"/>
  <c r="AZ297"/>
  <c r="AZ83"/>
  <c r="AZ113"/>
  <c r="AZ153"/>
  <c r="AZ93"/>
  <c r="AZ123"/>
  <c r="AZ163"/>
  <c r="AZ54"/>
  <c r="CG54" s="1"/>
  <c r="CH54" s="1"/>
  <c r="AZ103"/>
  <c r="AZ133"/>
  <c r="CG133" s="1"/>
  <c r="CH133" s="1"/>
  <c r="CA134" s="1"/>
  <c r="AZ213"/>
  <c r="AZ287"/>
  <c r="AZ73"/>
  <c r="CG73" s="1"/>
  <c r="CH73" s="1"/>
  <c r="BW74" s="1"/>
  <c r="AZ327"/>
  <c r="AZ229"/>
  <c r="J357" i="3"/>
  <c r="J347"/>
  <c r="I348"/>
  <c r="L326"/>
  <c r="L335"/>
  <c r="O713"/>
  <c r="O704"/>
  <c r="N158"/>
  <c r="N167"/>
  <c r="K473"/>
  <c r="K482"/>
  <c r="L137"/>
  <c r="J304"/>
  <c r="I314"/>
  <c r="J314" s="1"/>
  <c r="I305"/>
  <c r="L377"/>
  <c r="L368"/>
  <c r="L440"/>
  <c r="L431"/>
  <c r="L389"/>
  <c r="L398"/>
  <c r="M117"/>
  <c r="M126"/>
  <c r="L167"/>
  <c r="L158"/>
  <c r="M284"/>
  <c r="L566"/>
  <c r="L557"/>
  <c r="K693"/>
  <c r="K684"/>
  <c r="M32"/>
  <c r="M41"/>
  <c r="M200"/>
  <c r="L20"/>
  <c r="L11"/>
  <c r="J368"/>
  <c r="I378"/>
  <c r="J378" s="1"/>
  <c r="I369"/>
  <c r="K536"/>
  <c r="K545"/>
  <c r="N62"/>
  <c r="N53"/>
  <c r="I609"/>
  <c r="J609" s="1"/>
  <c r="J599"/>
  <c r="I600"/>
  <c r="O473"/>
  <c r="O482"/>
  <c r="O43"/>
  <c r="O34"/>
  <c r="O44" s="1"/>
  <c r="N222"/>
  <c r="L118"/>
  <c r="L128" s="1"/>
  <c r="L127"/>
  <c r="O652"/>
  <c r="O643"/>
  <c r="O653" s="1"/>
  <c r="O546"/>
  <c r="O537"/>
  <c r="N671"/>
  <c r="N662"/>
  <c r="L223"/>
  <c r="N461"/>
  <c r="N452"/>
  <c r="J117"/>
  <c r="J127"/>
  <c r="I118"/>
  <c r="I252"/>
  <c r="J252" s="1"/>
  <c r="J242"/>
  <c r="I243"/>
  <c r="M557"/>
  <c r="M566"/>
  <c r="N201"/>
  <c r="K609"/>
  <c r="K600"/>
  <c r="O440"/>
  <c r="O431"/>
  <c r="L684"/>
  <c r="L693"/>
  <c r="O96"/>
  <c r="M705"/>
  <c r="M714"/>
  <c r="N180"/>
  <c r="L272"/>
  <c r="L263"/>
  <c r="M672"/>
  <c r="M663"/>
  <c r="O462"/>
  <c r="O453"/>
  <c r="M54"/>
  <c r="M63"/>
  <c r="L651"/>
  <c r="L642"/>
  <c r="I693"/>
  <c r="J693" s="1"/>
  <c r="J683"/>
  <c r="I684"/>
  <c r="K557"/>
  <c r="K566"/>
  <c r="AS661" i="1"/>
  <c r="AS670"/>
  <c r="O316" i="3"/>
  <c r="O307"/>
  <c r="O317" s="1"/>
  <c r="I462"/>
  <c r="J462" s="1"/>
  <c r="I453"/>
  <c r="J452"/>
  <c r="N336"/>
  <c r="N327"/>
  <c r="N76"/>
  <c r="N558"/>
  <c r="N567"/>
  <c r="M399"/>
  <c r="M390"/>
  <c r="N546"/>
  <c r="N537"/>
  <c r="L516"/>
  <c r="L525"/>
  <c r="J263"/>
  <c r="I273"/>
  <c r="J273" s="1"/>
  <c r="I264"/>
  <c r="N587"/>
  <c r="N578"/>
  <c r="I642"/>
  <c r="I651"/>
  <c r="J651" s="1"/>
  <c r="J641"/>
  <c r="I54"/>
  <c r="J63"/>
  <c r="J53"/>
  <c r="O21"/>
  <c r="O12"/>
  <c r="J494"/>
  <c r="I504"/>
  <c r="J504" s="1"/>
  <c r="I495"/>
  <c r="N348"/>
  <c r="O494"/>
  <c r="O503"/>
  <c r="M620"/>
  <c r="M629"/>
  <c r="N473"/>
  <c r="N482"/>
  <c r="L503"/>
  <c r="L494"/>
  <c r="M138"/>
  <c r="I538"/>
  <c r="I547"/>
  <c r="J547" s="1"/>
  <c r="J537"/>
  <c r="I620"/>
  <c r="J619"/>
  <c r="I629"/>
  <c r="J629" s="1"/>
  <c r="L347"/>
  <c r="L630"/>
  <c r="L621"/>
  <c r="I672"/>
  <c r="J672" s="1"/>
  <c r="J662"/>
  <c r="I663"/>
  <c r="N705"/>
  <c r="N714"/>
  <c r="J73"/>
  <c r="J83"/>
  <c r="I74"/>
  <c r="N13"/>
  <c r="N23" s="1"/>
  <c r="N22"/>
  <c r="N137"/>
  <c r="K462"/>
  <c r="K453"/>
  <c r="O201"/>
  <c r="N97"/>
  <c r="J726"/>
  <c r="I736"/>
  <c r="J736" s="1"/>
  <c r="I727"/>
  <c r="M474"/>
  <c r="M483"/>
  <c r="O672"/>
  <c r="O663"/>
  <c r="O335"/>
  <c r="O326"/>
  <c r="O284"/>
  <c r="L62"/>
  <c r="L53"/>
  <c r="M336"/>
  <c r="M327"/>
  <c r="M223"/>
  <c r="O629"/>
  <c r="O620"/>
  <c r="M242"/>
  <c r="M251"/>
  <c r="M601"/>
  <c r="M611" s="1"/>
  <c r="M610"/>
  <c r="J12"/>
  <c r="I13"/>
  <c r="J22"/>
  <c r="O125"/>
  <c r="O116"/>
  <c r="N243"/>
  <c r="N252"/>
  <c r="O222"/>
  <c r="L96"/>
  <c r="I587"/>
  <c r="J587" s="1"/>
  <c r="I578"/>
  <c r="J577"/>
  <c r="L42"/>
  <c r="L33"/>
  <c r="I168"/>
  <c r="J168" s="1"/>
  <c r="I159"/>
  <c r="J158"/>
  <c r="O349"/>
  <c r="O735"/>
  <c r="O726"/>
  <c r="I336"/>
  <c r="J336" s="1"/>
  <c r="I327"/>
  <c r="J326"/>
  <c r="N683"/>
  <c r="N692"/>
  <c r="O273"/>
  <c r="O264"/>
  <c r="M461"/>
  <c r="M452"/>
  <c r="L75"/>
  <c r="I34"/>
  <c r="J43"/>
  <c r="J33"/>
  <c r="M168"/>
  <c r="M159"/>
  <c r="L315"/>
  <c r="L306"/>
  <c r="M734"/>
  <c r="M725"/>
  <c r="I715"/>
  <c r="J715" s="1"/>
  <c r="I706"/>
  <c r="J705"/>
  <c r="O139"/>
  <c r="I432"/>
  <c r="I441"/>
  <c r="J441" s="1"/>
  <c r="J431"/>
  <c r="K629"/>
  <c r="K620"/>
  <c r="N631"/>
  <c r="N622"/>
  <c r="N632" s="1"/>
  <c r="O379"/>
  <c r="O370"/>
  <c r="O380" s="1"/>
  <c r="K726"/>
  <c r="K735"/>
  <c r="M314"/>
  <c r="M305"/>
  <c r="O579"/>
  <c r="O588"/>
  <c r="I525"/>
  <c r="J525" s="1"/>
  <c r="J515"/>
  <c r="I516"/>
  <c r="K440"/>
  <c r="K431"/>
  <c r="L713"/>
  <c r="L704"/>
  <c r="K651"/>
  <c r="K642"/>
  <c r="M265"/>
  <c r="M275" s="1"/>
  <c r="L285"/>
  <c r="M546"/>
  <c r="M537"/>
  <c r="M587"/>
  <c r="M578"/>
  <c r="L253"/>
  <c r="L244"/>
  <c r="L254" s="1"/>
  <c r="M347"/>
  <c r="K494"/>
  <c r="K503"/>
  <c r="O252"/>
  <c r="O243"/>
  <c r="O63"/>
  <c r="O54"/>
  <c r="L545"/>
  <c r="L536"/>
  <c r="M75"/>
  <c r="N524"/>
  <c r="N515"/>
  <c r="O160"/>
  <c r="O170" s="1"/>
  <c r="O169"/>
  <c r="L473"/>
  <c r="L482"/>
  <c r="N399"/>
  <c r="N390"/>
  <c r="AB607" i="1"/>
  <c r="AB598"/>
  <c r="M377" i="3"/>
  <c r="M368"/>
  <c r="N503"/>
  <c r="N494"/>
  <c r="K524"/>
  <c r="K515"/>
  <c r="I567"/>
  <c r="J567" s="1"/>
  <c r="J557"/>
  <c r="I558"/>
  <c r="K714"/>
  <c r="K705"/>
  <c r="K671"/>
  <c r="K662"/>
  <c r="N734"/>
  <c r="N725"/>
  <c r="L463"/>
  <c r="L454"/>
  <c r="L464" s="1"/>
  <c r="L202"/>
  <c r="N641"/>
  <c r="N650"/>
  <c r="M525"/>
  <c r="M516"/>
  <c r="O525"/>
  <c r="O516"/>
  <c r="L734"/>
  <c r="L725"/>
  <c r="N126"/>
  <c r="N117"/>
  <c r="M13"/>
  <c r="M23" s="1"/>
  <c r="M22"/>
  <c r="I474"/>
  <c r="J473"/>
  <c r="I483"/>
  <c r="J483" s="1"/>
  <c r="L671"/>
  <c r="L662"/>
  <c r="M642"/>
  <c r="M651"/>
  <c r="L599"/>
  <c r="L608"/>
  <c r="M693"/>
  <c r="M684"/>
  <c r="N285"/>
  <c r="N600"/>
  <c r="N609"/>
  <c r="O683"/>
  <c r="O692"/>
  <c r="I221"/>
  <c r="J230"/>
  <c r="J220"/>
  <c r="I399"/>
  <c r="J399" s="1"/>
  <c r="I390"/>
  <c r="J389"/>
  <c r="U270" i="2"/>
  <c r="V269"/>
  <c r="H50"/>
  <c r="I50"/>
  <c r="C51"/>
  <c r="U451"/>
  <c r="V450"/>
  <c r="U544" i="1"/>
  <c r="U535"/>
  <c r="V30" i="2"/>
  <c r="U31"/>
  <c r="W523" i="1"/>
  <c r="W514"/>
  <c r="AU578"/>
  <c r="AU587"/>
  <c r="V210" i="2"/>
  <c r="U211"/>
  <c r="AJ229" i="1"/>
  <c r="AJ220"/>
  <c r="V190" i="2"/>
  <c r="U191"/>
  <c r="V109"/>
  <c r="U110"/>
  <c r="U532"/>
  <c r="V532" s="1"/>
  <c r="V531"/>
  <c r="U492"/>
  <c r="V492" s="1"/>
  <c r="V491"/>
  <c r="U630"/>
  <c r="V629"/>
  <c r="V671"/>
  <c r="U672"/>
  <c r="V672" s="1"/>
  <c r="V514" i="1"/>
  <c r="V523"/>
  <c r="AS327"/>
  <c r="AS336"/>
  <c r="V609" i="2"/>
  <c r="U610"/>
  <c r="R460" i="1"/>
  <c r="R451"/>
  <c r="V130" i="2"/>
  <c r="U131"/>
  <c r="Q569" i="1"/>
  <c r="Q568"/>
  <c r="U251" i="2"/>
  <c r="V250"/>
  <c r="U590"/>
  <c r="V589"/>
  <c r="C351"/>
  <c r="J350"/>
  <c r="U511"/>
  <c r="V510"/>
  <c r="AG503" i="1"/>
  <c r="AG494"/>
  <c r="V171" i="2"/>
  <c r="U172"/>
  <c r="V172" s="1"/>
  <c r="AP662" i="1"/>
  <c r="AP671"/>
  <c r="U412" i="2"/>
  <c r="V412" s="1"/>
  <c r="V411"/>
  <c r="AT473" i="1"/>
  <c r="AT482"/>
  <c r="U570" i="2"/>
  <c r="V569"/>
  <c r="U232"/>
  <c r="V232" s="1"/>
  <c r="V231"/>
  <c r="AC419" i="1"/>
  <c r="AC410"/>
  <c r="U90" i="2"/>
  <c r="V89"/>
  <c r="V151"/>
  <c r="U152"/>
  <c r="V152" s="1"/>
  <c r="AQ672" i="1"/>
  <c r="AQ663"/>
  <c r="AW693"/>
  <c r="AW684"/>
  <c r="C311" i="2"/>
  <c r="J310"/>
  <c r="J370"/>
  <c r="C371"/>
  <c r="U472"/>
  <c r="V472" s="1"/>
  <c r="V471"/>
  <c r="X515" i="1"/>
  <c r="X524"/>
  <c r="P649"/>
  <c r="P640"/>
  <c r="AR335"/>
  <c r="AR326"/>
  <c r="AP327"/>
  <c r="AP336"/>
  <c r="U71" i="2"/>
  <c r="V70"/>
  <c r="AV712" i="1"/>
  <c r="AV703"/>
  <c r="V650" i="2"/>
  <c r="U651"/>
  <c r="AR673" i="1"/>
  <c r="AR674"/>
  <c r="AD504"/>
  <c r="AD495"/>
  <c r="AQ335"/>
  <c r="AQ326"/>
  <c r="AE609"/>
  <c r="AE600"/>
  <c r="V550" i="2"/>
  <c r="U551"/>
  <c r="BV456" i="6" l="1"/>
  <c r="CN456" s="1"/>
  <c r="BV458"/>
  <c r="CN458" s="1"/>
  <c r="BV457"/>
  <c r="CN457" s="1"/>
  <c r="CY457" s="1"/>
  <c r="CG83"/>
  <c r="CH83" s="1"/>
  <c r="BZ84" s="1"/>
  <c r="CG163"/>
  <c r="CH163" s="1"/>
  <c r="BT164" s="1"/>
  <c r="BE205"/>
  <c r="CG205" s="1"/>
  <c r="CH205" s="1"/>
  <c r="BE425"/>
  <c r="CY459"/>
  <c r="CT452"/>
  <c r="CY452" s="1"/>
  <c r="CG452"/>
  <c r="CH452" s="1"/>
  <c r="CG113"/>
  <c r="CH113" s="1"/>
  <c r="CE114" s="1"/>
  <c r="CG98"/>
  <c r="CH98" s="1"/>
  <c r="CC99" s="1"/>
  <c r="CG99" s="1"/>
  <c r="CH99" s="1"/>
  <c r="CC100" s="1"/>
  <c r="CG100" s="1"/>
  <c r="CH100" s="1"/>
  <c r="CC101" s="1"/>
  <c r="CG101" s="1"/>
  <c r="CH101" s="1"/>
  <c r="CK98"/>
  <c r="CY98" s="1"/>
  <c r="BB65"/>
  <c r="CG65" s="1"/>
  <c r="CH65" s="1"/>
  <c r="BB459"/>
  <c r="BG457"/>
  <c r="BG459"/>
  <c r="N441" i="3"/>
  <c r="N432"/>
  <c r="M432"/>
  <c r="M441"/>
  <c r="L180"/>
  <c r="O180"/>
  <c r="CG93" i="6"/>
  <c r="CH93" s="1"/>
  <c r="BR94" s="1"/>
  <c r="BS227"/>
  <c r="CK227" s="1"/>
  <c r="CY227" s="1"/>
  <c r="BS228"/>
  <c r="CK228" s="1"/>
  <c r="CY228" s="1"/>
  <c r="BS229"/>
  <c r="CK229" s="1"/>
  <c r="CY229" s="1"/>
  <c r="BS230"/>
  <c r="CK230" s="1"/>
  <c r="CY230" s="1"/>
  <c r="BS231"/>
  <c r="CK231" s="1"/>
  <c r="CY231" s="1"/>
  <c r="BS224"/>
  <c r="BS232"/>
  <c r="CK232" s="1"/>
  <c r="CY232" s="1"/>
  <c r="BS123"/>
  <c r="CG123" s="1"/>
  <c r="CH123" s="1"/>
  <c r="BS124" s="1"/>
  <c r="BS226"/>
  <c r="CK226" s="1"/>
  <c r="CY226" s="1"/>
  <c r="BS225"/>
  <c r="CK225" s="1"/>
  <c r="CY225" s="1"/>
  <c r="BS233"/>
  <c r="CK233" s="1"/>
  <c r="CY233" s="1"/>
  <c r="BU212"/>
  <c r="CM212" s="1"/>
  <c r="CY212" s="1"/>
  <c r="BU153"/>
  <c r="CG153" s="1"/>
  <c r="CH153" s="1"/>
  <c r="CG287"/>
  <c r="CH287" s="1"/>
  <c r="BV288" s="1"/>
  <c r="BN94"/>
  <c r="BN15"/>
  <c r="CG15" s="1"/>
  <c r="CH15" s="1"/>
  <c r="BJ323"/>
  <c r="BJ314"/>
  <c r="CG314" s="1"/>
  <c r="CH314" s="1"/>
  <c r="BQ25"/>
  <c r="CG25" s="1"/>
  <c r="CH25" s="1"/>
  <c r="BQ154"/>
  <c r="BG211"/>
  <c r="BG173"/>
  <c r="CG173" s="1"/>
  <c r="CH173" s="1"/>
  <c r="CG297"/>
  <c r="CH297" s="1"/>
  <c r="CD298" s="1"/>
  <c r="CB323"/>
  <c r="CB302"/>
  <c r="CG302" s="1"/>
  <c r="CH302" s="1"/>
  <c r="BK303" s="1"/>
  <c r="BP35"/>
  <c r="CG35" s="1"/>
  <c r="CH35" s="1"/>
  <c r="BP164"/>
  <c r="AZ74"/>
  <c r="CG74" s="1"/>
  <c r="CH74" s="1"/>
  <c r="BW75" s="1"/>
  <c r="AZ230"/>
  <c r="AZ144"/>
  <c r="CG144" s="1"/>
  <c r="CH144" s="1"/>
  <c r="BX145" s="1"/>
  <c r="AZ84"/>
  <c r="AZ114"/>
  <c r="AZ154"/>
  <c r="AZ94"/>
  <c r="AZ124"/>
  <c r="AZ164"/>
  <c r="AZ55"/>
  <c r="CG55" s="1"/>
  <c r="CH55" s="1"/>
  <c r="AZ134"/>
  <c r="CG134" s="1"/>
  <c r="CH134" s="1"/>
  <c r="CA135" s="1"/>
  <c r="AZ214"/>
  <c r="AZ104"/>
  <c r="AZ288"/>
  <c r="AZ328"/>
  <c r="AZ298"/>
  <c r="AY219"/>
  <c r="CG219" s="1"/>
  <c r="CH219" s="1"/>
  <c r="BA220" s="1"/>
  <c r="AY237"/>
  <c r="CG237" s="1"/>
  <c r="CH237" s="1"/>
  <c r="BY210"/>
  <c r="CG210" s="1"/>
  <c r="CH210" s="1"/>
  <c r="BY323"/>
  <c r="CQ323" s="1"/>
  <c r="CY323" s="1"/>
  <c r="BM238"/>
  <c r="BM257"/>
  <c r="CG257" s="1"/>
  <c r="CH257" s="1"/>
  <c r="BH259"/>
  <c r="BH288"/>
  <c r="BH279"/>
  <c r="CG279" s="1"/>
  <c r="CH279" s="1"/>
  <c r="BH437" s="1"/>
  <c r="BD298"/>
  <c r="BD249"/>
  <c r="CG249" s="1"/>
  <c r="CH249" s="1"/>
  <c r="BO45"/>
  <c r="CG45" s="1"/>
  <c r="CH45" s="1"/>
  <c r="BO124"/>
  <c r="N54" i="3"/>
  <c r="N63"/>
  <c r="I349"/>
  <c r="J348"/>
  <c r="J358"/>
  <c r="K537"/>
  <c r="K546"/>
  <c r="L21"/>
  <c r="L12"/>
  <c r="L567"/>
  <c r="L558"/>
  <c r="L159"/>
  <c r="L168"/>
  <c r="L378"/>
  <c r="L369"/>
  <c r="L138"/>
  <c r="N159"/>
  <c r="N168"/>
  <c r="L327"/>
  <c r="L336"/>
  <c r="J369"/>
  <c r="I370"/>
  <c r="I379"/>
  <c r="J379" s="1"/>
  <c r="L399"/>
  <c r="L390"/>
  <c r="O714"/>
  <c r="O705"/>
  <c r="I601"/>
  <c r="I610"/>
  <c r="J610" s="1"/>
  <c r="J600"/>
  <c r="M201"/>
  <c r="K694"/>
  <c r="K685"/>
  <c r="K695" s="1"/>
  <c r="M285"/>
  <c r="L432"/>
  <c r="L441"/>
  <c r="I315"/>
  <c r="J315" s="1"/>
  <c r="I306"/>
  <c r="J305"/>
  <c r="K483"/>
  <c r="K474"/>
  <c r="O483"/>
  <c r="O474"/>
  <c r="M42"/>
  <c r="M33"/>
  <c r="M118"/>
  <c r="M128" s="1"/>
  <c r="M127"/>
  <c r="L663"/>
  <c r="L672"/>
  <c r="I484"/>
  <c r="J484" s="1"/>
  <c r="I475"/>
  <c r="J474"/>
  <c r="AB599" i="1"/>
  <c r="AB608"/>
  <c r="N525" i="3"/>
  <c r="N516"/>
  <c r="O55"/>
  <c r="O65" s="1"/>
  <c r="O64"/>
  <c r="M547"/>
  <c r="M538"/>
  <c r="M548" s="1"/>
  <c r="L714"/>
  <c r="L705"/>
  <c r="I526"/>
  <c r="J526" s="1"/>
  <c r="J516"/>
  <c r="I517"/>
  <c r="K736"/>
  <c r="K727"/>
  <c r="K737" s="1"/>
  <c r="O274"/>
  <c r="O265"/>
  <c r="O275" s="1"/>
  <c r="N483"/>
  <c r="N474"/>
  <c r="J264"/>
  <c r="I265"/>
  <c r="I274"/>
  <c r="J274" s="1"/>
  <c r="M715"/>
  <c r="M706"/>
  <c r="M716" s="1"/>
  <c r="L694"/>
  <c r="L685"/>
  <c r="L695" s="1"/>
  <c r="M567"/>
  <c r="M558"/>
  <c r="J128"/>
  <c r="J118"/>
  <c r="J231"/>
  <c r="I222"/>
  <c r="J221"/>
  <c r="L609"/>
  <c r="L600"/>
  <c r="N127"/>
  <c r="N118"/>
  <c r="N128" s="1"/>
  <c r="N735"/>
  <c r="N726"/>
  <c r="L483"/>
  <c r="L474"/>
  <c r="M315"/>
  <c r="M306"/>
  <c r="K630"/>
  <c r="K621"/>
  <c r="J706"/>
  <c r="I716"/>
  <c r="J716" s="1"/>
  <c r="I588"/>
  <c r="J588" s="1"/>
  <c r="J578"/>
  <c r="I579"/>
  <c r="L622"/>
  <c r="L632" s="1"/>
  <c r="L631"/>
  <c r="M139"/>
  <c r="N547"/>
  <c r="N538"/>
  <c r="N548" s="1"/>
  <c r="AS662" i="1"/>
  <c r="AS671"/>
  <c r="O432" i="3"/>
  <c r="O441"/>
  <c r="N223"/>
  <c r="N642"/>
  <c r="N651"/>
  <c r="N610"/>
  <c r="N601"/>
  <c r="N611" s="1"/>
  <c r="L735"/>
  <c r="L726"/>
  <c r="M517"/>
  <c r="M527" s="1"/>
  <c r="M526"/>
  <c r="K663"/>
  <c r="K672"/>
  <c r="I559"/>
  <c r="J558"/>
  <c r="I568"/>
  <c r="J568" s="1"/>
  <c r="M348"/>
  <c r="L286"/>
  <c r="M735"/>
  <c r="M726"/>
  <c r="M169"/>
  <c r="M160"/>
  <c r="M170" s="1"/>
  <c r="J44"/>
  <c r="J34"/>
  <c r="N684"/>
  <c r="N693"/>
  <c r="O736"/>
  <c r="O727"/>
  <c r="O737" s="1"/>
  <c r="L97"/>
  <c r="O223"/>
  <c r="O126"/>
  <c r="O117"/>
  <c r="M252"/>
  <c r="M243"/>
  <c r="O202"/>
  <c r="J74"/>
  <c r="J84"/>
  <c r="I75"/>
  <c r="N715"/>
  <c r="N706"/>
  <c r="N716" s="1"/>
  <c r="I621"/>
  <c r="I630"/>
  <c r="J630" s="1"/>
  <c r="J620"/>
  <c r="L504"/>
  <c r="L495"/>
  <c r="J495"/>
  <c r="I505"/>
  <c r="J505" s="1"/>
  <c r="I496"/>
  <c r="M400"/>
  <c r="M391"/>
  <c r="M401" s="1"/>
  <c r="N337"/>
  <c r="N328"/>
  <c r="N338" s="1"/>
  <c r="K558"/>
  <c r="K567"/>
  <c r="L643"/>
  <c r="L653" s="1"/>
  <c r="L652"/>
  <c r="O463"/>
  <c r="O454"/>
  <c r="O464" s="1"/>
  <c r="L273"/>
  <c r="L264"/>
  <c r="K610"/>
  <c r="K601"/>
  <c r="K611" s="1"/>
  <c r="N453"/>
  <c r="N462"/>
  <c r="O547"/>
  <c r="O538"/>
  <c r="O548" s="1"/>
  <c r="N286"/>
  <c r="N495"/>
  <c r="N504"/>
  <c r="M76"/>
  <c r="O589"/>
  <c r="O580"/>
  <c r="O590" s="1"/>
  <c r="I169"/>
  <c r="J169" s="1"/>
  <c r="I160"/>
  <c r="J159"/>
  <c r="O630"/>
  <c r="O621"/>
  <c r="M337"/>
  <c r="M328"/>
  <c r="M338" s="1"/>
  <c r="N138"/>
  <c r="I673"/>
  <c r="J673" s="1"/>
  <c r="J663"/>
  <c r="I664"/>
  <c r="L348"/>
  <c r="O495"/>
  <c r="O504"/>
  <c r="L526"/>
  <c r="L517"/>
  <c r="L527" s="1"/>
  <c r="I463"/>
  <c r="J463" s="1"/>
  <c r="I454"/>
  <c r="J453"/>
  <c r="J684"/>
  <c r="I694"/>
  <c r="J694" s="1"/>
  <c r="I685"/>
  <c r="I400"/>
  <c r="J400" s="1"/>
  <c r="I391"/>
  <c r="J390"/>
  <c r="O684"/>
  <c r="O693"/>
  <c r="M652"/>
  <c r="M643"/>
  <c r="M653" s="1"/>
  <c r="O517"/>
  <c r="O527" s="1"/>
  <c r="O526"/>
  <c r="K706"/>
  <c r="K716" s="1"/>
  <c r="K715"/>
  <c r="K495"/>
  <c r="K504"/>
  <c r="I442"/>
  <c r="J442" s="1"/>
  <c r="I433"/>
  <c r="J432"/>
  <c r="L307"/>
  <c r="L317" s="1"/>
  <c r="L316"/>
  <c r="L76"/>
  <c r="I337"/>
  <c r="J337" s="1"/>
  <c r="I328"/>
  <c r="J327"/>
  <c r="O285"/>
  <c r="M484"/>
  <c r="M475"/>
  <c r="M485" s="1"/>
  <c r="K463"/>
  <c r="K454"/>
  <c r="K464" s="1"/>
  <c r="I652"/>
  <c r="J652" s="1"/>
  <c r="I643"/>
  <c r="J642"/>
  <c r="M664"/>
  <c r="M674" s="1"/>
  <c r="M673"/>
  <c r="O97"/>
  <c r="N202"/>
  <c r="I244"/>
  <c r="J243"/>
  <c r="I253"/>
  <c r="J253" s="1"/>
  <c r="N672"/>
  <c r="N663"/>
  <c r="M685"/>
  <c r="M695" s="1"/>
  <c r="M694"/>
  <c r="K516"/>
  <c r="K525"/>
  <c r="M369"/>
  <c r="M378"/>
  <c r="N400"/>
  <c r="N391"/>
  <c r="N401" s="1"/>
  <c r="L537"/>
  <c r="L546"/>
  <c r="O253"/>
  <c r="O244"/>
  <c r="O254" s="1"/>
  <c r="M588"/>
  <c r="M579"/>
  <c r="K652"/>
  <c r="K643"/>
  <c r="K653" s="1"/>
  <c r="K432"/>
  <c r="K441"/>
  <c r="M462"/>
  <c r="M453"/>
  <c r="L43"/>
  <c r="L34"/>
  <c r="L44" s="1"/>
  <c r="N253"/>
  <c r="N244"/>
  <c r="N254" s="1"/>
  <c r="J13"/>
  <c r="J23"/>
  <c r="L54"/>
  <c r="L63"/>
  <c r="O336"/>
  <c r="O327"/>
  <c r="O664"/>
  <c r="O674" s="1"/>
  <c r="O673"/>
  <c r="I737"/>
  <c r="J737" s="1"/>
  <c r="J727"/>
  <c r="J538"/>
  <c r="I548"/>
  <c r="J548" s="1"/>
  <c r="M621"/>
  <c r="M630"/>
  <c r="N349"/>
  <c r="O22"/>
  <c r="O13"/>
  <c r="O23" s="1"/>
  <c r="J64"/>
  <c r="I55"/>
  <c r="J54"/>
  <c r="N588"/>
  <c r="N579"/>
  <c r="N568"/>
  <c r="N559"/>
  <c r="N569" s="1"/>
  <c r="M64"/>
  <c r="M55"/>
  <c r="M65" s="1"/>
  <c r="N181"/>
  <c r="U652" i="2"/>
  <c r="V652" s="1"/>
  <c r="V651"/>
  <c r="C372"/>
  <c r="J371"/>
  <c r="U552"/>
  <c r="V552" s="1"/>
  <c r="V551"/>
  <c r="AQ336" i="1"/>
  <c r="AQ327"/>
  <c r="AQ674"/>
  <c r="AQ673"/>
  <c r="U91" i="2"/>
  <c r="V90"/>
  <c r="AP672" i="1"/>
  <c r="AP663"/>
  <c r="V511" i="2"/>
  <c r="U512"/>
  <c r="V512" s="1"/>
  <c r="V191"/>
  <c r="U192"/>
  <c r="V192" s="1"/>
  <c r="AU588" i="1"/>
  <c r="AU579"/>
  <c r="V31" i="2"/>
  <c r="U32"/>
  <c r="V32" s="1"/>
  <c r="AG504" i="1"/>
  <c r="AG495"/>
  <c r="U132" i="2"/>
  <c r="V132" s="1"/>
  <c r="V131"/>
  <c r="U611"/>
  <c r="V610"/>
  <c r="V524" i="1"/>
  <c r="V515"/>
  <c r="U452" i="2"/>
  <c r="V452" s="1"/>
  <c r="V451"/>
  <c r="AW694" i="1"/>
  <c r="AW695"/>
  <c r="U571" i="2"/>
  <c r="V570"/>
  <c r="AT483" i="1"/>
  <c r="AT474"/>
  <c r="AS338"/>
  <c r="AS337"/>
  <c r="AP338"/>
  <c r="AP337"/>
  <c r="C312" i="2"/>
  <c r="J311"/>
  <c r="AC411" i="1"/>
  <c r="AC421" s="1"/>
  <c r="AC422" s="1"/>
  <c r="AC420"/>
  <c r="C352" i="2"/>
  <c r="J351"/>
  <c r="U591"/>
  <c r="V590"/>
  <c r="AJ221" i="1"/>
  <c r="AJ230"/>
  <c r="V211" i="2"/>
  <c r="U212"/>
  <c r="V212" s="1"/>
  <c r="I51"/>
  <c r="C52"/>
  <c r="H51"/>
  <c r="AV704" i="1"/>
  <c r="AV713"/>
  <c r="AR336"/>
  <c r="AR327"/>
  <c r="AE611"/>
  <c r="AE610"/>
  <c r="AD506"/>
  <c r="AD505"/>
  <c r="U72" i="2"/>
  <c r="V72" s="1"/>
  <c r="V71"/>
  <c r="P650" i="1"/>
  <c r="P641"/>
  <c r="X525"/>
  <c r="X516"/>
  <c r="U252" i="2"/>
  <c r="V252" s="1"/>
  <c r="V251"/>
  <c r="R461" i="1"/>
  <c r="R452"/>
  <c r="V630" i="2"/>
  <c r="U631"/>
  <c r="U111"/>
  <c r="V110"/>
  <c r="W515" i="1"/>
  <c r="W524"/>
  <c r="U545"/>
  <c r="U536"/>
  <c r="U271" i="2"/>
  <c r="V270"/>
  <c r="CG457" i="6" l="1"/>
  <c r="CH457" s="1"/>
  <c r="CG84"/>
  <c r="CH84" s="1"/>
  <c r="BZ85" s="1"/>
  <c r="CC454"/>
  <c r="CG454" s="1"/>
  <c r="CH454" s="1"/>
  <c r="BE206"/>
  <c r="CG206" s="1"/>
  <c r="CH206" s="1"/>
  <c r="BE426"/>
  <c r="CG114"/>
  <c r="CH114" s="1"/>
  <c r="CE115" s="1"/>
  <c r="CG164"/>
  <c r="CH164" s="1"/>
  <c r="BT165" s="1"/>
  <c r="CG224"/>
  <c r="CH224" s="1"/>
  <c r="CF225" s="1"/>
  <c r="CG225" s="1"/>
  <c r="CH225" s="1"/>
  <c r="CF226" s="1"/>
  <c r="CG226" s="1"/>
  <c r="CH226" s="1"/>
  <c r="CF227" s="1"/>
  <c r="CG227" s="1"/>
  <c r="CH227" s="1"/>
  <c r="CF228" s="1"/>
  <c r="CG228" s="1"/>
  <c r="CH228" s="1"/>
  <c r="CF229" s="1"/>
  <c r="CG229" s="1"/>
  <c r="CH229" s="1"/>
  <c r="CF230" s="1"/>
  <c r="CG230" s="1"/>
  <c r="CH230" s="1"/>
  <c r="CF231" s="1"/>
  <c r="CK224"/>
  <c r="CY224" s="1"/>
  <c r="CC102"/>
  <c r="CG102" s="1"/>
  <c r="CH102" s="1"/>
  <c r="CC103" s="1"/>
  <c r="CG103" s="1"/>
  <c r="CH103" s="1"/>
  <c r="CC104" s="1"/>
  <c r="CG104" s="1"/>
  <c r="CH104" s="1"/>
  <c r="CC105" s="1"/>
  <c r="CC458"/>
  <c r="BB66"/>
  <c r="CG66" s="1"/>
  <c r="CH66" s="1"/>
  <c r="BB460"/>
  <c r="M433" i="3"/>
  <c r="M443" s="1"/>
  <c r="M442"/>
  <c r="N433"/>
  <c r="N443" s="1"/>
  <c r="N442"/>
  <c r="L181"/>
  <c r="O181"/>
  <c r="CG94" i="6"/>
  <c r="CH94" s="1"/>
  <c r="BR95" s="1"/>
  <c r="BY324"/>
  <c r="CQ324" s="1"/>
  <c r="CY324" s="1"/>
  <c r="BY211"/>
  <c r="CG211" s="1"/>
  <c r="CH211" s="1"/>
  <c r="BU154"/>
  <c r="CG154" s="1"/>
  <c r="CH154" s="1"/>
  <c r="BU213"/>
  <c r="CM213" s="1"/>
  <c r="CY213" s="1"/>
  <c r="BD299"/>
  <c r="BD250"/>
  <c r="CG250" s="1"/>
  <c r="CH250" s="1"/>
  <c r="BM239"/>
  <c r="BM258"/>
  <c r="CG258" s="1"/>
  <c r="CH258" s="1"/>
  <c r="AY238"/>
  <c r="CG238" s="1"/>
  <c r="CH238" s="1"/>
  <c r="AY220"/>
  <c r="CG220" s="1"/>
  <c r="CH220" s="1"/>
  <c r="BJ324"/>
  <c r="BJ315"/>
  <c r="CG315" s="1"/>
  <c r="CH315" s="1"/>
  <c r="BJ456" s="1"/>
  <c r="AZ289"/>
  <c r="AZ329"/>
  <c r="AZ75"/>
  <c r="CG75" s="1"/>
  <c r="CH75" s="1"/>
  <c r="BW76" s="1"/>
  <c r="AZ231"/>
  <c r="AZ145"/>
  <c r="CG145" s="1"/>
  <c r="CH145" s="1"/>
  <c r="BX146" s="1"/>
  <c r="AZ85"/>
  <c r="CG85" s="1"/>
  <c r="CH85" s="1"/>
  <c r="BZ86" s="1"/>
  <c r="AZ115"/>
  <c r="AZ155"/>
  <c r="AZ95"/>
  <c r="AZ125"/>
  <c r="AZ165"/>
  <c r="AZ299"/>
  <c r="AZ56"/>
  <c r="CG56" s="1"/>
  <c r="CH56" s="1"/>
  <c r="AZ105"/>
  <c r="AZ135"/>
  <c r="CG135" s="1"/>
  <c r="CH135" s="1"/>
  <c r="CA136" s="1"/>
  <c r="AZ215"/>
  <c r="CG323"/>
  <c r="CH323" s="1"/>
  <c r="BG212"/>
  <c r="BG174"/>
  <c r="CG174" s="1"/>
  <c r="CH174" s="1"/>
  <c r="BN95"/>
  <c r="BN16"/>
  <c r="CG16" s="1"/>
  <c r="CH16" s="1"/>
  <c r="BH289"/>
  <c r="BH260"/>
  <c r="BH280"/>
  <c r="CG280" s="1"/>
  <c r="CH280" s="1"/>
  <c r="CG298"/>
  <c r="CH298" s="1"/>
  <c r="CD299" s="1"/>
  <c r="CG124"/>
  <c r="CH124" s="1"/>
  <c r="BS125" s="1"/>
  <c r="BP36"/>
  <c r="CG36" s="1"/>
  <c r="CH36" s="1"/>
  <c r="BP165"/>
  <c r="CG288"/>
  <c r="CH288" s="1"/>
  <c r="BV289" s="1"/>
  <c r="BO46"/>
  <c r="CG46" s="1"/>
  <c r="CH46" s="1"/>
  <c r="BO125"/>
  <c r="BQ26"/>
  <c r="CG26" s="1"/>
  <c r="CH26" s="1"/>
  <c r="BQ155"/>
  <c r="J349" i="3"/>
  <c r="J359"/>
  <c r="M34"/>
  <c r="M44" s="1"/>
  <c r="M43"/>
  <c r="K475"/>
  <c r="K485" s="1"/>
  <c r="K484"/>
  <c r="M286"/>
  <c r="M202"/>
  <c r="O715"/>
  <c r="O706"/>
  <c r="O716" s="1"/>
  <c r="L337"/>
  <c r="L328"/>
  <c r="L338" s="1"/>
  <c r="L139"/>
  <c r="L160"/>
  <c r="L170" s="1"/>
  <c r="L169"/>
  <c r="I380"/>
  <c r="J380" s="1"/>
  <c r="J370"/>
  <c r="L559"/>
  <c r="L569" s="1"/>
  <c r="L568"/>
  <c r="O475"/>
  <c r="O485" s="1"/>
  <c r="O484"/>
  <c r="L433"/>
  <c r="L443" s="1"/>
  <c r="L442"/>
  <c r="L400"/>
  <c r="L391"/>
  <c r="L401" s="1"/>
  <c r="N169"/>
  <c r="N160"/>
  <c r="N170" s="1"/>
  <c r="K547"/>
  <c r="K538"/>
  <c r="K548" s="1"/>
  <c r="L370"/>
  <c r="L380" s="1"/>
  <c r="L379"/>
  <c r="I307"/>
  <c r="J306"/>
  <c r="I316"/>
  <c r="J316" s="1"/>
  <c r="I611"/>
  <c r="J611" s="1"/>
  <c r="J601"/>
  <c r="L22"/>
  <c r="L13"/>
  <c r="L23" s="1"/>
  <c r="N64"/>
  <c r="N55"/>
  <c r="N65" s="1"/>
  <c r="N673"/>
  <c r="N664"/>
  <c r="N674" s="1"/>
  <c r="J643"/>
  <c r="I653"/>
  <c r="J653" s="1"/>
  <c r="O631"/>
  <c r="O622"/>
  <c r="O632" s="1"/>
  <c r="N463"/>
  <c r="N454"/>
  <c r="N464" s="1"/>
  <c r="K664"/>
  <c r="K674" s="1"/>
  <c r="K673"/>
  <c r="O433"/>
  <c r="O443" s="1"/>
  <c r="O442"/>
  <c r="M316"/>
  <c r="M307"/>
  <c r="M317" s="1"/>
  <c r="N484"/>
  <c r="N475"/>
  <c r="N485" s="1"/>
  <c r="I485"/>
  <c r="J485" s="1"/>
  <c r="J475"/>
  <c r="K517"/>
  <c r="K527" s="1"/>
  <c r="K526"/>
  <c r="J685"/>
  <c r="I695"/>
  <c r="J695" s="1"/>
  <c r="I674"/>
  <c r="J674" s="1"/>
  <c r="J664"/>
  <c r="N694"/>
  <c r="N685"/>
  <c r="N695" s="1"/>
  <c r="I589"/>
  <c r="J589" s="1"/>
  <c r="J579"/>
  <c r="I580"/>
  <c r="L706"/>
  <c r="L716" s="1"/>
  <c r="L715"/>
  <c r="O328"/>
  <c r="O338" s="1"/>
  <c r="O337"/>
  <c r="M580"/>
  <c r="M590" s="1"/>
  <c r="M589"/>
  <c r="J433"/>
  <c r="I443"/>
  <c r="J443" s="1"/>
  <c r="O496"/>
  <c r="O506" s="1"/>
  <c r="O505"/>
  <c r="N505"/>
  <c r="N496"/>
  <c r="N506" s="1"/>
  <c r="K559"/>
  <c r="K569" s="1"/>
  <c r="K568"/>
  <c r="L496"/>
  <c r="L506" s="1"/>
  <c r="L505"/>
  <c r="I622"/>
  <c r="I631"/>
  <c r="J631" s="1"/>
  <c r="J621"/>
  <c r="M244"/>
  <c r="M254" s="1"/>
  <c r="M253"/>
  <c r="M736"/>
  <c r="M727"/>
  <c r="M737" s="1"/>
  <c r="M349"/>
  <c r="J559"/>
  <c r="I569"/>
  <c r="J569" s="1"/>
  <c r="AS672" i="1"/>
  <c r="AS663"/>
  <c r="K622" i="3"/>
  <c r="K632" s="1"/>
  <c r="K631"/>
  <c r="L475"/>
  <c r="L485" s="1"/>
  <c r="L484"/>
  <c r="I275"/>
  <c r="J275" s="1"/>
  <c r="J265"/>
  <c r="I527"/>
  <c r="J527" s="1"/>
  <c r="J517"/>
  <c r="AB609" i="1"/>
  <c r="AB600"/>
  <c r="J55" i="3"/>
  <c r="J65"/>
  <c r="M463"/>
  <c r="M454"/>
  <c r="M464" s="1"/>
  <c r="I254"/>
  <c r="J254" s="1"/>
  <c r="J244"/>
  <c r="O127"/>
  <c r="O118"/>
  <c r="O128" s="1"/>
  <c r="N643"/>
  <c r="N653" s="1"/>
  <c r="N652"/>
  <c r="N736"/>
  <c r="N727"/>
  <c r="N737" s="1"/>
  <c r="L610"/>
  <c r="L601"/>
  <c r="L611" s="1"/>
  <c r="N580"/>
  <c r="N590" s="1"/>
  <c r="N589"/>
  <c r="L64"/>
  <c r="L55"/>
  <c r="L65" s="1"/>
  <c r="K496"/>
  <c r="K506" s="1"/>
  <c r="K505"/>
  <c r="O694"/>
  <c r="O685"/>
  <c r="O695" s="1"/>
  <c r="J454"/>
  <c r="I464"/>
  <c r="J464" s="1"/>
  <c r="N139"/>
  <c r="J75"/>
  <c r="J85"/>
  <c r="I76"/>
  <c r="M622"/>
  <c r="M632" s="1"/>
  <c r="M631"/>
  <c r="K433"/>
  <c r="K443" s="1"/>
  <c r="K442"/>
  <c r="L538"/>
  <c r="L548" s="1"/>
  <c r="L547"/>
  <c r="M370"/>
  <c r="M380" s="1"/>
  <c r="M379"/>
  <c r="O286"/>
  <c r="I338"/>
  <c r="J338" s="1"/>
  <c r="J328"/>
  <c r="I401"/>
  <c r="J401" s="1"/>
  <c r="J391"/>
  <c r="L349"/>
  <c r="I170"/>
  <c r="J170" s="1"/>
  <c r="J160"/>
  <c r="L274"/>
  <c r="L265"/>
  <c r="L275" s="1"/>
  <c r="J496"/>
  <c r="I506"/>
  <c r="J506" s="1"/>
  <c r="L736"/>
  <c r="L727"/>
  <c r="L737" s="1"/>
  <c r="J222"/>
  <c r="J232"/>
  <c r="I223"/>
  <c r="M559"/>
  <c r="M569" s="1"/>
  <c r="M568"/>
  <c r="N526"/>
  <c r="N517"/>
  <c r="N527" s="1"/>
  <c r="L673"/>
  <c r="L664"/>
  <c r="L674" s="1"/>
  <c r="W516" i="1"/>
  <c r="W525"/>
  <c r="V631" i="2"/>
  <c r="U632"/>
  <c r="V632" s="1"/>
  <c r="C313"/>
  <c r="C314" s="1"/>
  <c r="C315" s="1"/>
  <c r="C316" s="1"/>
  <c r="C317" s="1"/>
  <c r="C318" s="1"/>
  <c r="C319" s="1"/>
  <c r="C320" s="1"/>
  <c r="C321" s="1"/>
  <c r="C322" s="1"/>
  <c r="J312"/>
  <c r="U572"/>
  <c r="V572" s="1"/>
  <c r="V571"/>
  <c r="V516" i="1"/>
  <c r="V525"/>
  <c r="AG506"/>
  <c r="AG505"/>
  <c r="U272" i="2"/>
  <c r="V272" s="1"/>
  <c r="V271"/>
  <c r="U546" i="1"/>
  <c r="U537"/>
  <c r="P642"/>
  <c r="P651"/>
  <c r="AV705"/>
  <c r="AV714"/>
  <c r="C53" i="2"/>
  <c r="C54" s="1"/>
  <c r="C55" s="1"/>
  <c r="C56" s="1"/>
  <c r="C57" s="1"/>
  <c r="C58" s="1"/>
  <c r="C59" s="1"/>
  <c r="C60" s="1"/>
  <c r="C61" s="1"/>
  <c r="C62" s="1"/>
  <c r="I52"/>
  <c r="H52"/>
  <c r="AP674" i="1"/>
  <c r="AP673"/>
  <c r="V111" i="2"/>
  <c r="U112"/>
  <c r="V112" s="1"/>
  <c r="X527" i="1"/>
  <c r="X526"/>
  <c r="AT485"/>
  <c r="AT484"/>
  <c r="U612" i="2"/>
  <c r="V612" s="1"/>
  <c r="V611"/>
  <c r="R453" i="1"/>
  <c r="R462"/>
  <c r="AR338"/>
  <c r="AR337"/>
  <c r="AJ231"/>
  <c r="AJ222"/>
  <c r="U592" i="2"/>
  <c r="V592" s="1"/>
  <c r="V591"/>
  <c r="C353"/>
  <c r="C354" s="1"/>
  <c r="C355" s="1"/>
  <c r="C356" s="1"/>
  <c r="C357" s="1"/>
  <c r="C358" s="1"/>
  <c r="C359" s="1"/>
  <c r="C360" s="1"/>
  <c r="C361" s="1"/>
  <c r="C362" s="1"/>
  <c r="J352"/>
  <c r="AU590" i="1"/>
  <c r="AU589"/>
  <c r="U92" i="2"/>
  <c r="V92" s="1"/>
  <c r="V91"/>
  <c r="AQ338" i="1"/>
  <c r="AQ337"/>
  <c r="J372" i="2"/>
  <c r="C373"/>
  <c r="C374" s="1"/>
  <c r="C375" s="1"/>
  <c r="C376" s="1"/>
  <c r="C377" s="1"/>
  <c r="C378" s="1"/>
  <c r="C379" s="1"/>
  <c r="C380" s="1"/>
  <c r="C381" s="1"/>
  <c r="C382" s="1"/>
  <c r="CG115" i="6" l="1"/>
  <c r="CH115" s="1"/>
  <c r="CE116" s="1"/>
  <c r="CU454"/>
  <c r="CY454" s="1"/>
  <c r="BH462"/>
  <c r="BH438"/>
  <c r="BE207"/>
  <c r="CG207" s="1"/>
  <c r="CH207" s="1"/>
  <c r="BE428" s="1"/>
  <c r="BE427"/>
  <c r="CG458"/>
  <c r="CH458" s="1"/>
  <c r="CU458"/>
  <c r="CY458" s="1"/>
  <c r="BB67"/>
  <c r="CG67" s="1"/>
  <c r="CH67" s="1"/>
  <c r="BB342" s="1"/>
  <c r="BB462"/>
  <c r="BB461"/>
  <c r="CG299"/>
  <c r="CH299" s="1"/>
  <c r="CD300" s="1"/>
  <c r="BO47"/>
  <c r="CG47" s="1"/>
  <c r="CH47" s="1"/>
  <c r="BO126"/>
  <c r="BY212"/>
  <c r="CG212" s="1"/>
  <c r="CH212" s="1"/>
  <c r="BY325"/>
  <c r="CQ325" s="1"/>
  <c r="CY325" s="1"/>
  <c r="BG213"/>
  <c r="BG175"/>
  <c r="CG175" s="1"/>
  <c r="CH175" s="1"/>
  <c r="CG231"/>
  <c r="CH231" s="1"/>
  <c r="CF232" s="1"/>
  <c r="BM240"/>
  <c r="BM259"/>
  <c r="CG259" s="1"/>
  <c r="CH259" s="1"/>
  <c r="CG165"/>
  <c r="CH165" s="1"/>
  <c r="BT166" s="1"/>
  <c r="BU155"/>
  <c r="BU214"/>
  <c r="CM214" s="1"/>
  <c r="CY214" s="1"/>
  <c r="CB303"/>
  <c r="CG303" s="1"/>
  <c r="CH303" s="1"/>
  <c r="BK304" s="1"/>
  <c r="CB324"/>
  <c r="CG324" s="1"/>
  <c r="CH324" s="1"/>
  <c r="CG125"/>
  <c r="CH125" s="1"/>
  <c r="BS126" s="1"/>
  <c r="BH281"/>
  <c r="CG281" s="1"/>
  <c r="CH281" s="1"/>
  <c r="BH430" s="1"/>
  <c r="BH290"/>
  <c r="BH261"/>
  <c r="CG95"/>
  <c r="CH95" s="1"/>
  <c r="BR96" s="1"/>
  <c r="CG289"/>
  <c r="CH289" s="1"/>
  <c r="BV290" s="1"/>
  <c r="BD300"/>
  <c r="BD251"/>
  <c r="CG251" s="1"/>
  <c r="CH251" s="1"/>
  <c r="CG155"/>
  <c r="CH155" s="1"/>
  <c r="BJ316"/>
  <c r="CG316" s="1"/>
  <c r="CH316" s="1"/>
  <c r="BJ325"/>
  <c r="BQ27"/>
  <c r="CG27" s="1"/>
  <c r="CH27" s="1"/>
  <c r="BQ156"/>
  <c r="BP37"/>
  <c r="CG37" s="1"/>
  <c r="CH37" s="1"/>
  <c r="BP166"/>
  <c r="BN96"/>
  <c r="BN17"/>
  <c r="CG17" s="1"/>
  <c r="CH17" s="1"/>
  <c r="CG105"/>
  <c r="CH105" s="1"/>
  <c r="CC106" s="1"/>
  <c r="BA221"/>
  <c r="AZ57"/>
  <c r="CG57" s="1"/>
  <c r="CH57" s="1"/>
  <c r="AZ106"/>
  <c r="AZ136"/>
  <c r="CG136" s="1"/>
  <c r="CH136" s="1"/>
  <c r="CA137" s="1"/>
  <c r="AZ216"/>
  <c r="AZ76"/>
  <c r="CG76" s="1"/>
  <c r="CH76" s="1"/>
  <c r="BW77" s="1"/>
  <c r="AZ232"/>
  <c r="CG232" s="1"/>
  <c r="CH232" s="1"/>
  <c r="CF233" s="1"/>
  <c r="AZ146"/>
  <c r="CG146" s="1"/>
  <c r="CH146" s="1"/>
  <c r="AZ86"/>
  <c r="CG86" s="1"/>
  <c r="CH86" s="1"/>
  <c r="BZ87" s="1"/>
  <c r="AZ116"/>
  <c r="AZ156"/>
  <c r="AZ166"/>
  <c r="AZ300"/>
  <c r="CG300" s="1"/>
  <c r="CH300" s="1"/>
  <c r="CD301" s="1"/>
  <c r="AZ330"/>
  <c r="AZ290"/>
  <c r="AZ96"/>
  <c r="AZ126"/>
  <c r="AY221"/>
  <c r="AY239"/>
  <c r="CG239" s="1"/>
  <c r="CH239" s="1"/>
  <c r="I317" i="3"/>
  <c r="J317" s="1"/>
  <c r="J307"/>
  <c r="J223"/>
  <c r="J233"/>
  <c r="AS674" i="1"/>
  <c r="AS673"/>
  <c r="I632" i="3"/>
  <c r="J632" s="1"/>
  <c r="J622"/>
  <c r="AB611" i="1"/>
  <c r="AB610"/>
  <c r="J76" i="3"/>
  <c r="J86"/>
  <c r="I590"/>
  <c r="J590" s="1"/>
  <c r="J580"/>
  <c r="R464" i="1"/>
  <c r="R463"/>
  <c r="U548"/>
  <c r="U547"/>
  <c r="AJ233"/>
  <c r="AJ232"/>
  <c r="AV716"/>
  <c r="AV715"/>
  <c r="V526"/>
  <c r="V527"/>
  <c r="P652"/>
  <c r="P653"/>
  <c r="W527"/>
  <c r="W526"/>
  <c r="CG116" i="6" l="1"/>
  <c r="CH116" s="1"/>
  <c r="CE117" s="1"/>
  <c r="CG126"/>
  <c r="CH126" s="1"/>
  <c r="BS127" s="1"/>
  <c r="CG96"/>
  <c r="CH96" s="1"/>
  <c r="BR97" s="1"/>
  <c r="CG166"/>
  <c r="CH166" s="1"/>
  <c r="BT167" s="1"/>
  <c r="BP167"/>
  <c r="BP397"/>
  <c r="BQ157"/>
  <c r="BQ408"/>
  <c r="BO127"/>
  <c r="BO386"/>
  <c r="BH291"/>
  <c r="BH439"/>
  <c r="BN97"/>
  <c r="BN375"/>
  <c r="BD301"/>
  <c r="BD441"/>
  <c r="CG221"/>
  <c r="CH221" s="1"/>
  <c r="CG290"/>
  <c r="CH290" s="1"/>
  <c r="BV291" s="1"/>
  <c r="BX147"/>
  <c r="BX461"/>
  <c r="CP461" s="1"/>
  <c r="CG106"/>
  <c r="CH106" s="1"/>
  <c r="BA222"/>
  <c r="CB325"/>
  <c r="CG325" s="1"/>
  <c r="CH325" s="1"/>
  <c r="CB456" s="1"/>
  <c r="CB304"/>
  <c r="CG304" s="1"/>
  <c r="CH304" s="1"/>
  <c r="BK305" s="1"/>
  <c r="AY222"/>
  <c r="AY240"/>
  <c r="CG240" s="1"/>
  <c r="CH240" s="1"/>
  <c r="BJ326"/>
  <c r="BJ317"/>
  <c r="CG317" s="1"/>
  <c r="CH317" s="1"/>
  <c r="BU156"/>
  <c r="CG156" s="1"/>
  <c r="CH156" s="1"/>
  <c r="BU215"/>
  <c r="CM215" s="1"/>
  <c r="CY215" s="1"/>
  <c r="BG214"/>
  <c r="BG176"/>
  <c r="CG176" s="1"/>
  <c r="CH176" s="1"/>
  <c r="AZ167"/>
  <c r="AZ107"/>
  <c r="AZ137"/>
  <c r="CG137" s="1"/>
  <c r="CH137" s="1"/>
  <c r="AZ168"/>
  <c r="AZ77"/>
  <c r="CG77" s="1"/>
  <c r="CH77" s="1"/>
  <c r="AZ233"/>
  <c r="CG233" s="1"/>
  <c r="CH233" s="1"/>
  <c r="AZ147"/>
  <c r="CG147" s="1"/>
  <c r="CH147" s="1"/>
  <c r="AZ87"/>
  <c r="CG87" s="1"/>
  <c r="CH87" s="1"/>
  <c r="AZ117"/>
  <c r="CG117" s="1"/>
  <c r="CH117" s="1"/>
  <c r="AZ157"/>
  <c r="AZ301"/>
  <c r="CG301" s="1"/>
  <c r="CH301" s="1"/>
  <c r="AZ97"/>
  <c r="AZ291"/>
  <c r="AZ331"/>
  <c r="AZ127"/>
  <c r="BY213"/>
  <c r="CG213" s="1"/>
  <c r="CH213" s="1"/>
  <c r="BY326"/>
  <c r="CQ326" s="1"/>
  <c r="CY326" s="1"/>
  <c r="BM260"/>
  <c r="CG260" s="1"/>
  <c r="CH260" s="1"/>
  <c r="BM353" s="1"/>
  <c r="BM241"/>
  <c r="CG127" l="1"/>
  <c r="CH127" s="1"/>
  <c r="CG167"/>
  <c r="CH167" s="1"/>
  <c r="CG97"/>
  <c r="CH97" s="1"/>
  <c r="BV461"/>
  <c r="CN461" s="1"/>
  <c r="CY461" s="1"/>
  <c r="BV460"/>
  <c r="CN460" s="1"/>
  <c r="BM261"/>
  <c r="CG261" s="1"/>
  <c r="CH261" s="1"/>
  <c r="BV462"/>
  <c r="CN462" s="1"/>
  <c r="CG222"/>
  <c r="CH222" s="1"/>
  <c r="CG291"/>
  <c r="CH291" s="1"/>
  <c r="CG456"/>
  <c r="CH456" s="1"/>
  <c r="CT456"/>
  <c r="CY456" s="1"/>
  <c r="CC107"/>
  <c r="CG107" s="1"/>
  <c r="CH107" s="1"/>
  <c r="CC462"/>
  <c r="BU157"/>
  <c r="CG157" s="1"/>
  <c r="CH157" s="1"/>
  <c r="BU168" s="1"/>
  <c r="CM168" s="1"/>
  <c r="CY168" s="1"/>
  <c r="BU216"/>
  <c r="CM216" s="1"/>
  <c r="CY216" s="1"/>
  <c r="CB326"/>
  <c r="CG326" s="1"/>
  <c r="CH326" s="1"/>
  <c r="CB305"/>
  <c r="CG305" s="1"/>
  <c r="CH305" s="1"/>
  <c r="BK306" s="1"/>
  <c r="BY214"/>
  <c r="CG214" s="1"/>
  <c r="CH214" s="1"/>
  <c r="BY327"/>
  <c r="CQ327" s="1"/>
  <c r="CY327" s="1"/>
  <c r="BG177"/>
  <c r="CG177" s="1"/>
  <c r="CH177" s="1"/>
  <c r="BG215"/>
  <c r="AY241"/>
  <c r="CG241" s="1"/>
  <c r="CH241" s="1"/>
  <c r="AY353" s="1"/>
  <c r="CG353" s="1"/>
  <c r="CH353" s="1"/>
  <c r="AY223"/>
  <c r="BA223"/>
  <c r="BJ327"/>
  <c r="BJ318"/>
  <c r="CG318" s="1"/>
  <c r="CH318" s="1"/>
  <c r="BM354" l="1"/>
  <c r="BM430"/>
  <c r="AY386"/>
  <c r="CG386" s="1"/>
  <c r="CH386" s="1"/>
  <c r="BO387" s="1"/>
  <c r="AY397"/>
  <c r="CG397" s="1"/>
  <c r="CH397" s="1"/>
  <c r="BP398" s="1"/>
  <c r="AY364"/>
  <c r="AY375"/>
  <c r="CG375" s="1"/>
  <c r="CH375" s="1"/>
  <c r="BN376" s="1"/>
  <c r="AY430"/>
  <c r="AY441"/>
  <c r="CG441" s="1"/>
  <c r="CH441" s="1"/>
  <c r="BD442" s="1"/>
  <c r="AY408"/>
  <c r="CG408" s="1"/>
  <c r="CH408" s="1"/>
  <c r="BQ409" s="1"/>
  <c r="AY354"/>
  <c r="AY419"/>
  <c r="CG419" s="1"/>
  <c r="CH419" s="1"/>
  <c r="BE429" s="1"/>
  <c r="AY342"/>
  <c r="CG342" s="1"/>
  <c r="CH342" s="1"/>
  <c r="BB343" s="1"/>
  <c r="CG462"/>
  <c r="CH462" s="1"/>
  <c r="CU462"/>
  <c r="CY462" s="1"/>
  <c r="BG216"/>
  <c r="BG461"/>
  <c r="CG461" s="1"/>
  <c r="CH461" s="1"/>
  <c r="BJ319"/>
  <c r="CG319" s="1"/>
  <c r="CH319" s="1"/>
  <c r="BJ328"/>
  <c r="CB306"/>
  <c r="CG306" s="1"/>
  <c r="CH306" s="1"/>
  <c r="BK307" s="1"/>
  <c r="CB327"/>
  <c r="CG327" s="1"/>
  <c r="CH327" s="1"/>
  <c r="CG223"/>
  <c r="CH223" s="1"/>
  <c r="BA364" s="1"/>
  <c r="CG364" s="1"/>
  <c r="CH364" s="1"/>
  <c r="BA365" s="1"/>
  <c r="BY215"/>
  <c r="CG215" s="1"/>
  <c r="CH215" s="1"/>
  <c r="BY328"/>
  <c r="CQ328" s="1"/>
  <c r="CY328" s="1"/>
  <c r="CG354" l="1"/>
  <c r="CH354" s="1"/>
  <c r="AY387" s="1"/>
  <c r="CG387" s="1"/>
  <c r="CH387" s="1"/>
  <c r="BY216"/>
  <c r="CG216" s="1"/>
  <c r="CH216" s="1"/>
  <c r="BY329"/>
  <c r="CQ329" s="1"/>
  <c r="CY329" s="1"/>
  <c r="CB307"/>
  <c r="CG307" s="1"/>
  <c r="CH307" s="1"/>
  <c r="BK308" s="1"/>
  <c r="CB328"/>
  <c r="CG328" s="1"/>
  <c r="CH328" s="1"/>
  <c r="BJ320"/>
  <c r="CG320" s="1"/>
  <c r="CH320" s="1"/>
  <c r="BJ459" s="1"/>
  <c r="CG459" s="1"/>
  <c r="CH459" s="1"/>
  <c r="BJ329"/>
  <c r="AY398" l="1"/>
  <c r="CG398" s="1"/>
  <c r="CH398" s="1"/>
  <c r="BP399" s="1"/>
  <c r="AY365"/>
  <c r="CG365" s="1"/>
  <c r="CH365" s="1"/>
  <c r="BA366" s="1"/>
  <c r="AY376"/>
  <c r="CG376" s="1"/>
  <c r="CH376" s="1"/>
  <c r="BN377" s="1"/>
  <c r="AY442"/>
  <c r="CG442" s="1"/>
  <c r="CH442" s="1"/>
  <c r="BD443" s="1"/>
  <c r="AY409"/>
  <c r="CG409" s="1"/>
  <c r="CH409" s="1"/>
  <c r="BQ410" s="1"/>
  <c r="AY355"/>
  <c r="AY343"/>
  <c r="CG343" s="1"/>
  <c r="CH343" s="1"/>
  <c r="BB344" s="1"/>
  <c r="AY420"/>
  <c r="CG420" s="1"/>
  <c r="CH420" s="1"/>
  <c r="AY431"/>
  <c r="BO437"/>
  <c r="BO433"/>
  <c r="BO434"/>
  <c r="BO439"/>
  <c r="BO388"/>
  <c r="BO436"/>
  <c r="BO432"/>
  <c r="BO430"/>
  <c r="CG430" s="1"/>
  <c r="CH430" s="1"/>
  <c r="BO438"/>
  <c r="BO435"/>
  <c r="BO431"/>
  <c r="BO440"/>
  <c r="BJ321"/>
  <c r="CG321" s="1"/>
  <c r="CH321" s="1"/>
  <c r="BJ331" s="1"/>
  <c r="BJ330"/>
  <c r="CB308"/>
  <c r="CG308" s="1"/>
  <c r="CH308" s="1"/>
  <c r="BK309" s="1"/>
  <c r="CB329"/>
  <c r="CG329" s="1"/>
  <c r="CH329" s="1"/>
  <c r="BY168"/>
  <c r="CG168" s="1"/>
  <c r="CH168" s="1"/>
  <c r="BY330"/>
  <c r="CQ330" s="1"/>
  <c r="CY330" s="1"/>
  <c r="BM431" l="1"/>
  <c r="CG431" s="1"/>
  <c r="CH431" s="1"/>
  <c r="BM355"/>
  <c r="CG355" s="1"/>
  <c r="CH355" s="1"/>
  <c r="CB309"/>
  <c r="CG309" s="1"/>
  <c r="CH309" s="1"/>
  <c r="CB330"/>
  <c r="CG330" s="1"/>
  <c r="CH330" s="1"/>
  <c r="CB460" s="1"/>
  <c r="BY331"/>
  <c r="CQ331" s="1"/>
  <c r="CY331" s="1"/>
  <c r="BM432" l="1"/>
  <c r="BM356"/>
  <c r="AY344"/>
  <c r="CG344" s="1"/>
  <c r="CH344" s="1"/>
  <c r="BB345" s="1"/>
  <c r="AY377"/>
  <c r="CG377" s="1"/>
  <c r="CH377" s="1"/>
  <c r="BN378" s="1"/>
  <c r="AY432"/>
  <c r="CG432" s="1"/>
  <c r="CH432" s="1"/>
  <c r="AY410"/>
  <c r="CG410" s="1"/>
  <c r="CH410" s="1"/>
  <c r="BQ411" s="1"/>
  <c r="AY366"/>
  <c r="CG366" s="1"/>
  <c r="CH366" s="1"/>
  <c r="BA367" s="1"/>
  <c r="AY399"/>
  <c r="CG399" s="1"/>
  <c r="CH399" s="1"/>
  <c r="BP400" s="1"/>
  <c r="AY388"/>
  <c r="CG388" s="1"/>
  <c r="CH388" s="1"/>
  <c r="BO389" s="1"/>
  <c r="AY356"/>
  <c r="CG356" s="1"/>
  <c r="CH356" s="1"/>
  <c r="AY443"/>
  <c r="CG443" s="1"/>
  <c r="CH443" s="1"/>
  <c r="BD444" s="1"/>
  <c r="AY421"/>
  <c r="CG421" s="1"/>
  <c r="CH421" s="1"/>
  <c r="CG460"/>
  <c r="CH460" s="1"/>
  <c r="CT460"/>
  <c r="CY460" s="1"/>
  <c r="CB331"/>
  <c r="CG331" s="1"/>
  <c r="CH331" s="1"/>
  <c r="CB310"/>
  <c r="BK310"/>
  <c r="BM433" l="1"/>
  <c r="BM357"/>
  <c r="AY422"/>
  <c r="CG422" s="1"/>
  <c r="CH422" s="1"/>
  <c r="AY389"/>
  <c r="CG389" s="1"/>
  <c r="CH389" s="1"/>
  <c r="BO390" s="1"/>
  <c r="AY411"/>
  <c r="CG411" s="1"/>
  <c r="CH411" s="1"/>
  <c r="BQ412" s="1"/>
  <c r="AY357"/>
  <c r="CG357" s="1"/>
  <c r="CH357" s="1"/>
  <c r="AY367"/>
  <c r="CG367" s="1"/>
  <c r="CH367" s="1"/>
  <c r="BA368" s="1"/>
  <c r="AY444"/>
  <c r="CG444" s="1"/>
  <c r="CH444" s="1"/>
  <c r="BD445" s="1"/>
  <c r="AY433"/>
  <c r="CG433" s="1"/>
  <c r="CH433" s="1"/>
  <c r="AY378"/>
  <c r="CG378" s="1"/>
  <c r="CH378" s="1"/>
  <c r="BN379" s="1"/>
  <c r="AY345"/>
  <c r="CG345" s="1"/>
  <c r="CH345" s="1"/>
  <c r="BB346" s="1"/>
  <c r="AY400"/>
  <c r="CG400" s="1"/>
  <c r="CH400" s="1"/>
  <c r="BP401" s="1"/>
  <c r="CG310"/>
  <c r="CH310" s="1"/>
  <c r="BK311" s="1"/>
  <c r="CB311"/>
  <c r="BM434" l="1"/>
  <c r="BM358"/>
  <c r="AY401"/>
  <c r="CG401" s="1"/>
  <c r="CH401" s="1"/>
  <c r="BP402" s="1"/>
  <c r="AY445"/>
  <c r="CG445" s="1"/>
  <c r="CH445" s="1"/>
  <c r="BD446" s="1"/>
  <c r="AY368"/>
  <c r="CG368" s="1"/>
  <c r="CH368" s="1"/>
  <c r="BA369" s="1"/>
  <c r="AY346"/>
  <c r="CG346" s="1"/>
  <c r="CH346" s="1"/>
  <c r="BB347" s="1"/>
  <c r="AY423"/>
  <c r="CG423" s="1"/>
  <c r="CH423" s="1"/>
  <c r="AY412"/>
  <c r="CG412" s="1"/>
  <c r="CH412" s="1"/>
  <c r="BQ413" s="1"/>
  <c r="AY358"/>
  <c r="AY434"/>
  <c r="AY379"/>
  <c r="CG379" s="1"/>
  <c r="CH379" s="1"/>
  <c r="BN380" s="1"/>
  <c r="AY390"/>
  <c r="CG390" s="1"/>
  <c r="CH390" s="1"/>
  <c r="BO391" s="1"/>
  <c r="CG311"/>
  <c r="CH311" s="1"/>
  <c r="H87" i="7" s="1"/>
  <c r="CG358" i="6" l="1"/>
  <c r="CH358" s="1"/>
  <c r="AY369" s="1"/>
  <c r="CG369" s="1"/>
  <c r="CH369" s="1"/>
  <c r="BA370" s="1"/>
  <c r="H123" i="7"/>
  <c r="E87"/>
  <c r="CG434" i="6"/>
  <c r="CH434" s="1"/>
  <c r="I161" i="7"/>
  <c r="J161" s="1"/>
  <c r="AY402" i="6"/>
  <c r="CG402" s="1"/>
  <c r="CH402" s="1"/>
  <c r="BP403" s="1"/>
  <c r="D51" i="7"/>
  <c r="BM359" i="6"/>
  <c r="BM435"/>
  <c r="F87" i="7"/>
  <c r="E51"/>
  <c r="G231"/>
  <c r="F267"/>
  <c r="H159"/>
  <c r="E195"/>
  <c r="D87"/>
  <c r="I51"/>
  <c r="J51" s="1"/>
  <c r="I15"/>
  <c r="J15" s="1"/>
  <c r="E231"/>
  <c r="G159"/>
  <c r="D267"/>
  <c r="D123"/>
  <c r="H195"/>
  <c r="I159"/>
  <c r="J159" s="1"/>
  <c r="D15"/>
  <c r="I267"/>
  <c r="J267" s="1"/>
  <c r="G15"/>
  <c r="E15"/>
  <c r="D159"/>
  <c r="E159"/>
  <c r="F159"/>
  <c r="I195"/>
  <c r="J195" s="1"/>
  <c r="G267"/>
  <c r="F195"/>
  <c r="H51"/>
  <c r="I231"/>
  <c r="J231" s="1"/>
  <c r="I123"/>
  <c r="J123" s="1"/>
  <c r="F51"/>
  <c r="D231"/>
  <c r="F15"/>
  <c r="G195"/>
  <c r="F231"/>
  <c r="G87"/>
  <c r="G123"/>
  <c r="H231"/>
  <c r="H15"/>
  <c r="E123"/>
  <c r="E267"/>
  <c r="I87"/>
  <c r="J87" s="1"/>
  <c r="D195"/>
  <c r="H267"/>
  <c r="F123"/>
  <c r="G51"/>
  <c r="H90"/>
  <c r="H86"/>
  <c r="F126"/>
  <c r="I194"/>
  <c r="J194" s="1"/>
  <c r="G89"/>
  <c r="E147"/>
  <c r="F224"/>
  <c r="D18"/>
  <c r="D17"/>
  <c r="G86"/>
  <c r="E237"/>
  <c r="D258"/>
  <c r="H75"/>
  <c r="E12"/>
  <c r="I227"/>
  <c r="J227" s="1"/>
  <c r="F54"/>
  <c r="G99"/>
  <c r="D245"/>
  <c r="D21"/>
  <c r="I281"/>
  <c r="J281" s="1"/>
  <c r="I114"/>
  <c r="J114" s="1"/>
  <c r="E209"/>
  <c r="I221"/>
  <c r="J221" s="1"/>
  <c r="D244"/>
  <c r="G41"/>
  <c r="H32"/>
  <c r="H179"/>
  <c r="F149"/>
  <c r="E100"/>
  <c r="H154"/>
  <c r="G247"/>
  <c r="H247"/>
  <c r="D263"/>
  <c r="G175"/>
  <c r="D191"/>
  <c r="F259"/>
  <c r="D259"/>
  <c r="E107"/>
  <c r="H8"/>
  <c r="G148"/>
  <c r="F155"/>
  <c r="D262"/>
  <c r="G33"/>
  <c r="H68"/>
  <c r="G93"/>
  <c r="I8"/>
  <c r="J8" s="1"/>
  <c r="F35"/>
  <c r="E133"/>
  <c r="H99"/>
  <c r="I104"/>
  <c r="J104" s="1"/>
  <c r="E168"/>
  <c r="H121"/>
  <c r="H190"/>
  <c r="E286"/>
  <c r="G202"/>
  <c r="F7"/>
  <c r="H42"/>
  <c r="I40"/>
  <c r="J40" s="1"/>
  <c r="G174"/>
  <c r="I130"/>
  <c r="J130" s="1"/>
  <c r="I105"/>
  <c r="J105" s="1"/>
  <c r="I33"/>
  <c r="J33" s="1"/>
  <c r="D106"/>
  <c r="H222"/>
  <c r="H72"/>
  <c r="H91"/>
  <c r="F6"/>
  <c r="E160"/>
  <c r="F141"/>
  <c r="I111"/>
  <c r="G252"/>
  <c r="G115"/>
  <c r="E212"/>
  <c r="D240"/>
  <c r="H235"/>
  <c r="E101"/>
  <c r="I6"/>
  <c r="J6" s="1"/>
  <c r="G45"/>
  <c r="D221"/>
  <c r="H33"/>
  <c r="F226"/>
  <c r="D264"/>
  <c r="G130"/>
  <c r="F101"/>
  <c r="G183"/>
  <c r="E287"/>
  <c r="I279"/>
  <c r="J279" s="1"/>
  <c r="F55"/>
  <c r="I95"/>
  <c r="J95" s="1"/>
  <c r="E163"/>
  <c r="D274"/>
  <c r="E223"/>
  <c r="G77"/>
  <c r="H260"/>
  <c r="I236"/>
  <c r="J236" s="1"/>
  <c r="D205"/>
  <c r="H237"/>
  <c r="F202"/>
  <c r="D179"/>
  <c r="I192"/>
  <c r="J192" s="1"/>
  <c r="F203"/>
  <c r="G98"/>
  <c r="I11"/>
  <c r="J11" s="1"/>
  <c r="G163"/>
  <c r="F288"/>
  <c r="F144"/>
  <c r="F28"/>
  <c r="H117"/>
  <c r="E193"/>
  <c r="G4"/>
  <c r="D180"/>
  <c r="G187"/>
  <c r="G219"/>
  <c r="I132"/>
  <c r="J132" s="1"/>
  <c r="D257"/>
  <c r="D224"/>
  <c r="E165"/>
  <c r="I268"/>
  <c r="J268" s="1"/>
  <c r="H142"/>
  <c r="D56"/>
  <c r="D286"/>
  <c r="G228"/>
  <c r="I5"/>
  <c r="J5" s="1"/>
  <c r="F167"/>
  <c r="H281"/>
  <c r="I107"/>
  <c r="J107" s="1"/>
  <c r="G193"/>
  <c r="D249"/>
  <c r="D139"/>
  <c r="H242"/>
  <c r="E142"/>
  <c r="F237"/>
  <c r="I147"/>
  <c r="I260"/>
  <c r="J260" s="1"/>
  <c r="H4"/>
  <c r="E25"/>
  <c r="E240"/>
  <c r="I230"/>
  <c r="J230" s="1"/>
  <c r="F119"/>
  <c r="D99"/>
  <c r="E173"/>
  <c r="H186"/>
  <c r="G209"/>
  <c r="G54"/>
  <c r="G245"/>
  <c r="F80"/>
  <c r="F122"/>
  <c r="G273"/>
  <c r="F163"/>
  <c r="E275"/>
  <c r="G120"/>
  <c r="I53"/>
  <c r="J53" s="1"/>
  <c r="D53"/>
  <c r="D192"/>
  <c r="I4"/>
  <c r="J4" s="1"/>
  <c r="D150"/>
  <c r="F170"/>
  <c r="H259"/>
  <c r="H185"/>
  <c r="I113"/>
  <c r="J113" s="1"/>
  <c r="I187"/>
  <c r="J187" s="1"/>
  <c r="H97"/>
  <c r="D203"/>
  <c r="E167"/>
  <c r="I55"/>
  <c r="J55" s="1"/>
  <c r="G277"/>
  <c r="H244"/>
  <c r="G286"/>
  <c r="E276"/>
  <c r="G207"/>
  <c r="H286"/>
  <c r="D120"/>
  <c r="H157"/>
  <c r="E112"/>
  <c r="H79"/>
  <c r="D78"/>
  <c r="I183"/>
  <c r="F104"/>
  <c r="F156"/>
  <c r="G157"/>
  <c r="F29"/>
  <c r="D266"/>
  <c r="H11"/>
  <c r="E208"/>
  <c r="E252"/>
  <c r="G162"/>
  <c r="F154"/>
  <c r="I48"/>
  <c r="J48" s="1"/>
  <c r="E282"/>
  <c r="I176"/>
  <c r="J176" s="1"/>
  <c r="G141"/>
  <c r="D9"/>
  <c r="I34"/>
  <c r="J34" s="1"/>
  <c r="D127"/>
  <c r="D96"/>
  <c r="D114"/>
  <c r="G269"/>
  <c r="H150"/>
  <c r="H277"/>
  <c r="G167"/>
  <c r="H131"/>
  <c r="G227"/>
  <c r="F5"/>
  <c r="E236"/>
  <c r="F207"/>
  <c r="E18"/>
  <c r="F281"/>
  <c r="H26"/>
  <c r="I9"/>
  <c r="J9" s="1"/>
  <c r="D4"/>
  <c r="F50"/>
  <c r="I207"/>
  <c r="J207" s="1"/>
  <c r="G31"/>
  <c r="G6"/>
  <c r="E21"/>
  <c r="D168"/>
  <c r="F91"/>
  <c r="E20"/>
  <c r="H261"/>
  <c r="E190"/>
  <c r="H89"/>
  <c r="F176"/>
  <c r="F238"/>
  <c r="D229"/>
  <c r="F71"/>
  <c r="H100"/>
  <c r="E288"/>
  <c r="E116"/>
  <c r="H6"/>
  <c r="G55"/>
  <c r="I174"/>
  <c r="J174" s="1"/>
  <c r="E106"/>
  <c r="F200"/>
  <c r="F165"/>
  <c r="I59"/>
  <c r="J59" s="1"/>
  <c r="D188"/>
  <c r="G12"/>
  <c r="H239"/>
  <c r="I273"/>
  <c r="J273" s="1"/>
  <c r="D10"/>
  <c r="G278"/>
  <c r="D200"/>
  <c r="D167"/>
  <c r="H249"/>
  <c r="E134"/>
  <c r="I249"/>
  <c r="J249" s="1"/>
  <c r="G135"/>
  <c r="G266"/>
  <c r="D107"/>
  <c r="G190"/>
  <c r="I46"/>
  <c r="J46" s="1"/>
  <c r="E278"/>
  <c r="F205"/>
  <c r="E57"/>
  <c r="D57"/>
  <c r="E174"/>
  <c r="D187"/>
  <c r="E65"/>
  <c r="D61"/>
  <c r="F30"/>
  <c r="D287"/>
  <c r="D220"/>
  <c r="I134"/>
  <c r="J134" s="1"/>
  <c r="F121"/>
  <c r="D95"/>
  <c r="I216"/>
  <c r="J216" s="1"/>
  <c r="F103"/>
  <c r="D130"/>
  <c r="H59"/>
  <c r="D212"/>
  <c r="F75"/>
  <c r="I155"/>
  <c r="J155" s="1"/>
  <c r="F166"/>
  <c r="F78"/>
  <c r="F120"/>
  <c r="E234"/>
  <c r="E138"/>
  <c r="E149"/>
  <c r="G229"/>
  <c r="D104"/>
  <c r="I103"/>
  <c r="J103" s="1"/>
  <c r="E141"/>
  <c r="G177"/>
  <c r="I3"/>
  <c r="D163"/>
  <c r="I277"/>
  <c r="J277" s="1"/>
  <c r="F183"/>
  <c r="E40"/>
  <c r="D84"/>
  <c r="H69"/>
  <c r="E52"/>
  <c r="H67"/>
  <c r="G108"/>
  <c r="E31"/>
  <c r="F89"/>
  <c r="G50"/>
  <c r="H63"/>
  <c r="F65"/>
  <c r="D125"/>
  <c r="H31"/>
  <c r="F139"/>
  <c r="E16"/>
  <c r="E274"/>
  <c r="I39"/>
  <c r="F219"/>
  <c r="I154"/>
  <c r="J154" s="1"/>
  <c r="F20"/>
  <c r="D101"/>
  <c r="D227"/>
  <c r="F128"/>
  <c r="I209"/>
  <c r="J209" s="1"/>
  <c r="E175"/>
  <c r="D209"/>
  <c r="H144"/>
  <c r="I263"/>
  <c r="J263" s="1"/>
  <c r="D121"/>
  <c r="F131"/>
  <c r="H34"/>
  <c r="F178"/>
  <c r="D36"/>
  <c r="H19"/>
  <c r="I137"/>
  <c r="J137" s="1"/>
  <c r="I276"/>
  <c r="J276" s="1"/>
  <c r="G85"/>
  <c r="G241"/>
  <c r="I14"/>
  <c r="J14" s="1"/>
  <c r="H45"/>
  <c r="E143"/>
  <c r="F14"/>
  <c r="E75"/>
  <c r="H200"/>
  <c r="G153"/>
  <c r="H118"/>
  <c r="E64"/>
  <c r="D174"/>
  <c r="D152"/>
  <c r="F157"/>
  <c r="E242"/>
  <c r="G263"/>
  <c r="H132"/>
  <c r="D80"/>
  <c r="H257"/>
  <c r="G280"/>
  <c r="I75"/>
  <c r="G281"/>
  <c r="D40"/>
  <c r="E121"/>
  <c r="E239"/>
  <c r="H112"/>
  <c r="E104"/>
  <c r="D67"/>
  <c r="E97"/>
  <c r="E210"/>
  <c r="E258"/>
  <c r="F52"/>
  <c r="H126"/>
  <c r="I121"/>
  <c r="J121" s="1"/>
  <c r="D131"/>
  <c r="D170"/>
  <c r="E188"/>
  <c r="E139"/>
  <c r="D165"/>
  <c r="G164"/>
  <c r="D166"/>
  <c r="G242"/>
  <c r="E183"/>
  <c r="D97"/>
  <c r="G237"/>
  <c r="G272"/>
  <c r="G20"/>
  <c r="G53"/>
  <c r="G34"/>
  <c r="G246"/>
  <c r="I16"/>
  <c r="J16" s="1"/>
  <c r="E214"/>
  <c r="I49"/>
  <c r="J49" s="1"/>
  <c r="F12"/>
  <c r="H77"/>
  <c r="H178"/>
  <c r="D137"/>
  <c r="G262"/>
  <c r="I204"/>
  <c r="J204" s="1"/>
  <c r="I96"/>
  <c r="J96" s="1"/>
  <c r="I57"/>
  <c r="J57" s="1"/>
  <c r="G240"/>
  <c r="G65"/>
  <c r="G169"/>
  <c r="E176"/>
  <c r="F82"/>
  <c r="I126"/>
  <c r="J126" s="1"/>
  <c r="G265"/>
  <c r="G179"/>
  <c r="H64"/>
  <c r="E91"/>
  <c r="I71"/>
  <c r="J71" s="1"/>
  <c r="H36"/>
  <c r="H258"/>
  <c r="G201"/>
  <c r="E27"/>
  <c r="H227"/>
  <c r="D250"/>
  <c r="D247"/>
  <c r="G105"/>
  <c r="F212"/>
  <c r="H46"/>
  <c r="I173"/>
  <c r="J173" s="1"/>
  <c r="D31"/>
  <c r="F16"/>
  <c r="H224"/>
  <c r="I84"/>
  <c r="J84" s="1"/>
  <c r="D138"/>
  <c r="G154"/>
  <c r="I165"/>
  <c r="J165" s="1"/>
  <c r="F175"/>
  <c r="G223"/>
  <c r="F258"/>
  <c r="G206"/>
  <c r="H180"/>
  <c r="H25"/>
  <c r="E184"/>
  <c r="D280"/>
  <c r="D82"/>
  <c r="I232"/>
  <c r="J232" s="1"/>
  <c r="F268"/>
  <c r="F62"/>
  <c r="E10"/>
  <c r="E68"/>
  <c r="D112"/>
  <c r="G137"/>
  <c r="H16"/>
  <c r="I93"/>
  <c r="J93" s="1"/>
  <c r="I283"/>
  <c r="J283" s="1"/>
  <c r="I26"/>
  <c r="J26" s="1"/>
  <c r="H53"/>
  <c r="F282"/>
  <c r="D207"/>
  <c r="D222"/>
  <c r="E249"/>
  <c r="I178"/>
  <c r="J178" s="1"/>
  <c r="F43"/>
  <c r="D160"/>
  <c r="H101"/>
  <c r="G149"/>
  <c r="G102"/>
  <c r="I138"/>
  <c r="J138" s="1"/>
  <c r="F124"/>
  <c r="I274"/>
  <c r="J274" s="1"/>
  <c r="F260"/>
  <c r="H71"/>
  <c r="I118"/>
  <c r="J118" s="1"/>
  <c r="F162"/>
  <c r="I258"/>
  <c r="J258" s="1"/>
  <c r="H129"/>
  <c r="H93"/>
  <c r="D162"/>
  <c r="F32"/>
  <c r="G180"/>
  <c r="D7"/>
  <c r="I284"/>
  <c r="J284" s="1"/>
  <c r="H124"/>
  <c r="I139"/>
  <c r="J139" s="1"/>
  <c r="D100"/>
  <c r="H92"/>
  <c r="H62"/>
  <c r="E54"/>
  <c r="H153"/>
  <c r="D204"/>
  <c r="E151"/>
  <c r="F44"/>
  <c r="I112"/>
  <c r="J112" s="1"/>
  <c r="E94"/>
  <c r="G29"/>
  <c r="H22"/>
  <c r="E130"/>
  <c r="F41"/>
  <c r="F286"/>
  <c r="F208"/>
  <c r="I43"/>
  <c r="J43" s="1"/>
  <c r="I190"/>
  <c r="J190" s="1"/>
  <c r="D45"/>
  <c r="E241"/>
  <c r="F177"/>
  <c r="H177"/>
  <c r="H271"/>
  <c r="E76"/>
  <c r="G142"/>
  <c r="D214"/>
  <c r="G48"/>
  <c r="G134"/>
  <c r="F222"/>
  <c r="I167"/>
  <c r="J167" s="1"/>
  <c r="H176"/>
  <c r="G90"/>
  <c r="E127"/>
  <c r="D246"/>
  <c r="E67"/>
  <c r="D128"/>
  <c r="H184"/>
  <c r="I251"/>
  <c r="J251" s="1"/>
  <c r="F117"/>
  <c r="F34"/>
  <c r="H216"/>
  <c r="E203"/>
  <c r="I168"/>
  <c r="J168" s="1"/>
  <c r="I13"/>
  <c r="J13" s="1"/>
  <c r="G287"/>
  <c r="H170"/>
  <c r="F115"/>
  <c r="D211"/>
  <c r="I285"/>
  <c r="J285" s="1"/>
  <c r="H66"/>
  <c r="E277"/>
  <c r="G224"/>
  <c r="D6"/>
  <c r="E95"/>
  <c r="G122"/>
  <c r="D260"/>
  <c r="D133"/>
  <c r="D140"/>
  <c r="G160"/>
  <c r="F214"/>
  <c r="F138"/>
  <c r="H136"/>
  <c r="H138"/>
  <c r="I149"/>
  <c r="J149" s="1"/>
  <c r="I166"/>
  <c r="J166" s="1"/>
  <c r="H225"/>
  <c r="F225"/>
  <c r="E61"/>
  <c r="I22"/>
  <c r="J22" s="1"/>
  <c r="D156"/>
  <c r="I28"/>
  <c r="J28" s="1"/>
  <c r="G103"/>
  <c r="D256"/>
  <c r="H196"/>
  <c r="H169"/>
  <c r="D77"/>
  <c r="F197"/>
  <c r="I238"/>
  <c r="J238" s="1"/>
  <c r="D76"/>
  <c r="G214"/>
  <c r="E7"/>
  <c r="H266"/>
  <c r="H288"/>
  <c r="E24"/>
  <c r="I265"/>
  <c r="J265" s="1"/>
  <c r="F230"/>
  <c r="D49"/>
  <c r="I45"/>
  <c r="J45" s="1"/>
  <c r="H283"/>
  <c r="F272"/>
  <c r="H219"/>
  <c r="G118"/>
  <c r="I94"/>
  <c r="J94" s="1"/>
  <c r="E199"/>
  <c r="I244"/>
  <c r="J244" s="1"/>
  <c r="E205"/>
  <c r="E178"/>
  <c r="I152"/>
  <c r="J152" s="1"/>
  <c r="I102"/>
  <c r="J102" s="1"/>
  <c r="E63"/>
  <c r="G275"/>
  <c r="H274"/>
  <c r="I97"/>
  <c r="J97" s="1"/>
  <c r="D255"/>
  <c r="H246"/>
  <c r="H29"/>
  <c r="H187"/>
  <c r="I83"/>
  <c r="J83" s="1"/>
  <c r="F244"/>
  <c r="E77"/>
  <c r="I19"/>
  <c r="J19" s="1"/>
  <c r="E262"/>
  <c r="F25"/>
  <c r="I288"/>
  <c r="J288" s="1"/>
  <c r="D235"/>
  <c r="F186"/>
  <c r="G196"/>
  <c r="H214"/>
  <c r="G226"/>
  <c r="F279"/>
  <c r="E150"/>
  <c r="D90"/>
  <c r="F189"/>
  <c r="D63"/>
  <c r="F66"/>
  <c r="D241"/>
  <c r="F129"/>
  <c r="D199"/>
  <c r="F153"/>
  <c r="H76"/>
  <c r="H105"/>
  <c r="I81"/>
  <c r="J81" s="1"/>
  <c r="D288"/>
  <c r="H137"/>
  <c r="E96"/>
  <c r="I248"/>
  <c r="J248" s="1"/>
  <c r="F105"/>
  <c r="I243"/>
  <c r="J243" s="1"/>
  <c r="H265"/>
  <c r="G133"/>
  <c r="G101"/>
  <c r="F171"/>
  <c r="F236"/>
  <c r="H268"/>
  <c r="G210"/>
  <c r="I264"/>
  <c r="J264" s="1"/>
  <c r="G156"/>
  <c r="E185"/>
  <c r="D215"/>
  <c r="D285"/>
  <c r="F83"/>
  <c r="F136"/>
  <c r="G256"/>
  <c r="D190"/>
  <c r="E5"/>
  <c r="I119"/>
  <c r="J119" s="1"/>
  <c r="D261"/>
  <c r="I211"/>
  <c r="J211" s="1"/>
  <c r="D219"/>
  <c r="I68"/>
  <c r="J68" s="1"/>
  <c r="G14"/>
  <c r="D237"/>
  <c r="D175"/>
  <c r="G9"/>
  <c r="G66"/>
  <c r="H232"/>
  <c r="I86"/>
  <c r="J86" s="1"/>
  <c r="D283"/>
  <c r="G250"/>
  <c r="E60"/>
  <c r="I240"/>
  <c r="J240" s="1"/>
  <c r="E170"/>
  <c r="G43"/>
  <c r="E80"/>
  <c r="H213"/>
  <c r="H189"/>
  <c r="G76"/>
  <c r="G211"/>
  <c r="D32"/>
  <c r="I143"/>
  <c r="J143" s="1"/>
  <c r="I63"/>
  <c r="J63" s="1"/>
  <c r="E172"/>
  <c r="G205"/>
  <c r="F194"/>
  <c r="G113"/>
  <c r="G215"/>
  <c r="I203"/>
  <c r="J203" s="1"/>
  <c r="D135"/>
  <c r="E108"/>
  <c r="F280"/>
  <c r="F132"/>
  <c r="G18"/>
  <c r="D12"/>
  <c r="G7"/>
  <c r="F9"/>
  <c r="H272"/>
  <c r="H209"/>
  <c r="F36"/>
  <c r="G83"/>
  <c r="D132"/>
  <c r="F88"/>
  <c r="D228"/>
  <c r="G143"/>
  <c r="E230"/>
  <c r="F284"/>
  <c r="E201"/>
  <c r="G232"/>
  <c r="G213"/>
  <c r="D272"/>
  <c r="H199"/>
  <c r="D248"/>
  <c r="I215"/>
  <c r="J215" s="1"/>
  <c r="I67"/>
  <c r="J67" s="1"/>
  <c r="F191"/>
  <c r="E206"/>
  <c r="I24"/>
  <c r="J24" s="1"/>
  <c r="H44"/>
  <c r="H155"/>
  <c r="I10"/>
  <c r="J10" s="1"/>
  <c r="I228"/>
  <c r="J228" s="1"/>
  <c r="E62"/>
  <c r="F210"/>
  <c r="E136"/>
  <c r="E219"/>
  <c r="G192"/>
  <c r="D88"/>
  <c r="I226"/>
  <c r="J226" s="1"/>
  <c r="D118"/>
  <c r="E232"/>
  <c r="E171"/>
  <c r="H204"/>
  <c r="H85"/>
  <c r="F265"/>
  <c r="H252"/>
  <c r="D33"/>
  <c r="D52"/>
  <c r="H18"/>
  <c r="G116"/>
  <c r="F246"/>
  <c r="D271"/>
  <c r="H134"/>
  <c r="H230"/>
  <c r="E79"/>
  <c r="I30"/>
  <c r="J30" s="1"/>
  <c r="H250"/>
  <c r="H236"/>
  <c r="D34"/>
  <c r="H282"/>
  <c r="D147"/>
  <c r="E155"/>
  <c r="H20"/>
  <c r="I144"/>
  <c r="J144" s="1"/>
  <c r="F107"/>
  <c r="F276"/>
  <c r="E114"/>
  <c r="F257"/>
  <c r="G126"/>
  <c r="D232"/>
  <c r="F278"/>
  <c r="F116"/>
  <c r="H149"/>
  <c r="E3"/>
  <c r="D105"/>
  <c r="F92"/>
  <c r="G39"/>
  <c r="I266"/>
  <c r="J266" s="1"/>
  <c r="H152"/>
  <c r="H128"/>
  <c r="E56"/>
  <c r="F148"/>
  <c r="E280"/>
  <c r="E129"/>
  <c r="H287"/>
  <c r="F31"/>
  <c r="H57"/>
  <c r="G197"/>
  <c r="G95"/>
  <c r="E70"/>
  <c r="D46"/>
  <c r="I136"/>
  <c r="J136" s="1"/>
  <c r="G178"/>
  <c r="D60"/>
  <c r="D144"/>
  <c r="F137"/>
  <c r="D92"/>
  <c r="I135"/>
  <c r="J135" s="1"/>
  <c r="E238"/>
  <c r="F10"/>
  <c r="E189"/>
  <c r="H164"/>
  <c r="G139"/>
  <c r="E162"/>
  <c r="F172"/>
  <c r="H50"/>
  <c r="E131"/>
  <c r="H94"/>
  <c r="E59"/>
  <c r="D273"/>
  <c r="I127"/>
  <c r="J127" s="1"/>
  <c r="I89"/>
  <c r="J89" s="1"/>
  <c r="F221"/>
  <c r="G220"/>
  <c r="D26"/>
  <c r="E257"/>
  <c r="I99"/>
  <c r="J99" s="1"/>
  <c r="D173"/>
  <c r="F198"/>
  <c r="F125"/>
  <c r="E53"/>
  <c r="E132"/>
  <c r="I128"/>
  <c r="J128" s="1"/>
  <c r="E225"/>
  <c r="H194"/>
  <c r="D186"/>
  <c r="F39"/>
  <c r="D16"/>
  <c r="F261"/>
  <c r="E279"/>
  <c r="D239"/>
  <c r="D86"/>
  <c r="D269"/>
  <c r="I125"/>
  <c r="J125" s="1"/>
  <c r="G80"/>
  <c r="I280"/>
  <c r="J280" s="1"/>
  <c r="G208"/>
  <c r="I158"/>
  <c r="J158" s="1"/>
  <c r="F135"/>
  <c r="E28"/>
  <c r="F187"/>
  <c r="F184"/>
  <c r="I35"/>
  <c r="J35" s="1"/>
  <c r="G172"/>
  <c r="D69"/>
  <c r="E186"/>
  <c r="E285"/>
  <c r="F215"/>
  <c r="I77"/>
  <c r="J77" s="1"/>
  <c r="E270"/>
  <c r="G97"/>
  <c r="G10"/>
  <c r="E192"/>
  <c r="G125"/>
  <c r="F160"/>
  <c r="F168"/>
  <c r="F46"/>
  <c r="I108"/>
  <c r="J108" s="1"/>
  <c r="E90"/>
  <c r="I56"/>
  <c r="J56" s="1"/>
  <c r="H52"/>
  <c r="H279"/>
  <c r="F266"/>
  <c r="F252"/>
  <c r="F255"/>
  <c r="F264"/>
  <c r="I286"/>
  <c r="J286" s="1"/>
  <c r="E82"/>
  <c r="G230"/>
  <c r="D129"/>
  <c r="E83"/>
  <c r="E102"/>
  <c r="E103"/>
  <c r="F216"/>
  <c r="E224"/>
  <c r="E98"/>
  <c r="H160"/>
  <c r="E211"/>
  <c r="D81"/>
  <c r="F98"/>
  <c r="H122"/>
  <c r="G236"/>
  <c r="I32"/>
  <c r="J32" s="1"/>
  <c r="I186"/>
  <c r="J186" s="1"/>
  <c r="G17"/>
  <c r="F68"/>
  <c r="E86"/>
  <c r="D189"/>
  <c r="E81"/>
  <c r="F190"/>
  <c r="D119"/>
  <c r="H54"/>
  <c r="E251"/>
  <c r="I156"/>
  <c r="J156" s="1"/>
  <c r="E228"/>
  <c r="H119"/>
  <c r="I191"/>
  <c r="J191" s="1"/>
  <c r="H13"/>
  <c r="H125"/>
  <c r="H201"/>
  <c r="F211"/>
  <c r="H280"/>
  <c r="E135"/>
  <c r="H165"/>
  <c r="H17"/>
  <c r="I36"/>
  <c r="J36" s="1"/>
  <c r="E49"/>
  <c r="I153"/>
  <c r="J153" s="1"/>
  <c r="F233"/>
  <c r="I100"/>
  <c r="J100" s="1"/>
  <c r="H141"/>
  <c r="E88"/>
  <c r="E124"/>
  <c r="H241"/>
  <c r="D71"/>
  <c r="F72"/>
  <c r="F270"/>
  <c r="I210"/>
  <c r="J210" s="1"/>
  <c r="G140"/>
  <c r="E281"/>
  <c r="H202"/>
  <c r="E55"/>
  <c r="I270"/>
  <c r="J270" s="1"/>
  <c r="E30"/>
  <c r="I124"/>
  <c r="J124" s="1"/>
  <c r="D216"/>
  <c r="D233"/>
  <c r="G23"/>
  <c r="D275"/>
  <c r="I157"/>
  <c r="J157" s="1"/>
  <c r="I31"/>
  <c r="J31" s="1"/>
  <c r="D93"/>
  <c r="H276"/>
  <c r="H12"/>
  <c r="D55"/>
  <c r="F33"/>
  <c r="G49"/>
  <c r="D226"/>
  <c r="E22"/>
  <c r="E66"/>
  <c r="E243"/>
  <c r="I117"/>
  <c r="J117" s="1"/>
  <c r="G32"/>
  <c r="E85"/>
  <c r="G144"/>
  <c r="I169"/>
  <c r="J169" s="1"/>
  <c r="I180"/>
  <c r="J180" s="1"/>
  <c r="E126"/>
  <c r="D113"/>
  <c r="D176"/>
  <c r="E105"/>
  <c r="H270"/>
  <c r="E177"/>
  <c r="G233"/>
  <c r="F56"/>
  <c r="G78"/>
  <c r="H173"/>
  <c r="H102"/>
  <c r="G127"/>
  <c r="I62"/>
  <c r="J62" s="1"/>
  <c r="H197"/>
  <c r="D142"/>
  <c r="G288"/>
  <c r="I91"/>
  <c r="J91" s="1"/>
  <c r="F13"/>
  <c r="G42"/>
  <c r="F77"/>
  <c r="G61"/>
  <c r="D39"/>
  <c r="G69"/>
  <c r="E259"/>
  <c r="E115"/>
  <c r="D44"/>
  <c r="E84"/>
  <c r="H113"/>
  <c r="F70"/>
  <c r="H106"/>
  <c r="I47"/>
  <c r="J47" s="1"/>
  <c r="F40"/>
  <c r="D134"/>
  <c r="I72"/>
  <c r="J72" s="1"/>
  <c r="D279"/>
  <c r="F262"/>
  <c r="H203"/>
  <c r="D66"/>
  <c r="F277"/>
  <c r="I69"/>
  <c r="J69" s="1"/>
  <c r="E99"/>
  <c r="E169"/>
  <c r="G94"/>
  <c r="I241"/>
  <c r="J241" s="1"/>
  <c r="E119"/>
  <c r="H80"/>
  <c r="H30"/>
  <c r="F242"/>
  <c r="G203"/>
  <c r="E122"/>
  <c r="H24"/>
  <c r="I129"/>
  <c r="J129" s="1"/>
  <c r="D58"/>
  <c r="E32"/>
  <c r="F239"/>
  <c r="F84"/>
  <c r="G152"/>
  <c r="H285"/>
  <c r="G234"/>
  <c r="E220"/>
  <c r="G222"/>
  <c r="D281"/>
  <c r="I225"/>
  <c r="J225" s="1"/>
  <c r="H96"/>
  <c r="G166"/>
  <c r="F220"/>
  <c r="E33"/>
  <c r="I224"/>
  <c r="J224" s="1"/>
  <c r="E221"/>
  <c r="G168"/>
  <c r="H151"/>
  <c r="H48"/>
  <c r="F164"/>
  <c r="D238"/>
  <c r="G200"/>
  <c r="I98"/>
  <c r="J98" s="1"/>
  <c r="G255"/>
  <c r="I54"/>
  <c r="J54" s="1"/>
  <c r="G8"/>
  <c r="G239"/>
  <c r="H172"/>
  <c r="D183"/>
  <c r="G238"/>
  <c r="E111"/>
  <c r="F188"/>
  <c r="G30"/>
  <c r="F209"/>
  <c r="F3"/>
  <c r="F60"/>
  <c r="G173"/>
  <c r="H120"/>
  <c r="E248"/>
  <c r="F249"/>
  <c r="F234"/>
  <c r="H205"/>
  <c r="D14"/>
  <c r="I60"/>
  <c r="J60" s="1"/>
  <c r="H212"/>
  <c r="D149"/>
  <c r="E71"/>
  <c r="D30"/>
  <c r="H193"/>
  <c r="G283"/>
  <c r="F133"/>
  <c r="F142"/>
  <c r="F283"/>
  <c r="D268"/>
  <c r="I229"/>
  <c r="J229" s="1"/>
  <c r="D59"/>
  <c r="H139"/>
  <c r="D143"/>
  <c r="E17"/>
  <c r="F223"/>
  <c r="H207"/>
  <c r="I214"/>
  <c r="J214" s="1"/>
  <c r="D91"/>
  <c r="E29"/>
  <c r="H175"/>
  <c r="D201"/>
  <c r="D153"/>
  <c r="I115"/>
  <c r="J115" s="1"/>
  <c r="G235"/>
  <c r="F79"/>
  <c r="H158"/>
  <c r="F94"/>
  <c r="G36"/>
  <c r="G25"/>
  <c r="D164"/>
  <c r="G75"/>
  <c r="G198"/>
  <c r="G151"/>
  <c r="I172"/>
  <c r="J172" s="1"/>
  <c r="E69"/>
  <c r="H211"/>
  <c r="G171"/>
  <c r="H223"/>
  <c r="I52"/>
  <c r="J52" s="1"/>
  <c r="I219"/>
  <c r="H226"/>
  <c r="D157"/>
  <c r="H269"/>
  <c r="E117"/>
  <c r="F19"/>
  <c r="F85"/>
  <c r="I255"/>
  <c r="E266"/>
  <c r="F180"/>
  <c r="I133"/>
  <c r="J133" s="1"/>
  <c r="E197"/>
  <c r="I80"/>
  <c r="J80" s="1"/>
  <c r="D48"/>
  <c r="D242"/>
  <c r="H133"/>
  <c r="D75"/>
  <c r="F113"/>
  <c r="E47"/>
  <c r="I287"/>
  <c r="J287" s="1"/>
  <c r="D29"/>
  <c r="E166"/>
  <c r="D13"/>
  <c r="H168"/>
  <c r="F48"/>
  <c r="I21"/>
  <c r="J21" s="1"/>
  <c r="E78"/>
  <c r="D243"/>
  <c r="I7"/>
  <c r="J7" s="1"/>
  <c r="I197"/>
  <c r="J197" s="1"/>
  <c r="I272"/>
  <c r="J272" s="1"/>
  <c r="G191"/>
  <c r="I202"/>
  <c r="J202" s="1"/>
  <c r="E156"/>
  <c r="H41"/>
  <c r="F111"/>
  <c r="G124"/>
  <c r="G194"/>
  <c r="F47"/>
  <c r="G114"/>
  <c r="D122"/>
  <c r="E213"/>
  <c r="I61"/>
  <c r="J61" s="1"/>
  <c r="E72"/>
  <c r="E158"/>
  <c r="H238"/>
  <c r="H103"/>
  <c r="D161"/>
  <c r="D85"/>
  <c r="F26"/>
  <c r="D72"/>
  <c r="F95"/>
  <c r="I222"/>
  <c r="J222" s="1"/>
  <c r="G70"/>
  <c r="F240"/>
  <c r="G52"/>
  <c r="E244"/>
  <c r="D22"/>
  <c r="G62"/>
  <c r="E152"/>
  <c r="E39"/>
  <c r="I148"/>
  <c r="J148" s="1"/>
  <c r="I65"/>
  <c r="J65" s="1"/>
  <c r="D19"/>
  <c r="G24"/>
  <c r="H166"/>
  <c r="E250"/>
  <c r="H273"/>
  <c r="E271"/>
  <c r="D89"/>
  <c r="H14"/>
  <c r="F213"/>
  <c r="D35"/>
  <c r="H35"/>
  <c r="E235"/>
  <c r="H163"/>
  <c r="F241"/>
  <c r="G58"/>
  <c r="G259"/>
  <c r="E215"/>
  <c r="E207"/>
  <c r="I278"/>
  <c r="J278" s="1"/>
  <c r="E273"/>
  <c r="G276"/>
  <c r="G71"/>
  <c r="F67"/>
  <c r="H275"/>
  <c r="F273"/>
  <c r="I213"/>
  <c r="J213" s="1"/>
  <c r="D185"/>
  <c r="F23"/>
  <c r="D225"/>
  <c r="D28"/>
  <c r="G131"/>
  <c r="I237"/>
  <c r="J237" s="1"/>
  <c r="H171"/>
  <c r="F69"/>
  <c r="G268"/>
  <c r="E264"/>
  <c r="G270"/>
  <c r="D223"/>
  <c r="I78"/>
  <c r="J78" s="1"/>
  <c r="D79"/>
  <c r="F173"/>
  <c r="I58"/>
  <c r="J58" s="1"/>
  <c r="G112"/>
  <c r="D265"/>
  <c r="F248"/>
  <c r="H188"/>
  <c r="I205"/>
  <c r="J205" s="1"/>
  <c r="H115"/>
  <c r="F49"/>
  <c r="E226"/>
  <c r="G27"/>
  <c r="E180"/>
  <c r="I200"/>
  <c r="J200" s="1"/>
  <c r="F152"/>
  <c r="I90"/>
  <c r="J90" s="1"/>
  <c r="I162"/>
  <c r="J162" s="1"/>
  <c r="I64"/>
  <c r="J64" s="1"/>
  <c r="F97"/>
  <c r="D42"/>
  <c r="G251"/>
  <c r="E41"/>
  <c r="F232"/>
  <c r="E269"/>
  <c r="H135"/>
  <c r="G35"/>
  <c r="D41"/>
  <c r="G212"/>
  <c r="I193"/>
  <c r="J193" s="1"/>
  <c r="I208"/>
  <c r="J208" s="1"/>
  <c r="F229"/>
  <c r="G189"/>
  <c r="I188"/>
  <c r="J188" s="1"/>
  <c r="E118"/>
  <c r="H10"/>
  <c r="E42"/>
  <c r="H40"/>
  <c r="F99"/>
  <c r="I160"/>
  <c r="J160" s="1"/>
  <c r="D102"/>
  <c r="H65"/>
  <c r="H95"/>
  <c r="G136"/>
  <c r="D98"/>
  <c r="G44"/>
  <c r="H70"/>
  <c r="D5"/>
  <c r="E246"/>
  <c r="H61"/>
  <c r="D68"/>
  <c r="D213"/>
  <c r="H220"/>
  <c r="D83"/>
  <c r="E260"/>
  <c r="F127"/>
  <c r="F100"/>
  <c r="E194"/>
  <c r="I18"/>
  <c r="J18" s="1"/>
  <c r="D184"/>
  <c r="I234"/>
  <c r="J234" s="1"/>
  <c r="D103"/>
  <c r="F143"/>
  <c r="F42"/>
  <c r="F158"/>
  <c r="I196"/>
  <c r="J196" s="1"/>
  <c r="E9"/>
  <c r="H7"/>
  <c r="E283"/>
  <c r="E268"/>
  <c r="H56"/>
  <c r="H263"/>
  <c r="D208"/>
  <c r="E144"/>
  <c r="I171"/>
  <c r="J171" s="1"/>
  <c r="I131"/>
  <c r="J131" s="1"/>
  <c r="H284"/>
  <c r="E58"/>
  <c r="F17"/>
  <c r="I220"/>
  <c r="J220" s="1"/>
  <c r="E229"/>
  <c r="F45"/>
  <c r="F174"/>
  <c r="H191"/>
  <c r="G13"/>
  <c r="H82"/>
  <c r="F130"/>
  <c r="F227"/>
  <c r="H148"/>
  <c r="I235"/>
  <c r="J235" s="1"/>
  <c r="G185"/>
  <c r="I245"/>
  <c r="J245" s="1"/>
  <c r="G111"/>
  <c r="D25"/>
  <c r="G28"/>
  <c r="H111"/>
  <c r="I212"/>
  <c r="J212" s="1"/>
  <c r="F106"/>
  <c r="G121"/>
  <c r="D210"/>
  <c r="G279"/>
  <c r="F250"/>
  <c r="F18"/>
  <c r="E50"/>
  <c r="I189"/>
  <c r="J189" s="1"/>
  <c r="I79"/>
  <c r="J79" s="1"/>
  <c r="G204"/>
  <c r="H55"/>
  <c r="H234"/>
  <c r="D172"/>
  <c r="E35"/>
  <c r="I252"/>
  <c r="J252" s="1"/>
  <c r="I271"/>
  <c r="J271" s="1"/>
  <c r="H206"/>
  <c r="G68"/>
  <c r="E164"/>
  <c r="G19"/>
  <c r="H243"/>
  <c r="G26"/>
  <c r="H49"/>
  <c r="H130"/>
  <c r="E14"/>
  <c r="H255"/>
  <c r="D171"/>
  <c r="F251"/>
  <c r="F53"/>
  <c r="D47"/>
  <c r="D23"/>
  <c r="G138"/>
  <c r="F228"/>
  <c r="F90"/>
  <c r="I106"/>
  <c r="J106" s="1"/>
  <c r="G285"/>
  <c r="I66"/>
  <c r="J66" s="1"/>
  <c r="G57"/>
  <c r="F24"/>
  <c r="I101"/>
  <c r="J101" s="1"/>
  <c r="H256"/>
  <c r="G60"/>
  <c r="D50"/>
  <c r="G104"/>
  <c r="E200"/>
  <c r="F11"/>
  <c r="I262"/>
  <c r="J262" s="1"/>
  <c r="D43"/>
  <c r="F285"/>
  <c r="I42"/>
  <c r="J42" s="1"/>
  <c r="E137"/>
  <c r="H174"/>
  <c r="I282"/>
  <c r="J282" s="1"/>
  <c r="F22"/>
  <c r="H5"/>
  <c r="H229"/>
  <c r="E265"/>
  <c r="E11"/>
  <c r="E19"/>
  <c r="D11"/>
  <c r="D193"/>
  <c r="I41"/>
  <c r="J41" s="1"/>
  <c r="F108"/>
  <c r="D148"/>
  <c r="E48"/>
  <c r="H88"/>
  <c r="H23"/>
  <c r="G79"/>
  <c r="F96"/>
  <c r="G5"/>
  <c r="E23"/>
  <c r="F114"/>
  <c r="E198"/>
  <c r="F4"/>
  <c r="I70"/>
  <c r="J70" s="1"/>
  <c r="H39"/>
  <c r="H21"/>
  <c r="I17"/>
  <c r="J17" s="1"/>
  <c r="I259"/>
  <c r="J259" s="1"/>
  <c r="G56"/>
  <c r="I199"/>
  <c r="J199" s="1"/>
  <c r="H104"/>
  <c r="H162"/>
  <c r="F274"/>
  <c r="G64"/>
  <c r="E263"/>
  <c r="I198"/>
  <c r="J198" s="1"/>
  <c r="E46"/>
  <c r="G92"/>
  <c r="G67"/>
  <c r="F287"/>
  <c r="D111"/>
  <c r="I50"/>
  <c r="J50" s="1"/>
  <c r="E245"/>
  <c r="D230"/>
  <c r="I122"/>
  <c r="J122" s="1"/>
  <c r="H208"/>
  <c r="G186"/>
  <c r="E284"/>
  <c r="I275"/>
  <c r="J275" s="1"/>
  <c r="I233"/>
  <c r="J233" s="1"/>
  <c r="G274"/>
  <c r="H78"/>
  <c r="H116"/>
  <c r="I92"/>
  <c r="J92" s="1"/>
  <c r="G176"/>
  <c r="E227"/>
  <c r="I140"/>
  <c r="J140" s="1"/>
  <c r="F193"/>
  <c r="G248"/>
  <c r="F147"/>
  <c r="G271"/>
  <c r="F150"/>
  <c r="H58"/>
  <c r="D136"/>
  <c r="I185"/>
  <c r="J185" s="1"/>
  <c r="F247"/>
  <c r="H127"/>
  <c r="D151"/>
  <c r="F204"/>
  <c r="E179"/>
  <c r="I88"/>
  <c r="J88" s="1"/>
  <c r="E256"/>
  <c r="I175"/>
  <c r="J175" s="1"/>
  <c r="F275"/>
  <c r="I184"/>
  <c r="J184" s="1"/>
  <c r="G150"/>
  <c r="H3"/>
  <c r="F59"/>
  <c r="H233"/>
  <c r="E255"/>
  <c r="D276"/>
  <c r="I142"/>
  <c r="J142" s="1"/>
  <c r="G216"/>
  <c r="F58"/>
  <c r="F192"/>
  <c r="D70"/>
  <c r="I20"/>
  <c r="J20" s="1"/>
  <c r="F102"/>
  <c r="D178"/>
  <c r="D126"/>
  <c r="E36"/>
  <c r="E222"/>
  <c r="D8"/>
  <c r="D202"/>
  <c r="F27"/>
  <c r="E191"/>
  <c r="F81"/>
  <c r="G81"/>
  <c r="G260"/>
  <c r="G46"/>
  <c r="G21"/>
  <c r="H210"/>
  <c r="H264"/>
  <c r="D278"/>
  <c r="D282"/>
  <c r="H147"/>
  <c r="I116"/>
  <c r="J116" s="1"/>
  <c r="D158"/>
  <c r="I82"/>
  <c r="J82" s="1"/>
  <c r="F64"/>
  <c r="G3"/>
  <c r="H107"/>
  <c r="I179"/>
  <c r="J179" s="1"/>
  <c r="D154"/>
  <c r="F235"/>
  <c r="I163"/>
  <c r="J163" s="1"/>
  <c r="D27"/>
  <c r="E43"/>
  <c r="D116"/>
  <c r="D277"/>
  <c r="H81"/>
  <c r="G82"/>
  <c r="I223"/>
  <c r="J223" s="1"/>
  <c r="D236"/>
  <c r="D252"/>
  <c r="G155"/>
  <c r="F118"/>
  <c r="G16"/>
  <c r="F243"/>
  <c r="G199"/>
  <c r="I201"/>
  <c r="J201" s="1"/>
  <c r="H183"/>
  <c r="I242"/>
  <c r="J242" s="1"/>
  <c r="H28"/>
  <c r="G84"/>
  <c r="F76"/>
  <c r="G257"/>
  <c r="D65"/>
  <c r="F263"/>
  <c r="H140"/>
  <c r="G184"/>
  <c r="H245"/>
  <c r="F196"/>
  <c r="D108"/>
  <c r="D124"/>
  <c r="D194"/>
  <c r="F185"/>
  <c r="D196"/>
  <c r="G40"/>
  <c r="G258"/>
  <c r="E204"/>
  <c r="G96"/>
  <c r="I120"/>
  <c r="J120" s="1"/>
  <c r="G244"/>
  <c r="D115"/>
  <c r="F201"/>
  <c r="I151"/>
  <c r="J151" s="1"/>
  <c r="E140"/>
  <c r="E26"/>
  <c r="F245"/>
  <c r="E247"/>
  <c r="F269"/>
  <c r="F8"/>
  <c r="G59"/>
  <c r="E202"/>
  <c r="G129"/>
  <c r="E92"/>
  <c r="I256"/>
  <c r="J256" s="1"/>
  <c r="H108"/>
  <c r="F140"/>
  <c r="G282"/>
  <c r="H156"/>
  <c r="H143"/>
  <c r="H215"/>
  <c r="H27"/>
  <c r="E154"/>
  <c r="I29"/>
  <c r="J29" s="1"/>
  <c r="I44"/>
  <c r="J44" s="1"/>
  <c r="G100"/>
  <c r="G117"/>
  <c r="G249"/>
  <c r="F179"/>
  <c r="D270"/>
  <c r="D169"/>
  <c r="D54"/>
  <c r="H98"/>
  <c r="G128"/>
  <c r="G72"/>
  <c r="H83"/>
  <c r="F21"/>
  <c r="G261"/>
  <c r="G243"/>
  <c r="H60"/>
  <c r="H114"/>
  <c r="G63"/>
  <c r="F112"/>
  <c r="H43"/>
  <c r="F63"/>
  <c r="H84"/>
  <c r="I25"/>
  <c r="J25" s="1"/>
  <c r="F151"/>
  <c r="D198"/>
  <c r="D141"/>
  <c r="G221"/>
  <c r="F199"/>
  <c r="H9"/>
  <c r="I85"/>
  <c r="J85" s="1"/>
  <c r="I23"/>
  <c r="J23" s="1"/>
  <c r="D3"/>
  <c r="E216"/>
  <c r="E272"/>
  <c r="D197"/>
  <c r="E128"/>
  <c r="G225"/>
  <c r="E196"/>
  <c r="I76"/>
  <c r="J76" s="1"/>
  <c r="E8"/>
  <c r="H198"/>
  <c r="E13"/>
  <c r="G22"/>
  <c r="I257"/>
  <c r="J257" s="1"/>
  <c r="G132"/>
  <c r="I141"/>
  <c r="J141" s="1"/>
  <c r="I27"/>
  <c r="J27" s="1"/>
  <c r="E148"/>
  <c r="F93"/>
  <c r="E153"/>
  <c r="D64"/>
  <c r="I150"/>
  <c r="J150" s="1"/>
  <c r="G88"/>
  <c r="D234"/>
  <c r="E120"/>
  <c r="F57"/>
  <c r="H248"/>
  <c r="F134"/>
  <c r="F61"/>
  <c r="H47"/>
  <c r="H251"/>
  <c r="I239"/>
  <c r="J239" s="1"/>
  <c r="H240"/>
  <c r="G188"/>
  <c r="F169"/>
  <c r="I12"/>
  <c r="J12" s="1"/>
  <c r="E89"/>
  <c r="I250"/>
  <c r="J250" s="1"/>
  <c r="G106"/>
  <c r="D20"/>
  <c r="G158"/>
  <c r="E34"/>
  <c r="E4"/>
  <c r="E113"/>
  <c r="G107"/>
  <c r="I177"/>
  <c r="J177" s="1"/>
  <c r="G11"/>
  <c r="F256"/>
  <c r="D155"/>
  <c r="E157"/>
  <c r="E93"/>
  <c r="I170"/>
  <c r="J170" s="1"/>
  <c r="E261"/>
  <c r="G165"/>
  <c r="I247"/>
  <c r="J247" s="1"/>
  <c r="I261"/>
  <c r="J261" s="1"/>
  <c r="F206"/>
  <c r="G147"/>
  <c r="G47"/>
  <c r="I164"/>
  <c r="J164" s="1"/>
  <c r="D284"/>
  <c r="D206"/>
  <c r="E45"/>
  <c r="D62"/>
  <c r="I269"/>
  <c r="J269" s="1"/>
  <c r="E233"/>
  <c r="D24"/>
  <c r="D251"/>
  <c r="H192"/>
  <c r="G170"/>
  <c r="D117"/>
  <c r="E44"/>
  <c r="H221"/>
  <c r="G119"/>
  <c r="E125"/>
  <c r="F271"/>
  <c r="H262"/>
  <c r="G91"/>
  <c r="F86"/>
  <c r="E6"/>
  <c r="D94"/>
  <c r="G264"/>
  <c r="I206"/>
  <c r="J206" s="1"/>
  <c r="G284"/>
  <c r="D177"/>
  <c r="H167"/>
  <c r="H228"/>
  <c r="H278"/>
  <c r="E187"/>
  <c r="I246"/>
  <c r="J246" s="1"/>
  <c r="AY413" i="6" l="1"/>
  <c r="CG413" s="1"/>
  <c r="CH413" s="1"/>
  <c r="BQ414" s="1"/>
  <c r="AY391"/>
  <c r="CG391" s="1"/>
  <c r="CH391" s="1"/>
  <c r="BO392" s="1"/>
  <c r="AY435"/>
  <c r="AY347"/>
  <c r="CG347" s="1"/>
  <c r="CH347" s="1"/>
  <c r="BB348" s="1"/>
  <c r="AY380"/>
  <c r="CG380" s="1"/>
  <c r="CH380" s="1"/>
  <c r="BN381" s="1"/>
  <c r="AY359"/>
  <c r="CG359" s="1"/>
  <c r="CH359" s="1"/>
  <c r="AY446"/>
  <c r="CG446" s="1"/>
  <c r="CH446" s="1"/>
  <c r="BD447" s="1"/>
  <c r="AY424"/>
  <c r="CG424" s="1"/>
  <c r="CH424" s="1"/>
  <c r="CG435"/>
  <c r="CH435" s="1"/>
  <c r="N38" i="7"/>
  <c r="N15" s="1"/>
  <c r="M254"/>
  <c r="M231" s="1"/>
  <c r="J111"/>
  <c r="J146" s="1"/>
  <c r="K38"/>
  <c r="K15" s="1"/>
  <c r="L290"/>
  <c r="L267" s="1"/>
  <c r="O74"/>
  <c r="O51" s="1"/>
  <c r="N74"/>
  <c r="N51" s="1"/>
  <c r="K254"/>
  <c r="K231" s="1"/>
  <c r="O254"/>
  <c r="O231" s="1"/>
  <c r="L218"/>
  <c r="L195" s="1"/>
  <c r="J39"/>
  <c r="J74" s="1"/>
  <c r="J147"/>
  <c r="J182" s="1"/>
  <c r="N218"/>
  <c r="N195" s="1"/>
  <c r="O218"/>
  <c r="O195" s="1"/>
  <c r="K110"/>
  <c r="K87" s="1"/>
  <c r="N290"/>
  <c r="N267" s="1"/>
  <c r="K182"/>
  <c r="K159" s="1"/>
  <c r="K146"/>
  <c r="K123" s="1"/>
  <c r="O146"/>
  <c r="O123" s="1"/>
  <c r="O110"/>
  <c r="O87" s="1"/>
  <c r="L146"/>
  <c r="L123" s="1"/>
  <c r="K74"/>
  <c r="K51" s="1"/>
  <c r="L254"/>
  <c r="L231" s="1"/>
  <c r="M218"/>
  <c r="M195" s="1"/>
  <c r="O38"/>
  <c r="O15" s="1"/>
  <c r="L74"/>
  <c r="L51" s="1"/>
  <c r="J255"/>
  <c r="J290" s="1"/>
  <c r="J219"/>
  <c r="J254" s="1"/>
  <c r="L38"/>
  <c r="L15" s="1"/>
  <c r="K290"/>
  <c r="K267" s="1"/>
  <c r="M110"/>
  <c r="M87" s="1"/>
  <c r="O290"/>
  <c r="O267" s="1"/>
  <c r="K218"/>
  <c r="K195" s="1"/>
  <c r="M74"/>
  <c r="M51" s="1"/>
  <c r="J183"/>
  <c r="J218" s="1"/>
  <c r="N254"/>
  <c r="N231" s="1"/>
  <c r="N146"/>
  <c r="N123" s="1"/>
  <c r="N110"/>
  <c r="N87" s="1"/>
  <c r="M290"/>
  <c r="M267" s="1"/>
  <c r="L110"/>
  <c r="L87" s="1"/>
  <c r="M146"/>
  <c r="M123" s="1"/>
  <c r="M38"/>
  <c r="M15" s="1"/>
  <c r="J75"/>
  <c r="J110" s="1"/>
  <c r="J3"/>
  <c r="J38" s="1"/>
  <c r="BM436" i="6" l="1"/>
  <c r="BM360"/>
  <c r="AY360"/>
  <c r="AY425"/>
  <c r="CG425" s="1"/>
  <c r="CH425" s="1"/>
  <c r="AY381"/>
  <c r="CG381" s="1"/>
  <c r="CH381" s="1"/>
  <c r="BN382" s="1"/>
  <c r="AY392"/>
  <c r="CG392" s="1"/>
  <c r="CH392" s="1"/>
  <c r="BO393" s="1"/>
  <c r="AY348"/>
  <c r="CG348" s="1"/>
  <c r="CH348" s="1"/>
  <c r="BB349" s="1"/>
  <c r="AY447"/>
  <c r="CG447" s="1"/>
  <c r="CH447" s="1"/>
  <c r="BD448" s="1"/>
  <c r="AY436"/>
  <c r="CG436" s="1"/>
  <c r="CH436" s="1"/>
  <c r="AY370"/>
  <c r="CG370" s="1"/>
  <c r="CH370" s="1"/>
  <c r="BA371" s="1"/>
  <c r="AY403"/>
  <c r="CG403" s="1"/>
  <c r="CH403" s="1"/>
  <c r="BP404" s="1"/>
  <c r="AY414"/>
  <c r="CG414" s="1"/>
  <c r="CH414" s="1"/>
  <c r="BQ415" s="1"/>
  <c r="L67" i="7"/>
  <c r="L45"/>
  <c r="L42"/>
  <c r="L63"/>
  <c r="L70"/>
  <c r="L66"/>
  <c r="L39"/>
  <c r="L61"/>
  <c r="L43"/>
  <c r="L60"/>
  <c r="L40"/>
  <c r="L56"/>
  <c r="L54"/>
  <c r="L41"/>
  <c r="L65"/>
  <c r="L49"/>
  <c r="L47"/>
  <c r="L55"/>
  <c r="L52"/>
  <c r="L57"/>
  <c r="L72"/>
  <c r="L44"/>
  <c r="L58"/>
  <c r="L62"/>
  <c r="L48"/>
  <c r="L50"/>
  <c r="L64"/>
  <c r="L71"/>
  <c r="L53"/>
  <c r="L68"/>
  <c r="L46"/>
  <c r="L59"/>
  <c r="L69"/>
  <c r="O116"/>
  <c r="O118"/>
  <c r="O121"/>
  <c r="O124"/>
  <c r="O126"/>
  <c r="O143"/>
  <c r="O144"/>
  <c r="O128"/>
  <c r="O125"/>
  <c r="O131"/>
  <c r="O113"/>
  <c r="O114"/>
  <c r="O139"/>
  <c r="O141"/>
  <c r="O130"/>
  <c r="O112"/>
  <c r="O117"/>
  <c r="O135"/>
  <c r="O136"/>
  <c r="O119"/>
  <c r="O134"/>
  <c r="O137"/>
  <c r="O132"/>
  <c r="O133"/>
  <c r="O140"/>
  <c r="O138"/>
  <c r="O129"/>
  <c r="S146"/>
  <c r="O142"/>
  <c r="O127"/>
  <c r="O120"/>
  <c r="O111"/>
  <c r="O122"/>
  <c r="O115"/>
  <c r="P290"/>
  <c r="V43" s="1"/>
  <c r="L261"/>
  <c r="L271"/>
  <c r="L257"/>
  <c r="L255"/>
  <c r="L258"/>
  <c r="L263"/>
  <c r="L265"/>
  <c r="L276"/>
  <c r="L260"/>
  <c r="L266"/>
  <c r="L277"/>
  <c r="L287"/>
  <c r="L284"/>
  <c r="L268"/>
  <c r="L288"/>
  <c r="L272"/>
  <c r="L280"/>
  <c r="L273"/>
  <c r="L282"/>
  <c r="L256"/>
  <c r="L262"/>
  <c r="L264"/>
  <c r="L274"/>
  <c r="L259"/>
  <c r="L269"/>
  <c r="L285"/>
  <c r="L286"/>
  <c r="L279"/>
  <c r="L275"/>
  <c r="L283"/>
  <c r="L278"/>
  <c r="L281"/>
  <c r="L270"/>
  <c r="N83"/>
  <c r="N92"/>
  <c r="N98"/>
  <c r="N80"/>
  <c r="N94"/>
  <c r="N101"/>
  <c r="N90"/>
  <c r="N102"/>
  <c r="N108"/>
  <c r="N100"/>
  <c r="N79"/>
  <c r="N89"/>
  <c r="N78"/>
  <c r="N103"/>
  <c r="N91"/>
  <c r="N82"/>
  <c r="N76"/>
  <c r="N106"/>
  <c r="N99"/>
  <c r="N77"/>
  <c r="N104"/>
  <c r="N88"/>
  <c r="N93"/>
  <c r="N105"/>
  <c r="N84"/>
  <c r="N107"/>
  <c r="N86"/>
  <c r="N85"/>
  <c r="N75"/>
  <c r="N97"/>
  <c r="R110"/>
  <c r="X39" s="1"/>
  <c r="N96"/>
  <c r="N95"/>
  <c r="N81"/>
  <c r="M108"/>
  <c r="M83"/>
  <c r="M75"/>
  <c r="M99"/>
  <c r="Q110"/>
  <c r="W39" s="1"/>
  <c r="M88"/>
  <c r="M81"/>
  <c r="M94"/>
  <c r="M106"/>
  <c r="M90"/>
  <c r="M100"/>
  <c r="M80"/>
  <c r="M92"/>
  <c r="M105"/>
  <c r="M82"/>
  <c r="M95"/>
  <c r="M104"/>
  <c r="M89"/>
  <c r="M93"/>
  <c r="M97"/>
  <c r="M101"/>
  <c r="M102"/>
  <c r="M98"/>
  <c r="M76"/>
  <c r="M96"/>
  <c r="M86"/>
  <c r="M78"/>
  <c r="M103"/>
  <c r="M79"/>
  <c r="M107"/>
  <c r="M77"/>
  <c r="M85"/>
  <c r="M84"/>
  <c r="M91"/>
  <c r="O25"/>
  <c r="O17"/>
  <c r="O23"/>
  <c r="O16"/>
  <c r="O29"/>
  <c r="O30"/>
  <c r="O4"/>
  <c r="O14"/>
  <c r="O18"/>
  <c r="O5"/>
  <c r="O9"/>
  <c r="O20"/>
  <c r="O3"/>
  <c r="O32"/>
  <c r="O27"/>
  <c r="O7"/>
  <c r="O35"/>
  <c r="O26"/>
  <c r="O28"/>
  <c r="O33"/>
  <c r="O19"/>
  <c r="O11"/>
  <c r="O8"/>
  <c r="O6"/>
  <c r="O10"/>
  <c r="O34"/>
  <c r="O22"/>
  <c r="O13"/>
  <c r="S38"/>
  <c r="Y38" s="1"/>
  <c r="O31"/>
  <c r="O12"/>
  <c r="O36"/>
  <c r="O24"/>
  <c r="O21"/>
  <c r="K117"/>
  <c r="K130"/>
  <c r="K141"/>
  <c r="K118"/>
  <c r="K132"/>
  <c r="K119"/>
  <c r="K126"/>
  <c r="K129"/>
  <c r="K138"/>
  <c r="K144"/>
  <c r="K113"/>
  <c r="K114"/>
  <c r="K135"/>
  <c r="K115"/>
  <c r="K131"/>
  <c r="K134"/>
  <c r="K111"/>
  <c r="K120"/>
  <c r="K116"/>
  <c r="K127"/>
  <c r="K124"/>
  <c r="K143"/>
  <c r="K137"/>
  <c r="K133"/>
  <c r="K136"/>
  <c r="K121"/>
  <c r="K139"/>
  <c r="K140"/>
  <c r="K128"/>
  <c r="K122"/>
  <c r="K112"/>
  <c r="K125"/>
  <c r="K142"/>
  <c r="K19"/>
  <c r="K34"/>
  <c r="K5"/>
  <c r="K30"/>
  <c r="K17"/>
  <c r="K29"/>
  <c r="K12"/>
  <c r="K14"/>
  <c r="K20"/>
  <c r="K36"/>
  <c r="K33"/>
  <c r="K16"/>
  <c r="K28"/>
  <c r="K3"/>
  <c r="K35"/>
  <c r="K21"/>
  <c r="K27"/>
  <c r="K4"/>
  <c r="K23"/>
  <c r="K24"/>
  <c r="K11"/>
  <c r="K25"/>
  <c r="K6"/>
  <c r="K8"/>
  <c r="K13"/>
  <c r="K10"/>
  <c r="K7"/>
  <c r="K9"/>
  <c r="K26"/>
  <c r="K32"/>
  <c r="K31"/>
  <c r="K18"/>
  <c r="K22"/>
  <c r="O284"/>
  <c r="O287"/>
  <c r="O276"/>
  <c r="O262"/>
  <c r="O288"/>
  <c r="O255"/>
  <c r="O270"/>
  <c r="O280"/>
  <c r="O279"/>
  <c r="O256"/>
  <c r="O261"/>
  <c r="O277"/>
  <c r="S290"/>
  <c r="Y43" s="1"/>
  <c r="O260"/>
  <c r="O278"/>
  <c r="O268"/>
  <c r="O283"/>
  <c r="O274"/>
  <c r="O286"/>
  <c r="O285"/>
  <c r="O272"/>
  <c r="O265"/>
  <c r="O273"/>
  <c r="O258"/>
  <c r="O266"/>
  <c r="O281"/>
  <c r="O257"/>
  <c r="O259"/>
  <c r="O264"/>
  <c r="O275"/>
  <c r="O269"/>
  <c r="O263"/>
  <c r="O282"/>
  <c r="O271"/>
  <c r="N114"/>
  <c r="N129"/>
  <c r="N138"/>
  <c r="N135"/>
  <c r="N113"/>
  <c r="N118"/>
  <c r="N140"/>
  <c r="N116"/>
  <c r="N134"/>
  <c r="N133"/>
  <c r="N128"/>
  <c r="N131"/>
  <c r="N121"/>
  <c r="N127"/>
  <c r="N144"/>
  <c r="N126"/>
  <c r="N112"/>
  <c r="N120"/>
  <c r="N119"/>
  <c r="N137"/>
  <c r="N141"/>
  <c r="N115"/>
  <c r="N117"/>
  <c r="N125"/>
  <c r="N142"/>
  <c r="N143"/>
  <c r="N132"/>
  <c r="N130"/>
  <c r="N111"/>
  <c r="N124"/>
  <c r="N122"/>
  <c r="N139"/>
  <c r="N136"/>
  <c r="N246"/>
  <c r="N243"/>
  <c r="N248"/>
  <c r="N236"/>
  <c r="N220"/>
  <c r="N238"/>
  <c r="N230"/>
  <c r="N252"/>
  <c r="N224"/>
  <c r="N222"/>
  <c r="N234"/>
  <c r="N221"/>
  <c r="N242"/>
  <c r="N237"/>
  <c r="N241"/>
  <c r="N240"/>
  <c r="N225"/>
  <c r="N239"/>
  <c r="N232"/>
  <c r="N250"/>
  <c r="N223"/>
  <c r="N227"/>
  <c r="N245"/>
  <c r="N226"/>
  <c r="N219"/>
  <c r="N233"/>
  <c r="N229"/>
  <c r="N247"/>
  <c r="N244"/>
  <c r="N249"/>
  <c r="N251"/>
  <c r="N228"/>
  <c r="N235"/>
  <c r="K279"/>
  <c r="K274"/>
  <c r="K265"/>
  <c r="K268"/>
  <c r="K288"/>
  <c r="K269"/>
  <c r="K258"/>
  <c r="K285"/>
  <c r="K260"/>
  <c r="K287"/>
  <c r="K257"/>
  <c r="K263"/>
  <c r="K283"/>
  <c r="K276"/>
  <c r="K286"/>
  <c r="K255"/>
  <c r="K259"/>
  <c r="K284"/>
  <c r="K261"/>
  <c r="K275"/>
  <c r="K278"/>
  <c r="K271"/>
  <c r="K272"/>
  <c r="K273"/>
  <c r="K266"/>
  <c r="K264"/>
  <c r="K262"/>
  <c r="K256"/>
  <c r="K280"/>
  <c r="K281"/>
  <c r="K277"/>
  <c r="K282"/>
  <c r="K270"/>
  <c r="M198"/>
  <c r="M190"/>
  <c r="M213"/>
  <c r="M192"/>
  <c r="M196"/>
  <c r="M205"/>
  <c r="M191"/>
  <c r="M189"/>
  <c r="M210"/>
  <c r="M200"/>
  <c r="M186"/>
  <c r="M197"/>
  <c r="M206"/>
  <c r="M202"/>
  <c r="M184"/>
  <c r="M187"/>
  <c r="M203"/>
  <c r="M214"/>
  <c r="M185"/>
  <c r="M188"/>
  <c r="M216"/>
  <c r="M193"/>
  <c r="Q218"/>
  <c r="W42" s="1"/>
  <c r="M209"/>
  <c r="M194"/>
  <c r="M212"/>
  <c r="M207"/>
  <c r="M208"/>
  <c r="M183"/>
  <c r="M199"/>
  <c r="M204"/>
  <c r="M201"/>
  <c r="M215"/>
  <c r="M211"/>
  <c r="K157"/>
  <c r="K153"/>
  <c r="K166"/>
  <c r="K169"/>
  <c r="K177"/>
  <c r="K161"/>
  <c r="K158"/>
  <c r="K148"/>
  <c r="K168"/>
  <c r="K155"/>
  <c r="K147"/>
  <c r="K163"/>
  <c r="K150"/>
  <c r="K152"/>
  <c r="K176"/>
  <c r="K180"/>
  <c r="K164"/>
  <c r="K160"/>
  <c r="K149"/>
  <c r="K170"/>
  <c r="K167"/>
  <c r="K162"/>
  <c r="K179"/>
  <c r="K178"/>
  <c r="K151"/>
  <c r="K154"/>
  <c r="K172"/>
  <c r="K156"/>
  <c r="K165"/>
  <c r="K171"/>
  <c r="K175"/>
  <c r="K174"/>
  <c r="K173"/>
  <c r="O92"/>
  <c r="O100"/>
  <c r="O99"/>
  <c r="O85"/>
  <c r="O88"/>
  <c r="O98"/>
  <c r="O94"/>
  <c r="O108"/>
  <c r="O86"/>
  <c r="O84"/>
  <c r="O75"/>
  <c r="O89"/>
  <c r="O96"/>
  <c r="S110"/>
  <c r="Y39" s="1"/>
  <c r="O83"/>
  <c r="O91"/>
  <c r="O101"/>
  <c r="O103"/>
  <c r="O97"/>
  <c r="O105"/>
  <c r="O77"/>
  <c r="O93"/>
  <c r="O104"/>
  <c r="O79"/>
  <c r="O81"/>
  <c r="O80"/>
  <c r="O95"/>
  <c r="O82"/>
  <c r="O90"/>
  <c r="O76"/>
  <c r="O78"/>
  <c r="O106"/>
  <c r="O107"/>
  <c r="O102"/>
  <c r="L29"/>
  <c r="L21"/>
  <c r="L36"/>
  <c r="L19"/>
  <c r="L26"/>
  <c r="L17"/>
  <c r="L9"/>
  <c r="L4"/>
  <c r="P38"/>
  <c r="V38" s="1"/>
  <c r="L30"/>
  <c r="L16"/>
  <c r="L24"/>
  <c r="L10"/>
  <c r="L22"/>
  <c r="L7"/>
  <c r="L27"/>
  <c r="L35"/>
  <c r="L12"/>
  <c r="L18"/>
  <c r="L5"/>
  <c r="L28"/>
  <c r="L20"/>
  <c r="L25"/>
  <c r="L8"/>
  <c r="L34"/>
  <c r="L11"/>
  <c r="L33"/>
  <c r="L3"/>
  <c r="L14"/>
  <c r="L13"/>
  <c r="L32"/>
  <c r="L23"/>
  <c r="L6"/>
  <c r="L31"/>
  <c r="L223"/>
  <c r="L224"/>
  <c r="L249"/>
  <c r="L236"/>
  <c r="L238"/>
  <c r="L234"/>
  <c r="L228"/>
  <c r="L230"/>
  <c r="L220"/>
  <c r="L229"/>
  <c r="L250"/>
  <c r="L221"/>
  <c r="L251"/>
  <c r="L248"/>
  <c r="L235"/>
  <c r="L237"/>
  <c r="L242"/>
  <c r="L239"/>
  <c r="L246"/>
  <c r="L244"/>
  <c r="L233"/>
  <c r="L222"/>
  <c r="L232"/>
  <c r="L227"/>
  <c r="L252"/>
  <c r="L247"/>
  <c r="L245"/>
  <c r="L240"/>
  <c r="L225"/>
  <c r="L226"/>
  <c r="L219"/>
  <c r="L241"/>
  <c r="L243"/>
  <c r="N279"/>
  <c r="N270"/>
  <c r="N260"/>
  <c r="N278"/>
  <c r="N282"/>
  <c r="N255"/>
  <c r="N284"/>
  <c r="N275"/>
  <c r="N268"/>
  <c r="N288"/>
  <c r="N271"/>
  <c r="N280"/>
  <c r="N272"/>
  <c r="N258"/>
  <c r="N269"/>
  <c r="N287"/>
  <c r="N274"/>
  <c r="N262"/>
  <c r="N259"/>
  <c r="N265"/>
  <c r="N263"/>
  <c r="N285"/>
  <c r="N281"/>
  <c r="N283"/>
  <c r="N266"/>
  <c r="N273"/>
  <c r="N264"/>
  <c r="N277"/>
  <c r="N261"/>
  <c r="N276"/>
  <c r="R290"/>
  <c r="X43" s="1"/>
  <c r="N286"/>
  <c r="N256"/>
  <c r="N257"/>
  <c r="L197"/>
  <c r="L200"/>
  <c r="L202"/>
  <c r="L183"/>
  <c r="L211"/>
  <c r="L215"/>
  <c r="L194"/>
  <c r="L193"/>
  <c r="L204"/>
  <c r="L192"/>
  <c r="L191"/>
  <c r="L214"/>
  <c r="L205"/>
  <c r="L190"/>
  <c r="L201"/>
  <c r="L196"/>
  <c r="L209"/>
  <c r="L213"/>
  <c r="L216"/>
  <c r="L203"/>
  <c r="L199"/>
  <c r="L212"/>
  <c r="L207"/>
  <c r="L186"/>
  <c r="L187"/>
  <c r="L189"/>
  <c r="P218"/>
  <c r="V42" s="1"/>
  <c r="L208"/>
  <c r="L210"/>
  <c r="L184"/>
  <c r="L198"/>
  <c r="L206"/>
  <c r="L185"/>
  <c r="L188"/>
  <c r="M125"/>
  <c r="M128"/>
  <c r="M127"/>
  <c r="M135"/>
  <c r="M138"/>
  <c r="M143"/>
  <c r="M118"/>
  <c r="M112"/>
  <c r="M133"/>
  <c r="M144"/>
  <c r="M113"/>
  <c r="M124"/>
  <c r="M121"/>
  <c r="M126"/>
  <c r="M115"/>
  <c r="M141"/>
  <c r="M140"/>
  <c r="M111"/>
  <c r="M120"/>
  <c r="M131"/>
  <c r="M129"/>
  <c r="M136"/>
  <c r="M116"/>
  <c r="M114"/>
  <c r="M139"/>
  <c r="M117"/>
  <c r="M134"/>
  <c r="Q146"/>
  <c r="M132"/>
  <c r="M137"/>
  <c r="M142"/>
  <c r="M122"/>
  <c r="M119"/>
  <c r="M130"/>
  <c r="K52"/>
  <c r="K49"/>
  <c r="K59"/>
  <c r="K66"/>
  <c r="K53"/>
  <c r="K58"/>
  <c r="K69"/>
  <c r="K47"/>
  <c r="K41"/>
  <c r="K62"/>
  <c r="K68"/>
  <c r="K45"/>
  <c r="K60"/>
  <c r="K61"/>
  <c r="K40"/>
  <c r="K71"/>
  <c r="K72"/>
  <c r="K50"/>
  <c r="K55"/>
  <c r="K42"/>
  <c r="K67"/>
  <c r="K43"/>
  <c r="K56"/>
  <c r="K48"/>
  <c r="K64"/>
  <c r="K46"/>
  <c r="K65"/>
  <c r="K70"/>
  <c r="K63"/>
  <c r="K57"/>
  <c r="K39"/>
  <c r="K54"/>
  <c r="K44"/>
  <c r="K102"/>
  <c r="K86"/>
  <c r="K88"/>
  <c r="K85"/>
  <c r="K100"/>
  <c r="K79"/>
  <c r="K80"/>
  <c r="K106"/>
  <c r="K107"/>
  <c r="K76"/>
  <c r="K105"/>
  <c r="K77"/>
  <c r="K92"/>
  <c r="K89"/>
  <c r="K84"/>
  <c r="K103"/>
  <c r="K94"/>
  <c r="K104"/>
  <c r="K81"/>
  <c r="K99"/>
  <c r="K78"/>
  <c r="K97"/>
  <c r="K83"/>
  <c r="K82"/>
  <c r="K98"/>
  <c r="K95"/>
  <c r="K75"/>
  <c r="K90"/>
  <c r="K108"/>
  <c r="K93"/>
  <c r="K91"/>
  <c r="K96"/>
  <c r="K101"/>
  <c r="O235"/>
  <c r="O238"/>
  <c r="O228"/>
  <c r="O251"/>
  <c r="O243"/>
  <c r="O246"/>
  <c r="O233"/>
  <c r="O241"/>
  <c r="O237"/>
  <c r="O248"/>
  <c r="O229"/>
  <c r="O232"/>
  <c r="O245"/>
  <c r="O223"/>
  <c r="O240"/>
  <c r="O250"/>
  <c r="O230"/>
  <c r="O236"/>
  <c r="O244"/>
  <c r="O227"/>
  <c r="O224"/>
  <c r="O247"/>
  <c r="O249"/>
  <c r="O220"/>
  <c r="O222"/>
  <c r="O221"/>
  <c r="O226"/>
  <c r="O219"/>
  <c r="O252"/>
  <c r="O225"/>
  <c r="O234"/>
  <c r="O242"/>
  <c r="O239"/>
  <c r="M219"/>
  <c r="M224"/>
  <c r="M248"/>
  <c r="M226"/>
  <c r="M235"/>
  <c r="M228"/>
  <c r="M239"/>
  <c r="M223"/>
  <c r="M221"/>
  <c r="M229"/>
  <c r="M232"/>
  <c r="M236"/>
  <c r="M220"/>
  <c r="M234"/>
  <c r="M238"/>
  <c r="M225"/>
  <c r="M250"/>
  <c r="M251"/>
  <c r="M237"/>
  <c r="M222"/>
  <c r="M245"/>
  <c r="M246"/>
  <c r="M243"/>
  <c r="M249"/>
  <c r="M240"/>
  <c r="M227"/>
  <c r="M233"/>
  <c r="M241"/>
  <c r="M242"/>
  <c r="M244"/>
  <c r="M230"/>
  <c r="M247"/>
  <c r="M252"/>
  <c r="O63"/>
  <c r="O64"/>
  <c r="O56"/>
  <c r="O48"/>
  <c r="O65"/>
  <c r="O61"/>
  <c r="O55"/>
  <c r="O67"/>
  <c r="O59"/>
  <c r="O44"/>
  <c r="O43"/>
  <c r="O54"/>
  <c r="O60"/>
  <c r="O70"/>
  <c r="O69"/>
  <c r="O46"/>
  <c r="O53"/>
  <c r="O62"/>
  <c r="O40"/>
  <c r="O68"/>
  <c r="O66"/>
  <c r="O39"/>
  <c r="O47"/>
  <c r="O41"/>
  <c r="O57"/>
  <c r="O71"/>
  <c r="O42"/>
  <c r="O72"/>
  <c r="O52"/>
  <c r="O50"/>
  <c r="O49"/>
  <c r="O45"/>
  <c r="O58"/>
  <c r="L88"/>
  <c r="L97"/>
  <c r="L86"/>
  <c r="L89"/>
  <c r="L96"/>
  <c r="L98"/>
  <c r="L95"/>
  <c r="L107"/>
  <c r="L93"/>
  <c r="L99"/>
  <c r="L75"/>
  <c r="P110"/>
  <c r="V39" s="1"/>
  <c r="L85"/>
  <c r="L78"/>
  <c r="L94"/>
  <c r="L108"/>
  <c r="L90"/>
  <c r="L84"/>
  <c r="L91"/>
  <c r="L104"/>
  <c r="L83"/>
  <c r="L79"/>
  <c r="L105"/>
  <c r="L102"/>
  <c r="L81"/>
  <c r="L101"/>
  <c r="L80"/>
  <c r="L82"/>
  <c r="L100"/>
  <c r="L76"/>
  <c r="L77"/>
  <c r="L92"/>
  <c r="L103"/>
  <c r="L106"/>
  <c r="M46"/>
  <c r="M72"/>
  <c r="M64"/>
  <c r="M39"/>
  <c r="M41"/>
  <c r="M61"/>
  <c r="M40"/>
  <c r="M56"/>
  <c r="M47"/>
  <c r="M49"/>
  <c r="M68"/>
  <c r="M69"/>
  <c r="M71"/>
  <c r="M44"/>
  <c r="M50"/>
  <c r="M55"/>
  <c r="M70"/>
  <c r="M58"/>
  <c r="M62"/>
  <c r="M52"/>
  <c r="M60"/>
  <c r="M53"/>
  <c r="M63"/>
  <c r="M45"/>
  <c r="M43"/>
  <c r="M42"/>
  <c r="M57"/>
  <c r="M48"/>
  <c r="M65"/>
  <c r="M67"/>
  <c r="M59"/>
  <c r="M66"/>
  <c r="M54"/>
  <c r="R146"/>
  <c r="L115"/>
  <c r="L139"/>
  <c r="L126"/>
  <c r="L119"/>
  <c r="L117"/>
  <c r="L111"/>
  <c r="L129"/>
  <c r="L133"/>
  <c r="L116"/>
  <c r="L112"/>
  <c r="L144"/>
  <c r="L124"/>
  <c r="P146"/>
  <c r="V40" s="1"/>
  <c r="L114"/>
  <c r="L142"/>
  <c r="L118"/>
  <c r="L136"/>
  <c r="L138"/>
  <c r="L132"/>
  <c r="L113"/>
  <c r="L127"/>
  <c r="L128"/>
  <c r="L125"/>
  <c r="L137"/>
  <c r="L135"/>
  <c r="L130"/>
  <c r="L140"/>
  <c r="L120"/>
  <c r="L134"/>
  <c r="L122"/>
  <c r="L121"/>
  <c r="L131"/>
  <c r="L141"/>
  <c r="L143"/>
  <c r="O186"/>
  <c r="O188"/>
  <c r="O210"/>
  <c r="O209"/>
  <c r="O183"/>
  <c r="O187"/>
  <c r="S218"/>
  <c r="Y42" s="1"/>
  <c r="O208"/>
  <c r="O196"/>
  <c r="O200"/>
  <c r="O193"/>
  <c r="O189"/>
  <c r="O190"/>
  <c r="O207"/>
  <c r="O214"/>
  <c r="O198"/>
  <c r="O192"/>
  <c r="O185"/>
  <c r="O197"/>
  <c r="O203"/>
  <c r="O204"/>
  <c r="O215"/>
  <c r="O212"/>
  <c r="O191"/>
  <c r="O201"/>
  <c r="O206"/>
  <c r="O211"/>
  <c r="O205"/>
  <c r="O202"/>
  <c r="O213"/>
  <c r="O184"/>
  <c r="O194"/>
  <c r="O199"/>
  <c r="O216"/>
  <c r="K240"/>
  <c r="K245"/>
  <c r="K219"/>
  <c r="K246"/>
  <c r="K247"/>
  <c r="K233"/>
  <c r="K238"/>
  <c r="K220"/>
  <c r="K232"/>
  <c r="K249"/>
  <c r="K244"/>
  <c r="K250"/>
  <c r="K229"/>
  <c r="K221"/>
  <c r="K252"/>
  <c r="K236"/>
  <c r="K251"/>
  <c r="K243"/>
  <c r="K230"/>
  <c r="K248"/>
  <c r="K225"/>
  <c r="K222"/>
  <c r="K235"/>
  <c r="K223"/>
  <c r="K224"/>
  <c r="K242"/>
  <c r="K237"/>
  <c r="K239"/>
  <c r="K228"/>
  <c r="K234"/>
  <c r="K226"/>
  <c r="K227"/>
  <c r="K241"/>
  <c r="N24"/>
  <c r="N20"/>
  <c r="N19"/>
  <c r="N8"/>
  <c r="N10"/>
  <c r="N32"/>
  <c r="N36"/>
  <c r="N30"/>
  <c r="N26"/>
  <c r="N13"/>
  <c r="N25"/>
  <c r="N18"/>
  <c r="N29"/>
  <c r="R38"/>
  <c r="X38" s="1"/>
  <c r="N14"/>
  <c r="N12"/>
  <c r="N4"/>
  <c r="N9"/>
  <c r="N11"/>
  <c r="N31"/>
  <c r="N28"/>
  <c r="N3"/>
  <c r="N22"/>
  <c r="N33"/>
  <c r="N34"/>
  <c r="N35"/>
  <c r="N21"/>
  <c r="N7"/>
  <c r="N23"/>
  <c r="N5"/>
  <c r="N27"/>
  <c r="N6"/>
  <c r="N16"/>
  <c r="N17"/>
  <c r="M23"/>
  <c r="M13"/>
  <c r="M36"/>
  <c r="M27"/>
  <c r="M21"/>
  <c r="M9"/>
  <c r="M17"/>
  <c r="M35"/>
  <c r="M8"/>
  <c r="M34"/>
  <c r="M28"/>
  <c r="M14"/>
  <c r="M12"/>
  <c r="M22"/>
  <c r="M30"/>
  <c r="M33"/>
  <c r="M16"/>
  <c r="M31"/>
  <c r="M32"/>
  <c r="M4"/>
  <c r="M6"/>
  <c r="Q38"/>
  <c r="W38" s="1"/>
  <c r="M29"/>
  <c r="M19"/>
  <c r="M24"/>
  <c r="M26"/>
  <c r="M25"/>
  <c r="M7"/>
  <c r="M10"/>
  <c r="M5"/>
  <c r="M18"/>
  <c r="M11"/>
  <c r="M3"/>
  <c r="M20"/>
  <c r="M277"/>
  <c r="M262"/>
  <c r="M261"/>
  <c r="M264"/>
  <c r="M282"/>
  <c r="M286"/>
  <c r="M255"/>
  <c r="M269"/>
  <c r="M272"/>
  <c r="M285"/>
  <c r="M271"/>
  <c r="M281"/>
  <c r="M265"/>
  <c r="M257"/>
  <c r="M270"/>
  <c r="M260"/>
  <c r="M256"/>
  <c r="M288"/>
  <c r="M275"/>
  <c r="M283"/>
  <c r="M258"/>
  <c r="Q290"/>
  <c r="W43" s="1"/>
  <c r="M280"/>
  <c r="M268"/>
  <c r="M278"/>
  <c r="M279"/>
  <c r="M274"/>
  <c r="M273"/>
  <c r="M266"/>
  <c r="M263"/>
  <c r="M284"/>
  <c r="M287"/>
  <c r="M259"/>
  <c r="M276"/>
  <c r="K209"/>
  <c r="K211"/>
  <c r="K202"/>
  <c r="K188"/>
  <c r="K198"/>
  <c r="K183"/>
  <c r="K216"/>
  <c r="K184"/>
  <c r="K199"/>
  <c r="K203"/>
  <c r="K208"/>
  <c r="K189"/>
  <c r="K214"/>
  <c r="K201"/>
  <c r="K204"/>
  <c r="K194"/>
  <c r="K205"/>
  <c r="K190"/>
  <c r="K185"/>
  <c r="K186"/>
  <c r="K206"/>
  <c r="K207"/>
  <c r="K215"/>
  <c r="K193"/>
  <c r="K200"/>
  <c r="K210"/>
  <c r="K192"/>
  <c r="K197"/>
  <c r="K213"/>
  <c r="K212"/>
  <c r="K191"/>
  <c r="K187"/>
  <c r="K196"/>
  <c r="N215"/>
  <c r="R218"/>
  <c r="X42" s="1"/>
  <c r="N204"/>
  <c r="N202"/>
  <c r="N194"/>
  <c r="N197"/>
  <c r="N187"/>
  <c r="N209"/>
  <c r="N199"/>
  <c r="N198"/>
  <c r="N192"/>
  <c r="N213"/>
  <c r="N193"/>
  <c r="N216"/>
  <c r="N203"/>
  <c r="N183"/>
  <c r="N191"/>
  <c r="N196"/>
  <c r="N207"/>
  <c r="N185"/>
  <c r="N212"/>
  <c r="N211"/>
  <c r="N201"/>
  <c r="N190"/>
  <c r="N205"/>
  <c r="N184"/>
  <c r="N200"/>
  <c r="N206"/>
  <c r="N210"/>
  <c r="N186"/>
  <c r="N214"/>
  <c r="N189"/>
  <c r="N188"/>
  <c r="N208"/>
  <c r="N57"/>
  <c r="N63"/>
  <c r="N67"/>
  <c r="N50"/>
  <c r="N40"/>
  <c r="N44"/>
  <c r="N68"/>
  <c r="N66"/>
  <c r="N45"/>
  <c r="N52"/>
  <c r="N54"/>
  <c r="N48"/>
  <c r="N41"/>
  <c r="N60"/>
  <c r="N49"/>
  <c r="N69"/>
  <c r="N46"/>
  <c r="N64"/>
  <c r="N61"/>
  <c r="N72"/>
  <c r="N55"/>
  <c r="N56"/>
  <c r="N65"/>
  <c r="N62"/>
  <c r="N43"/>
  <c r="N47"/>
  <c r="N71"/>
  <c r="N70"/>
  <c r="N58"/>
  <c r="N53"/>
  <c r="N39"/>
  <c r="N59"/>
  <c r="N42"/>
  <c r="AF2" i="14"/>
  <c r="AG2" s="1"/>
  <c r="AI2" s="1"/>
  <c r="BM437" i="6" l="1"/>
  <c r="BM361"/>
  <c r="CG360"/>
  <c r="CH360" s="1"/>
  <c r="AY437" l="1"/>
  <c r="CG437" s="1"/>
  <c r="CH437" s="1"/>
  <c r="AY361"/>
  <c r="CG361" s="1"/>
  <c r="CH361" s="1"/>
  <c r="AY349"/>
  <c r="CG349" s="1"/>
  <c r="CH349" s="1"/>
  <c r="AY448"/>
  <c r="CG448" s="1"/>
  <c r="CH448" s="1"/>
  <c r="BD449" s="1"/>
  <c r="AY382"/>
  <c r="CG382" s="1"/>
  <c r="CH382" s="1"/>
  <c r="BN383" s="1"/>
  <c r="AY393"/>
  <c r="CG393" s="1"/>
  <c r="CH393" s="1"/>
  <c r="BO394" s="1"/>
  <c r="AY426"/>
  <c r="CG426" s="1"/>
  <c r="CH426" s="1"/>
  <c r="AY404"/>
  <c r="CG404" s="1"/>
  <c r="CH404" s="1"/>
  <c r="BP405" s="1"/>
  <c r="AY415"/>
  <c r="CG415" s="1"/>
  <c r="CH415" s="1"/>
  <c r="BQ416" s="1"/>
  <c r="AY371"/>
  <c r="CG371" s="1"/>
  <c r="CH371" s="1"/>
  <c r="BA372" s="1"/>
  <c r="BM438" l="1"/>
  <c r="BM362"/>
  <c r="AY427"/>
  <c r="CG427" s="1"/>
  <c r="CH427" s="1"/>
  <c r="AY405"/>
  <c r="CG405" s="1"/>
  <c r="CH405" s="1"/>
  <c r="BP406" s="1"/>
  <c r="AY350"/>
  <c r="AY383"/>
  <c r="CG383" s="1"/>
  <c r="CH383" s="1"/>
  <c r="BN384" s="1"/>
  <c r="AY416"/>
  <c r="CG416" s="1"/>
  <c r="CH416" s="1"/>
  <c r="BQ417" s="1"/>
  <c r="AY438"/>
  <c r="AY362"/>
  <c r="AY449"/>
  <c r="CG449" s="1"/>
  <c r="CH449" s="1"/>
  <c r="BD450" s="1"/>
  <c r="AY394"/>
  <c r="CG394" s="1"/>
  <c r="CH394" s="1"/>
  <c r="BO395" s="1"/>
  <c r="AY372"/>
  <c r="CG372" s="1"/>
  <c r="CH372" s="1"/>
  <c r="BA373" s="1"/>
  <c r="BB350"/>
  <c r="CG438" l="1"/>
  <c r="CH438" s="1"/>
  <c r="CG362"/>
  <c r="CH362" s="1"/>
  <c r="CG350"/>
  <c r="CH350" s="1"/>
  <c r="BM439"/>
  <c r="BM363"/>
  <c r="BB351" l="1"/>
  <c r="AY406"/>
  <c r="CG406" s="1"/>
  <c r="CH406" s="1"/>
  <c r="BP407" s="1"/>
  <c r="AY384"/>
  <c r="CG384" s="1"/>
  <c r="CH384" s="1"/>
  <c r="BN385" s="1"/>
  <c r="AY450"/>
  <c r="CG450" s="1"/>
  <c r="CH450" s="1"/>
  <c r="BD451" s="1"/>
  <c r="AY439"/>
  <c r="CG439" s="1"/>
  <c r="CH439" s="1"/>
  <c r="BM440" s="1"/>
  <c r="AY373"/>
  <c r="CG373" s="1"/>
  <c r="CH373" s="1"/>
  <c r="BA374" s="1"/>
  <c r="AY351"/>
  <c r="AY428"/>
  <c r="CG428" s="1"/>
  <c r="CH428" s="1"/>
  <c r="AY363"/>
  <c r="CG363" s="1"/>
  <c r="CH363" s="1"/>
  <c r="AY395"/>
  <c r="CG395" s="1"/>
  <c r="CH395" s="1"/>
  <c r="BO396" s="1"/>
  <c r="AY417"/>
  <c r="CG417" s="1"/>
  <c r="CH417" s="1"/>
  <c r="BQ418" s="1"/>
  <c r="CG351" l="1"/>
  <c r="CH351" s="1"/>
  <c r="BB352" s="1"/>
  <c r="AY440"/>
  <c r="CG440" s="1"/>
  <c r="CH440" s="1"/>
  <c r="AY352"/>
  <c r="AY407"/>
  <c r="CG407" s="1"/>
  <c r="CH407" s="1"/>
  <c r="AY374"/>
  <c r="CG374" s="1"/>
  <c r="CH374" s="1"/>
  <c r="AY429"/>
  <c r="CG429" s="1"/>
  <c r="CH429" s="1"/>
  <c r="AY385"/>
  <c r="CG385" s="1"/>
  <c r="CH385" s="1"/>
  <c r="AY396"/>
  <c r="CG396" s="1"/>
  <c r="CH396" s="1"/>
  <c r="AY418"/>
  <c r="CG418" s="1"/>
  <c r="CH418" s="1"/>
  <c r="AY451"/>
  <c r="CG451" s="1"/>
  <c r="CH451" s="1"/>
  <c r="CG352" l="1"/>
  <c r="CH352" s="1"/>
  <c r="F161" i="7" s="1"/>
  <c r="M182" s="1"/>
  <c r="E161"/>
  <c r="L182" s="1"/>
  <c r="G161" l="1"/>
  <c r="N182" s="1"/>
  <c r="H161"/>
  <c r="O182" s="1"/>
  <c r="O159" s="1"/>
  <c r="M159"/>
  <c r="M156"/>
  <c r="M151"/>
  <c r="M173"/>
  <c r="M150"/>
  <c r="M161"/>
  <c r="M179"/>
  <c r="M152"/>
  <c r="M167"/>
  <c r="M148"/>
  <c r="M171"/>
  <c r="M153"/>
  <c r="M160"/>
  <c r="M172"/>
  <c r="M166"/>
  <c r="M154"/>
  <c r="M149"/>
  <c r="M176"/>
  <c r="M170"/>
  <c r="M158"/>
  <c r="M162"/>
  <c r="M175"/>
  <c r="M155"/>
  <c r="M177"/>
  <c r="M180"/>
  <c r="M174"/>
  <c r="M168"/>
  <c r="M165"/>
  <c r="M163"/>
  <c r="M157"/>
  <c r="M147"/>
  <c r="M169"/>
  <c r="M178"/>
  <c r="M164"/>
  <c r="L159"/>
  <c r="L160"/>
  <c r="L155"/>
  <c r="L166"/>
  <c r="L172"/>
  <c r="L162"/>
  <c r="L151"/>
  <c r="L149"/>
  <c r="L161"/>
  <c r="L177"/>
  <c r="L176"/>
  <c r="L179"/>
  <c r="L168"/>
  <c r="L164"/>
  <c r="L163"/>
  <c r="L178"/>
  <c r="L174"/>
  <c r="L165"/>
  <c r="L152"/>
  <c r="L153"/>
  <c r="L171"/>
  <c r="L173"/>
  <c r="L169"/>
  <c r="L154"/>
  <c r="L167"/>
  <c r="L180"/>
  <c r="L157"/>
  <c r="L150"/>
  <c r="L175"/>
  <c r="L156"/>
  <c r="L148"/>
  <c r="L158"/>
  <c r="L170"/>
  <c r="L147"/>
  <c r="N147" l="1"/>
  <c r="N155"/>
  <c r="N173"/>
  <c r="N148"/>
  <c r="N154"/>
  <c r="N156"/>
  <c r="N150"/>
  <c r="N177"/>
  <c r="N179"/>
  <c r="N165"/>
  <c r="N171"/>
  <c r="N169"/>
  <c r="N180"/>
  <c r="N153"/>
  <c r="N162"/>
  <c r="N160"/>
  <c r="N161"/>
  <c r="O170"/>
  <c r="O169"/>
  <c r="O172"/>
  <c r="O171"/>
  <c r="N175"/>
  <c r="N170"/>
  <c r="O158"/>
  <c r="N172"/>
  <c r="N158"/>
  <c r="O178"/>
  <c r="O180"/>
  <c r="O152"/>
  <c r="O166"/>
  <c r="O173"/>
  <c r="O155"/>
  <c r="O165"/>
  <c r="N166"/>
  <c r="N149"/>
  <c r="O149"/>
  <c r="N157"/>
  <c r="N164"/>
  <c r="O148"/>
  <c r="O168"/>
  <c r="O175"/>
  <c r="O151"/>
  <c r="Q182"/>
  <c r="W41" s="1"/>
  <c r="O153"/>
  <c r="O163"/>
  <c r="O176"/>
  <c r="O167"/>
  <c r="R182"/>
  <c r="X41" s="1"/>
  <c r="N151"/>
  <c r="N168"/>
  <c r="O156"/>
  <c r="N174"/>
  <c r="N152"/>
  <c r="O160"/>
  <c r="O162"/>
  <c r="O150"/>
  <c r="S182"/>
  <c r="Y41" s="1"/>
  <c r="P182"/>
  <c r="V41" s="1"/>
  <c r="O174"/>
  <c r="O179"/>
  <c r="O161"/>
  <c r="O157"/>
  <c r="N176"/>
  <c r="N167"/>
  <c r="O147"/>
  <c r="N159"/>
  <c r="N178"/>
  <c r="N163"/>
  <c r="O164"/>
  <c r="O177"/>
  <c r="O154"/>
</calcChain>
</file>

<file path=xl/sharedStrings.xml><?xml version="1.0" encoding="utf-8"?>
<sst xmlns="http://schemas.openxmlformats.org/spreadsheetml/2006/main" count="10964" uniqueCount="1306">
  <si>
    <t>Troop Benefit</t>
  </si>
  <si>
    <t>Building Benefit</t>
  </si>
  <si>
    <t>Training Benefit</t>
  </si>
  <si>
    <t>Knight Benefit</t>
  </si>
  <si>
    <t>March Benefit</t>
  </si>
  <si>
    <t>Population Benefit</t>
  </si>
  <si>
    <t>Resource Benefit</t>
  </si>
  <si>
    <t>Level Requirements</t>
  </si>
  <si>
    <t>Gate Requirement</t>
  </si>
  <si>
    <t>Time Requirements</t>
  </si>
  <si>
    <t>Resource Requirements</t>
  </si>
  <si>
    <t>Building Requirements</t>
  </si>
  <si>
    <t>Research Requirements</t>
  </si>
  <si>
    <t>Building / Research</t>
  </si>
  <si>
    <t>Type</t>
  </si>
  <si>
    <t>Level ID</t>
  </si>
  <si>
    <t>Prestige Level</t>
  </si>
  <si>
    <t>Building Level</t>
  </si>
  <si>
    <t>Comment</t>
  </si>
  <si>
    <t>UI Changes</t>
  </si>
  <si>
    <t>Prestige Bonus</t>
  </si>
  <si>
    <t>Might</t>
  </si>
  <si>
    <t>Trap, Caltrops, Crossbow slots</t>
  </si>
  <si>
    <t>Boiling Oil, Spiked Barrier, Trebuchet slots</t>
  </si>
  <si>
    <t>Greek Fire, Sulfur, Hellfire Thrower slots</t>
  </si>
  <si>
    <t>% buff to attack</t>
  </si>
  <si>
    <t>% buff to health</t>
  </si>
  <si>
    <t>% buff to load</t>
  </si>
  <si>
    <t>% buff to health to troops reinforcing you</t>
  </si>
  <si>
    <t>% debuff attacking player attack</t>
  </si>
  <si>
    <t>% increase in construction speed</t>
  </si>
  <si>
    <t>Training Time Speed Increase (Infantry)</t>
  </si>
  <si>
    <t>Training Time Speed Increase (Horse)</t>
  </si>
  <si>
    <t>Training Time Speed Increase (Artillery)</t>
  </si>
  <si>
    <t>Knights unlocked</t>
  </si>
  <si>
    <t>% debuff attacking player march speed</t>
  </si>
  <si>
    <t>Scout Time Speed Increase</t>
  </si>
  <si>
    <t>Attack March Time Speed Increase (Infantry)</t>
  </si>
  <si>
    <t>Attack March Time Speed Increase (Horse)</t>
  </si>
  <si>
    <t>Attack March Time Speed Increase (Artillery)</t>
  </si>
  <si>
    <t>Support March Time Speed Increase (Infantry)</t>
  </si>
  <si>
    <t>Support March Time Speed Increase (Horse)</t>
  </si>
  <si>
    <t>Support March Time Speed Increase (Artillery)</t>
  </si>
  <si>
    <t>Scout March Time Speed Increase</t>
  </si>
  <si>
    <t># of marches</t>
  </si>
  <si>
    <t># of troops per march</t>
  </si>
  <si>
    <t>Workers</t>
  </si>
  <si>
    <t>Population Cap</t>
  </si>
  <si>
    <t>Population</t>
  </si>
  <si>
    <t>Labor Population</t>
  </si>
  <si>
    <t>Gold Protection</t>
  </si>
  <si>
    <t>Food Protection</t>
  </si>
  <si>
    <t>Wood Protection</t>
  </si>
  <si>
    <t>Stone Protection</t>
  </si>
  <si>
    <t>Ore Protection</t>
  </si>
  <si>
    <t>Food Production</t>
  </si>
  <si>
    <t>Wood Production</t>
  </si>
  <si>
    <t>Stone Production</t>
  </si>
  <si>
    <t>Ore Production</t>
  </si>
  <si>
    <t>Food Capacity</t>
  </si>
  <si>
    <t>Wood Capacity</t>
  </si>
  <si>
    <t>Stone Capacity</t>
  </si>
  <si>
    <t>Ore Capacity</t>
  </si>
  <si>
    <t>Player Level</t>
  </si>
  <si>
    <t>Item</t>
  </si>
  <si>
    <t>Build Time (sec)</t>
  </si>
  <si>
    <t>Build Time (min)</t>
  </si>
  <si>
    <t>Gold</t>
  </si>
  <si>
    <t>Food</t>
  </si>
  <si>
    <t>Wood</t>
  </si>
  <si>
    <t>Stone</t>
  </si>
  <si>
    <t>Ore</t>
  </si>
  <si>
    <t>Castle</t>
  </si>
  <si>
    <t>Alchemy Lab</t>
  </si>
  <si>
    <t>Cottage</t>
  </si>
  <si>
    <t>Barracks</t>
  </si>
  <si>
    <t>Knight's Hall</t>
  </si>
  <si>
    <t>Storehouse</t>
  </si>
  <si>
    <t>Rally Point</t>
  </si>
  <si>
    <t>Embassy</t>
  </si>
  <si>
    <t>Blacksmith</t>
  </si>
  <si>
    <t>Workshop</t>
  </si>
  <si>
    <t>Watch Tower</t>
  </si>
  <si>
    <t>Stable</t>
  </si>
  <si>
    <t>Relief Station</t>
  </si>
  <si>
    <t>Round Tower</t>
  </si>
  <si>
    <t>Wall</t>
  </si>
  <si>
    <t>Farm</t>
  </si>
  <si>
    <t>Sawmill</t>
  </si>
  <si>
    <t>Quarry</t>
  </si>
  <si>
    <t>Mine</t>
  </si>
  <si>
    <t>Fertilizer</t>
  </si>
  <si>
    <t>Logging</t>
  </si>
  <si>
    <t>Stoneworking</t>
  </si>
  <si>
    <t>Smelting</t>
  </si>
  <si>
    <t>Geometry</t>
  </si>
  <si>
    <t>Eagle Eyes</t>
  </si>
  <si>
    <t>Poisoned Edge</t>
  </si>
  <si>
    <t>Metal Alloys</t>
  </si>
  <si>
    <t>Featherweight Powder</t>
  </si>
  <si>
    <t>Magical Mapping</t>
  </si>
  <si>
    <t>Alloy Horseshoes</t>
  </si>
  <si>
    <t>Fletching</t>
  </si>
  <si>
    <t>Shrinking Powder</t>
  </si>
  <si>
    <t>Healing Potions</t>
  </si>
  <si>
    <t>Giant's Stength</t>
  </si>
  <si>
    <t>Building</t>
  </si>
  <si>
    <t>Level 1 research</t>
  </si>
  <si>
    <t>Level 2 research</t>
  </si>
  <si>
    <t>Level 3 research</t>
  </si>
  <si>
    <t>Level 4 research</t>
  </si>
  <si>
    <t>Level 5 research</t>
  </si>
  <si>
    <t>Level 6 research</t>
  </si>
  <si>
    <t>Level 7 research</t>
  </si>
  <si>
    <t>Level 8 research</t>
  </si>
  <si>
    <t>Level 9 research</t>
  </si>
  <si>
    <t>Level 10 research</t>
  </si>
  <si>
    <t>Divine Inspiration</t>
  </si>
  <si>
    <t>Level 11 research</t>
  </si>
  <si>
    <t>Level 12 research</t>
  </si>
  <si>
    <t>Level 13 research</t>
  </si>
  <si>
    <t>Level 14 research</t>
  </si>
  <si>
    <t>Level 15 research</t>
  </si>
  <si>
    <t>Level 16 research</t>
  </si>
  <si>
    <t>Level 17 research</t>
  </si>
  <si>
    <t>Level 18 research</t>
  </si>
  <si>
    <t>Level 19 research</t>
  </si>
  <si>
    <t>Level 20 research</t>
  </si>
  <si>
    <t>Level 21 research</t>
  </si>
  <si>
    <t>Divine Blah</t>
  </si>
  <si>
    <t>Need speed benefit</t>
  </si>
  <si>
    <t>Train Supply Troops; train light cavalry; training speed increase</t>
  </si>
  <si>
    <t>NEED</t>
  </si>
  <si>
    <t>Train Militiamen; training speed decrease</t>
  </si>
  <si>
    <t>Train Militiamen; training speed increase</t>
  </si>
  <si>
    <t>Train Archers; training speed decrease</t>
  </si>
  <si>
    <t>Train Archers; training speed increase</t>
  </si>
  <si>
    <t>Train Supply Cart; train Calavry; training speed decrease</t>
  </si>
  <si>
    <t>Train Supply Cart; train Calavry; training speed increase</t>
  </si>
  <si>
    <t>Train Swordsmen; training speed decrease</t>
  </si>
  <si>
    <t>Train Swordsmen; training speed increase</t>
  </si>
  <si>
    <t>Train Ballistae; training speed decrease</t>
  </si>
  <si>
    <t>Train Ballistae; training speed increase</t>
  </si>
  <si>
    <t>Train Supply Wagon; training speed decrease</t>
  </si>
  <si>
    <t>Train Supply Wagon; training speed increase</t>
  </si>
  <si>
    <t>Train Heavy Cavalry; training speed decrease</t>
  </si>
  <si>
    <t>Train Heavy Cavalry; training speed increase</t>
  </si>
  <si>
    <t>Train Battering Rams; training speed decrease</t>
  </si>
  <si>
    <t>Train Battering Rams; training speed increase</t>
  </si>
  <si>
    <t>Train Catapults; training speed decrease</t>
  </si>
  <si>
    <t>Train Catapults; training speed increase</t>
  </si>
  <si>
    <t>Training speed increase</t>
  </si>
  <si>
    <t>Gate building</t>
  </si>
  <si>
    <t>Gate building; train Ground troops faster</t>
  </si>
  <si>
    <t>Control 1 wild; 13 resource plots</t>
  </si>
  <si>
    <t>Control 2 wilds; 16 resource plots</t>
  </si>
  <si>
    <t>Control 3 wilds; 19 resource plots</t>
  </si>
  <si>
    <t>Control 4 wilds; 22 resource plots</t>
  </si>
  <si>
    <t>Control 5 wilds; 25 resource plots</t>
  </si>
  <si>
    <t>Control 6 wilds; 28 resource plots</t>
  </si>
  <si>
    <t>Control 7 wilds; 31 resource plots</t>
  </si>
  <si>
    <t>Control 8 wilds; 34 resource plots</t>
  </si>
  <si>
    <t>Control 9 wilds; 37 resource plots</t>
  </si>
  <si>
    <t>Control 10 wilds; 40 resource plots</t>
  </si>
  <si>
    <t>Control 10 wilds; 40 resource plots</t>
  </si>
  <si>
    <t>Increase population rate; increase population cap</t>
  </si>
  <si>
    <t>Can join/create alliance; 1 reinforcing army</t>
  </si>
  <si>
    <t>Can join/create alliance; 2 reinforcing armies</t>
  </si>
  <si>
    <t>Can join/create alliance; 3 reinforcing armies</t>
  </si>
  <si>
    <t>Can join/create alliance; 4 reinforcing armies</t>
  </si>
  <si>
    <t>Can join/create alliance; 5 reinforcing armies</t>
  </si>
  <si>
    <t>Can join/create alliance; 6 reinforcing armies</t>
  </si>
  <si>
    <t>Can join/create alliance; 7 reinforcing armies</t>
  </si>
  <si>
    <t>Can join/create alliance; 8 reinforcing armies</t>
  </si>
  <si>
    <t>Can join/create alliance; 9 reinforcing armies</t>
  </si>
  <si>
    <t>Can join/create alliance; 10 reinforcing armies</t>
  </si>
  <si>
    <t>need to display benefit in UI</t>
  </si>
  <si>
    <t>Can join/create alliance; 10 reinforcing armies; % boost to health to troops reinforcing you</t>
  </si>
  <si>
    <t>Increases food production rate; increases food cap</t>
  </si>
  <si>
    <t>Unlocks knights</t>
  </si>
  <si>
    <t>Need to determine new slot</t>
  </si>
  <si>
    <t>show new slot in Knight's Hall as locked until level 10</t>
  </si>
  <si>
    <t>Unlocks knights; new appointment slot</t>
  </si>
  <si>
    <t>Show march speed bonus in UI</t>
  </si>
  <si>
    <t>Increase attacking march speed</t>
  </si>
  <si>
    <t>show new slot in Knight's Hall as locked until level 10; Show march speed bonus in UI</t>
  </si>
  <si>
    <t>Increase attacking march speed; new appointment slot</t>
  </si>
  <si>
    <t>Increases ore production rate; increases ore cap</t>
  </si>
  <si>
    <t>Increases stone production rate; increases stone cap</t>
  </si>
  <si>
    <t>Increases number of marches and troop cap per march</t>
  </si>
  <si>
    <t>Raises speed for support marches</t>
  </si>
  <si>
    <t>Increases crest drop rate</t>
  </si>
  <si>
    <t>Hold off on this until we give more functionality to Round Tower?</t>
  </si>
  <si>
    <t>Increases wood production rate; increases wood cap</t>
  </si>
  <si>
    <t>Gate building; train mounted troops faster</t>
  </si>
  <si>
    <t>Gate building; train Horse troops faster</t>
  </si>
  <si>
    <t>Protects resources from PvP attacks</t>
  </si>
  <si>
    <t>Build Traps; increases # of defense slots</t>
  </si>
  <si>
    <t>Build Wall-mounted Crossbows; increases # of defense slots</t>
  </si>
  <si>
    <t>Build Caltrops; increases # of defense slots</t>
  </si>
  <si>
    <t>Build Boiling Oil; increases # of defense slots</t>
  </si>
  <si>
    <t>Build Defensive Trebuchet; increases # of defense slots</t>
  </si>
  <si>
    <t>Build Spiked Barriers; increases # of defense slots</t>
  </si>
  <si>
    <t>Build Greek Fire; increases # of defense slots</t>
  </si>
  <si>
    <t>Build Hellfire Throwers; increases # of defense slots</t>
  </si>
  <si>
    <t>Build Persian Sulfur; increases # of defense slots</t>
  </si>
  <si>
    <t>Increases # of defense slots</t>
  </si>
  <si>
    <t>Increases # of defense slots; % debuff to attacking player attack</t>
  </si>
  <si>
    <t>Warns you of an impending attack</t>
  </si>
  <si>
    <t>Increases your scouting efficiency</t>
  </si>
  <si>
    <t>Tells you the time until arrival of an impending attack</t>
  </si>
  <si>
    <t>Tells you the level and alliance of the player attacking you</t>
  </si>
  <si>
    <t>Tells you the estimated number of troops involved in the attack</t>
  </si>
  <si>
    <t>Tells you the troop types involved in the attack</t>
  </si>
  <si>
    <t>Tells you the estimated number of each troop type involved in the attack</t>
  </si>
  <si>
    <t>Tells you the exact number of each troop type involved in the attack</t>
  </si>
  <si>
    <t>Tells you the level of the Knight leading the attack</t>
  </si>
  <si>
    <t>Tells you the exact Research levels of the player sending the attack</t>
  </si>
  <si>
    <t>Warns you of an impending attack; % debuff to attacking player march speed</t>
  </si>
  <si>
    <t>Increases your scouting efficiency; % debuff to attacking player march speed</t>
  </si>
  <si>
    <t>Tells you the time until arrival of an impending attack; % debuff to attacking player march speed</t>
  </si>
  <si>
    <t>Tells you the level and alliance of the player attacking you; % debuff to attacking player march speed</t>
  </si>
  <si>
    <t>Tells you the estimated number of troops involved in the attack; % debuff to attacking player march speed</t>
  </si>
  <si>
    <t>Tells you the troop types involved in the attack; % debuff to attacking player march speed</t>
  </si>
  <si>
    <t>Tells you the estimated number of each troop type involved in the attack; % debuff to attacking player march speed</t>
  </si>
  <si>
    <t>Tells you the exact number of each troop type involved in the attack; % debuff to attacking player march speed</t>
  </si>
  <si>
    <t>Tells you the level of the Knight leading the attack; % debuff to attacking player march speed</t>
  </si>
  <si>
    <t>Tells you the exact Research levels of the player sending the attack; % debuff to attacking player march speed</t>
  </si>
  <si>
    <t>Gate building; train artillery troops faster</t>
  </si>
  <si>
    <t>Research</t>
  </si>
  <si>
    <t>Increase horse marching speed</t>
  </si>
  <si>
    <t>Resources</t>
  </si>
  <si>
    <t>above + Resource Buildings</t>
  </si>
  <si>
    <t>above + type of Troops and vague #s</t>
  </si>
  <si>
    <t>above + Happiness, Population, Gold</t>
  </si>
  <si>
    <t>above + More detailed Troop numbers</t>
  </si>
  <si>
    <t>above + In-City Building Levels</t>
  </si>
  <si>
    <t>above + exact # of Troops</t>
  </si>
  <si>
    <t>above + Wall Defenses</t>
  </si>
  <si>
    <t>above + Research</t>
  </si>
  <si>
    <t>Need to fix this bug</t>
  </si>
  <si>
    <t>above + last login</t>
  </si>
  <si>
    <t>Resources; decreases scout time</t>
  </si>
  <si>
    <t>above + Resource Buildings; decreases scout time</t>
  </si>
  <si>
    <t>above + type of Troops and vague #s; decreases scout time</t>
  </si>
  <si>
    <t>above + Happiness, Population, Gold; decreases scout time</t>
  </si>
  <si>
    <t>above + More detailed Troop numbers; decreases scout time</t>
  </si>
  <si>
    <t>above + In-City Building Levels; decreases scout time</t>
  </si>
  <si>
    <t>above + exact # of Troops; decreases scout time</t>
  </si>
  <si>
    <t>above + Wall Defenses; decreases scout time</t>
  </si>
  <si>
    <t>above + Research; decreases scout time</t>
  </si>
  <si>
    <t>above + last login; decreases scout time</t>
  </si>
  <si>
    <t>need new benefit</t>
  </si>
  <si>
    <t>above + ?; decreases scout time</t>
  </si>
  <si>
    <t>Increase troop load</t>
  </si>
  <si>
    <t>Increases food production</t>
  </si>
  <si>
    <t>Gate research</t>
  </si>
  <si>
    <t>Gate research; increases range march speed</t>
  </si>
  <si>
    <t>Increases training speed</t>
  </si>
  <si>
    <t>Increase construction speed</t>
  </si>
  <si>
    <t>Increase troop health</t>
  </si>
  <si>
    <t>Increases wood production</t>
  </si>
  <si>
    <t>Change this to 5% and specific to Ground</t>
  </si>
  <si>
    <t>Increase infantry marching speed</t>
  </si>
  <si>
    <t>Increase troop attack</t>
  </si>
  <si>
    <t>Increase Storehouse capacity</t>
  </si>
  <si>
    <t>Increases ore production</t>
  </si>
  <si>
    <t>Increases stone production</t>
  </si>
  <si>
    <t>Level</t>
  </si>
  <si>
    <t>Bonus</t>
  </si>
  <si>
    <t>Training Time Decrease</t>
  </si>
  <si>
    <r>
      <t>c</t>
    </r>
    <r>
      <rPr>
        <sz val="10"/>
        <color rgb="FF000000"/>
        <rFont val="Arial"/>
        <family val="2"/>
      </rPr>
      <t>astle</t>
    </r>
    <phoneticPr fontId="14" type="noConversion"/>
  </si>
  <si>
    <r>
      <t>w</t>
    </r>
    <r>
      <rPr>
        <sz val="10"/>
        <color rgb="FF000000"/>
        <rFont val="Arial"/>
        <family val="2"/>
      </rPr>
      <t>all</t>
    </r>
    <phoneticPr fontId="14" type="noConversion"/>
  </si>
  <si>
    <r>
      <t>c</t>
    </r>
    <r>
      <rPr>
        <sz val="10"/>
        <color rgb="FF000000"/>
        <rFont val="Arial"/>
        <family val="2"/>
      </rPr>
      <t>ottage</t>
    </r>
    <phoneticPr fontId="14" type="noConversion"/>
  </si>
  <si>
    <r>
      <t>w</t>
    </r>
    <r>
      <rPr>
        <sz val="10"/>
        <color rgb="FF000000"/>
        <rFont val="Arial"/>
        <family val="2"/>
      </rPr>
      <t>orkshop</t>
    </r>
    <phoneticPr fontId="14" type="noConversion"/>
  </si>
  <si>
    <t>building required</t>
    <phoneticPr fontId="14" type="noConversion"/>
  </si>
  <si>
    <r>
      <t>s</t>
    </r>
    <r>
      <rPr>
        <sz val="10"/>
        <color rgb="FF000000"/>
        <rFont val="Arial"/>
        <family val="2"/>
      </rPr>
      <t>torehouse</t>
    </r>
    <phoneticPr fontId="14" type="noConversion"/>
  </si>
  <si>
    <r>
      <t>b</t>
    </r>
    <r>
      <rPr>
        <sz val="10"/>
        <color rgb="FF000000"/>
        <rFont val="Arial"/>
        <family val="2"/>
      </rPr>
      <t>arracks</t>
    </r>
    <phoneticPr fontId="14" type="noConversion"/>
  </si>
  <si>
    <r>
      <t>r</t>
    </r>
    <r>
      <rPr>
        <sz val="10"/>
        <color rgb="FF000000"/>
        <rFont val="Arial"/>
        <family val="2"/>
      </rPr>
      <t>elief station</t>
    </r>
    <phoneticPr fontId="14" type="noConversion"/>
  </si>
  <si>
    <r>
      <t>s</t>
    </r>
    <r>
      <rPr>
        <sz val="10"/>
        <color rgb="FF000000"/>
        <rFont val="Arial"/>
        <family val="2"/>
      </rPr>
      <t>table</t>
    </r>
    <phoneticPr fontId="14" type="noConversion"/>
  </si>
  <si>
    <r>
      <t>a</t>
    </r>
    <r>
      <rPr>
        <sz val="10"/>
        <color rgb="FF000000"/>
        <rFont val="Arial"/>
        <family val="2"/>
      </rPr>
      <t>lloy horseshoes</t>
    </r>
    <phoneticPr fontId="14" type="noConversion"/>
  </si>
  <si>
    <r>
      <t>e</t>
    </r>
    <r>
      <rPr>
        <sz val="10"/>
        <color rgb="FF000000"/>
        <rFont val="Arial"/>
        <family val="2"/>
      </rPr>
      <t>mbassy</t>
    </r>
    <phoneticPr fontId="14" type="noConversion"/>
  </si>
  <si>
    <r>
      <t>R</t>
    </r>
    <r>
      <rPr>
        <sz val="10"/>
        <color rgb="FF000000"/>
        <rFont val="Arial"/>
        <family val="2"/>
      </rPr>
      <t>oundTower</t>
    </r>
    <phoneticPr fontId="14" type="noConversion"/>
  </si>
  <si>
    <r>
      <t>a</t>
    </r>
    <r>
      <rPr>
        <sz val="10"/>
        <color rgb="FF000000"/>
        <rFont val="Arial"/>
        <family val="2"/>
      </rPr>
      <t>lchemy lab</t>
    </r>
    <phoneticPr fontId="14" type="noConversion"/>
  </si>
  <si>
    <r>
      <t>k</t>
    </r>
    <r>
      <rPr>
        <sz val="10"/>
        <color rgb="FF000000"/>
        <rFont val="Arial"/>
        <family val="2"/>
      </rPr>
      <t>nights hall</t>
    </r>
    <phoneticPr fontId="14" type="noConversion"/>
  </si>
  <si>
    <r>
      <t>q</t>
    </r>
    <r>
      <rPr>
        <sz val="10"/>
        <color rgb="FF000000"/>
        <rFont val="Arial"/>
        <family val="2"/>
      </rPr>
      <t>uarry</t>
    </r>
    <phoneticPr fontId="14" type="noConversion"/>
  </si>
  <si>
    <r>
      <t>s</t>
    </r>
    <r>
      <rPr>
        <sz val="10"/>
        <color rgb="FF000000"/>
        <rFont val="Arial"/>
        <family val="2"/>
      </rPr>
      <t>awmill</t>
    </r>
    <phoneticPr fontId="14" type="noConversion"/>
  </si>
  <si>
    <r>
      <t>f</t>
    </r>
    <r>
      <rPr>
        <sz val="10"/>
        <color rgb="FF000000"/>
        <rFont val="Arial"/>
        <family val="2"/>
      </rPr>
      <t>arm</t>
    </r>
    <phoneticPr fontId="14" type="noConversion"/>
  </si>
  <si>
    <r>
      <t>m</t>
    </r>
    <r>
      <rPr>
        <sz val="10"/>
        <color rgb="FF000000"/>
        <rFont val="Arial"/>
        <family val="2"/>
      </rPr>
      <t>ine</t>
    </r>
    <phoneticPr fontId="14" type="noConversion"/>
  </si>
  <si>
    <r>
      <t>w</t>
    </r>
    <r>
      <rPr>
        <sz val="10"/>
        <color rgb="FF000000"/>
        <rFont val="Arial"/>
        <family val="2"/>
      </rPr>
      <t>atchtower</t>
    </r>
    <phoneticPr fontId="14" type="noConversion"/>
  </si>
  <si>
    <t>wall</t>
    <phoneticPr fontId="14" type="noConversion"/>
  </si>
  <si>
    <t>quarry</t>
    <phoneticPr fontId="14" type="noConversion"/>
  </si>
  <si>
    <r>
      <t>r</t>
    </r>
    <r>
      <rPr>
        <sz val="10"/>
        <color rgb="FF000000"/>
        <rFont val="Arial"/>
        <family val="2"/>
      </rPr>
      <t xml:space="preserve">allly point </t>
    </r>
    <phoneticPr fontId="14" type="noConversion"/>
  </si>
  <si>
    <r>
      <t>s</t>
    </r>
    <r>
      <rPr>
        <sz val="10"/>
        <color rgb="FF000000"/>
        <rFont val="Arial"/>
        <family val="2"/>
      </rPr>
      <t>table</t>
    </r>
    <phoneticPr fontId="14" type="noConversion"/>
  </si>
  <si>
    <r>
      <t>b</t>
    </r>
    <r>
      <rPr>
        <sz val="10"/>
        <color rgb="FF000000"/>
        <rFont val="Arial"/>
        <family val="2"/>
      </rPr>
      <t>lacksmith</t>
    </r>
    <phoneticPr fontId="14" type="noConversion"/>
  </si>
  <si>
    <r>
      <t>m</t>
    </r>
    <r>
      <rPr>
        <sz val="10"/>
        <color rgb="FF000000"/>
        <rFont val="Arial"/>
        <family val="2"/>
      </rPr>
      <t>ine</t>
    </r>
    <phoneticPr fontId="14" type="noConversion"/>
  </si>
  <si>
    <t>确定功能</t>
    <phoneticPr fontId="14" type="noConversion"/>
  </si>
  <si>
    <t>工作量大</t>
    <phoneticPr fontId="14" type="noConversion"/>
  </si>
  <si>
    <t>星级将军</t>
    <phoneticPr fontId="14" type="noConversion"/>
  </si>
  <si>
    <t>buildings name</t>
    <phoneticPr fontId="14" type="noConversion"/>
  </si>
  <si>
    <t>Control 1 wild; 13 resource plots</t>
    <phoneticPr fontId="14" type="noConversion"/>
  </si>
  <si>
    <r>
      <t>u</t>
    </r>
    <r>
      <rPr>
        <sz val="8"/>
        <color rgb="FF000000"/>
        <rFont val="Arial"/>
        <family val="2"/>
      </rPr>
      <t xml:space="preserve">nlock </t>
    </r>
    <r>
      <rPr>
        <sz val="8"/>
        <color rgb="FF000000"/>
        <rFont val="Arial"/>
        <family val="2"/>
      </rPr>
      <t xml:space="preserve">Train </t>
    </r>
    <r>
      <rPr>
        <sz val="8"/>
        <color rgb="FF000000"/>
        <rFont val="Arial"/>
        <family val="2"/>
      </rPr>
      <t>troops</t>
    </r>
    <r>
      <rPr>
        <sz val="8"/>
        <color rgb="FF000000"/>
        <rFont val="Arial"/>
        <family val="2"/>
      </rPr>
      <t>; training speed decrease</t>
    </r>
    <phoneticPr fontId="14" type="noConversion"/>
  </si>
  <si>
    <t>Increase population rate; increase population cap</t>
    <phoneticPr fontId="14" type="noConversion"/>
  </si>
  <si>
    <t>Increase population rate; increase population cap</t>
    <phoneticPr fontId="14" type="noConversion"/>
  </si>
  <si>
    <t>Can join/create alliance; 1 reinforcing army</t>
    <phoneticPr fontId="14" type="noConversion"/>
  </si>
  <si>
    <t>Can join/create alliance; the number of reinforcing army</t>
    <phoneticPr fontId="14" type="noConversion"/>
  </si>
  <si>
    <t>Unlocks knights</t>
    <phoneticPr fontId="14" type="noConversion"/>
  </si>
  <si>
    <t>Raises speed for support marches</t>
    <phoneticPr fontId="14" type="noConversion"/>
  </si>
  <si>
    <t>Gate building; train mounted troops faster</t>
    <phoneticPr fontId="14" type="noConversion"/>
  </si>
  <si>
    <t>train mounted troops faster</t>
    <phoneticPr fontId="14" type="noConversion"/>
  </si>
  <si>
    <t>Protects resources from PvP attacks</t>
    <phoneticPr fontId="14" type="noConversion"/>
  </si>
  <si>
    <t>Build Traps; increases # of defense slots</t>
    <phoneticPr fontId="14" type="noConversion"/>
  </si>
  <si>
    <r>
      <t>c</t>
    </r>
    <r>
      <rPr>
        <sz val="10"/>
        <color rgb="FF000000"/>
        <rFont val="Arial"/>
        <family val="2"/>
      </rPr>
      <t>ombine stone</t>
    </r>
    <phoneticPr fontId="14" type="noConversion"/>
  </si>
  <si>
    <t>Control wild; unlock resource plots</t>
    <phoneticPr fontId="14" type="noConversion"/>
  </si>
  <si>
    <t>combine high level stones</t>
    <phoneticPr fontId="14" type="noConversion"/>
  </si>
  <si>
    <t>Increases number of marches and troop cap per march</t>
    <phoneticPr fontId="14" type="noConversion"/>
  </si>
  <si>
    <t>Increases number of marches and troop cap per march</t>
    <phoneticPr fontId="14" type="noConversion"/>
  </si>
  <si>
    <t>Protects resources from PvP attacks</t>
    <phoneticPr fontId="14" type="noConversion"/>
  </si>
  <si>
    <t>Protects resources from PvP attacks</t>
    <phoneticPr fontId="14" type="noConversion"/>
  </si>
  <si>
    <t>Level 9 research</t>
    <phoneticPr fontId="14" type="noConversion"/>
  </si>
  <si>
    <t>Level # research</t>
    <phoneticPr fontId="14" type="noConversion"/>
  </si>
  <si>
    <t>castle</t>
    <phoneticPr fontId="14" type="noConversion"/>
  </si>
  <si>
    <r>
      <t>Build defensive troops</t>
    </r>
    <r>
      <rPr>
        <sz val="10"/>
        <color rgb="FF000000"/>
        <rFont val="宋体"/>
        <family val="3"/>
        <charset val="134"/>
      </rPr>
      <t>；</t>
    </r>
    <r>
      <rPr>
        <sz val="10"/>
        <color rgb="FF000000"/>
        <rFont val="Arial"/>
        <family val="2"/>
      </rPr>
      <t xml:space="preserve"> increases # of defense slots</t>
    </r>
    <phoneticPr fontId="14" type="noConversion"/>
  </si>
  <si>
    <r>
      <t>Control more wild;</t>
    </r>
    <r>
      <rPr>
        <sz val="10"/>
        <color theme="0" tint="-0.34998626667073579"/>
        <rFont val="宋体"/>
        <family val="3"/>
        <charset val="134"/>
      </rPr>
      <t>unlock resource plots</t>
    </r>
    <phoneticPr fontId="14" type="noConversion"/>
  </si>
  <si>
    <t>Increase population rate; increase population cap</t>
    <phoneticPr fontId="14" type="noConversion"/>
  </si>
  <si>
    <r>
      <t>Protects resources from PvP attacks,</t>
    </r>
    <r>
      <rPr>
        <b/>
        <sz val="10"/>
        <color rgb="FFFF0000"/>
        <rFont val="Arial"/>
        <family val="2"/>
      </rPr>
      <t>Gold</t>
    </r>
    <phoneticPr fontId="14" type="noConversion"/>
  </si>
  <si>
    <r>
      <rPr>
        <sz val="10"/>
        <color rgb="FFFF0000"/>
        <rFont val="Arial"/>
        <family val="2"/>
      </rPr>
      <t>unlock T4 T5 T6 Train troops</t>
    </r>
    <r>
      <rPr>
        <sz val="10"/>
        <color rgb="FF000000"/>
        <rFont val="Arial"/>
        <family val="2"/>
      </rPr>
      <t>; training speed decrease</t>
    </r>
    <phoneticPr fontId="14" type="noConversion"/>
  </si>
  <si>
    <t>Raises speed for support marches</t>
    <phoneticPr fontId="14" type="noConversion"/>
  </si>
  <si>
    <t>Raises speed for support marches</t>
    <phoneticPr fontId="14" type="noConversion"/>
  </si>
  <si>
    <t xml:space="preserve">alliance help need gems,view alliacen members </t>
    <phoneticPr fontId="14" type="noConversion"/>
  </si>
  <si>
    <t>troop cap per march</t>
    <phoneticPr fontId="14" type="noConversion"/>
  </si>
  <si>
    <r>
      <t>d</t>
    </r>
    <r>
      <rPr>
        <sz val="10"/>
        <color rgb="FF000000"/>
        <rFont val="Arial"/>
        <family val="2"/>
      </rPr>
      <t>oing</t>
    </r>
    <phoneticPr fontId="14" type="noConversion"/>
  </si>
  <si>
    <r>
      <t>d</t>
    </r>
    <r>
      <rPr>
        <sz val="10"/>
        <color rgb="FF000000"/>
        <rFont val="Arial"/>
        <family val="2"/>
      </rPr>
      <t>one</t>
    </r>
    <phoneticPr fontId="14" type="noConversion"/>
  </si>
  <si>
    <r>
      <t>d</t>
    </r>
    <r>
      <rPr>
        <sz val="10"/>
        <color rgb="FF000000"/>
        <rFont val="Arial"/>
        <family val="2"/>
      </rPr>
      <t>oing</t>
    </r>
    <phoneticPr fontId="14" type="noConversion"/>
  </si>
  <si>
    <t xml:space="preserve"> increases # of defense slots,queue</t>
    <phoneticPr fontId="14" type="noConversion"/>
  </si>
  <si>
    <t>done</t>
    <phoneticPr fontId="14" type="noConversion"/>
  </si>
  <si>
    <t>research required</t>
    <phoneticPr fontId="14" type="noConversion"/>
  </si>
  <si>
    <t>now</t>
    <phoneticPr fontId="14" type="noConversion"/>
  </si>
  <si>
    <t>prestige</t>
    <phoneticPr fontId="14" type="noConversion"/>
  </si>
  <si>
    <t>Unlocks 2knights</t>
    <phoneticPr fontId="14" type="noConversion"/>
  </si>
  <si>
    <r>
      <t xml:space="preserve">Unlocks </t>
    </r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>knights</t>
    </r>
    <phoneticPr fontId="14" type="noConversion"/>
  </si>
  <si>
    <r>
      <t xml:space="preserve">Unlocks </t>
    </r>
    <r>
      <rPr>
        <sz val="8"/>
        <color rgb="FF000000"/>
        <rFont val="Arial"/>
        <family val="2"/>
      </rPr>
      <t xml:space="preserve">2 </t>
    </r>
    <r>
      <rPr>
        <sz val="8"/>
        <color rgb="FF000000"/>
        <rFont val="Arial"/>
        <family val="2"/>
      </rPr>
      <t>knights</t>
    </r>
    <phoneticPr fontId="14" type="noConversion"/>
  </si>
  <si>
    <r>
      <t xml:space="preserve">Unlocks </t>
    </r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>knights</t>
    </r>
    <phoneticPr fontId="14" type="noConversion"/>
  </si>
  <si>
    <t>Unlocks 1knights</t>
    <phoneticPr fontId="14" type="noConversion"/>
  </si>
  <si>
    <r>
      <t xml:space="preserve">Unlocks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knights</t>
    </r>
    <phoneticPr fontId="14" type="noConversion"/>
  </si>
  <si>
    <t>Unlocks2 knights</t>
    <phoneticPr fontId="14" type="noConversion"/>
  </si>
  <si>
    <r>
      <t xml:space="preserve">New </t>
    </r>
    <r>
      <rPr>
        <sz val="10"/>
        <color rgb="FF000000"/>
        <rFont val="Arial"/>
        <family val="2"/>
      </rPr>
      <t>strings</t>
    </r>
    <phoneticPr fontId="14" type="noConversion"/>
  </si>
  <si>
    <r>
      <t xml:space="preserve">Previous </t>
    </r>
    <r>
      <rPr>
        <sz val="10"/>
        <color rgb="FF000000"/>
        <rFont val="Arial"/>
        <family val="2"/>
      </rPr>
      <t>strings</t>
    </r>
    <phoneticPr fontId="14" type="noConversion"/>
  </si>
  <si>
    <t>keep</t>
    <phoneticPr fontId="14" type="noConversion"/>
  </si>
  <si>
    <t>Satellite Station</t>
  </si>
  <si>
    <t>Trading Post</t>
  </si>
  <si>
    <t>Logistics Center</t>
  </si>
  <si>
    <t>Perimeter</t>
  </si>
  <si>
    <t>Casino</t>
  </si>
  <si>
    <t>Faction HQ</t>
  </si>
  <si>
    <t>keep</t>
  </si>
  <si>
    <t>Academy</t>
  </si>
  <si>
    <t>Great hall</t>
  </si>
  <si>
    <t>home</t>
  </si>
  <si>
    <t>Muster Field</t>
  </si>
  <si>
    <t>Stables</t>
  </si>
  <si>
    <t>vault</t>
  </si>
  <si>
    <t>Forge</t>
  </si>
  <si>
    <t>Armory</t>
  </si>
  <si>
    <t>Arboretum</t>
  </si>
  <si>
    <t>MINE/ore vein</t>
  </si>
  <si>
    <t>City wall</t>
  </si>
  <si>
    <t>Watch tower</t>
  </si>
  <si>
    <t>Horseshoes</t>
  </si>
  <si>
    <t>Far Seeing</t>
  </si>
  <si>
    <t>Saddlebags</t>
  </si>
  <si>
    <t>Siege Weapons</t>
  </si>
  <si>
    <t>Engineering</t>
  </si>
  <si>
    <t>Vigor</t>
  </si>
  <si>
    <t>Arbors</t>
  </si>
  <si>
    <t>Catorgraphy</t>
  </si>
  <si>
    <t>Honed Blades</t>
  </si>
  <si>
    <t>StrongBox</t>
  </si>
  <si>
    <t>Masonry</t>
  </si>
  <si>
    <r>
      <t>t</t>
    </r>
    <r>
      <rPr>
        <sz val="10"/>
        <color rgb="FF000000"/>
        <rFont val="Arial"/>
        <family val="2"/>
      </rPr>
      <t>otalrequired</t>
    </r>
    <phoneticPr fontId="14" type="noConversion"/>
  </si>
  <si>
    <t>maxrequiredlevel</t>
    <phoneticPr fontId="14" type="noConversion"/>
  </si>
  <si>
    <t>levelneeded</t>
    <phoneticPr fontId="14" type="noConversion"/>
  </si>
  <si>
    <r>
      <t>p</t>
    </r>
    <r>
      <rPr>
        <sz val="10"/>
        <color rgb="FF000000"/>
        <rFont val="Arial"/>
        <family val="2"/>
      </rPr>
      <t>leyerlevel</t>
    </r>
    <phoneticPr fontId="14" type="noConversion"/>
  </si>
  <si>
    <r>
      <t>t</t>
    </r>
    <r>
      <rPr>
        <sz val="10"/>
        <color rgb="FF000000"/>
        <rFont val="Arial"/>
        <family val="2"/>
      </rPr>
      <t>ype</t>
    </r>
    <phoneticPr fontId="14" type="noConversion"/>
  </si>
  <si>
    <r>
      <t>e</t>
    </r>
    <r>
      <rPr>
        <sz val="10"/>
        <color rgb="FF000000"/>
        <rFont val="Arial"/>
        <family val="2"/>
      </rPr>
      <t>xperience earned</t>
    </r>
    <phoneticPr fontId="14" type="noConversion"/>
  </si>
  <si>
    <r>
      <t>T</t>
    </r>
    <r>
      <rPr>
        <sz val="10"/>
        <color rgb="FF000000"/>
        <rFont val="Arial"/>
        <family val="2"/>
      </rPr>
      <t>otal gold</t>
    </r>
    <phoneticPr fontId="14" type="noConversion"/>
  </si>
  <si>
    <t>Total food</t>
    <phoneticPr fontId="14" type="noConversion"/>
  </si>
  <si>
    <t>total wood</t>
    <phoneticPr fontId="14" type="noConversion"/>
  </si>
  <si>
    <t>total stone</t>
    <phoneticPr fontId="14" type="noConversion"/>
  </si>
  <si>
    <r>
      <t>t</t>
    </r>
    <r>
      <rPr>
        <sz val="10"/>
        <color rgb="FF000000"/>
        <rFont val="Arial"/>
        <family val="2"/>
      </rPr>
      <t>otal ore</t>
    </r>
    <phoneticPr fontId="14" type="noConversion"/>
  </si>
  <si>
    <t>gold(percent)</t>
    <phoneticPr fontId="14" type="noConversion"/>
  </si>
  <si>
    <t>food(percent)</t>
    <phoneticPr fontId="14" type="noConversion"/>
  </si>
  <si>
    <t>wood(percent)</t>
    <phoneticPr fontId="14" type="noConversion"/>
  </si>
  <si>
    <t>stone(percent)</t>
    <phoneticPr fontId="14" type="noConversion"/>
  </si>
  <si>
    <t>ore(percent)</t>
    <phoneticPr fontId="14" type="noConversion"/>
  </si>
  <si>
    <r>
      <t>T</t>
    </r>
    <r>
      <rPr>
        <sz val="10"/>
        <color rgb="FF000000"/>
        <rFont val="Arial"/>
        <family val="2"/>
      </rPr>
      <t>otal gold</t>
    </r>
    <phoneticPr fontId="14" type="noConversion"/>
  </si>
  <si>
    <t>Total food</t>
    <phoneticPr fontId="14" type="noConversion"/>
  </si>
  <si>
    <t>total wood</t>
    <phoneticPr fontId="14" type="noConversion"/>
  </si>
  <si>
    <t>total stone</t>
    <phoneticPr fontId="14" type="noConversion"/>
  </si>
  <si>
    <r>
      <t>t</t>
    </r>
    <r>
      <rPr>
        <sz val="10"/>
        <color rgb="FF000000"/>
        <rFont val="Arial"/>
        <family val="2"/>
      </rPr>
      <t>otal ore</t>
    </r>
    <phoneticPr fontId="14" type="noConversion"/>
  </si>
  <si>
    <r>
      <t>T</t>
    </r>
    <r>
      <rPr>
        <sz val="10"/>
        <color rgb="FF000000"/>
        <rFont val="Arial"/>
        <family val="2"/>
      </rPr>
      <t>otal exp</t>
    </r>
    <phoneticPr fontId="14" type="noConversion"/>
  </si>
  <si>
    <r>
      <t>f</t>
    </r>
    <r>
      <rPr>
        <sz val="10"/>
        <color rgb="FF000000"/>
        <rFont val="Arial"/>
        <family val="2"/>
      </rPr>
      <t>ood percent</t>
    </r>
    <phoneticPr fontId="14" type="noConversion"/>
  </si>
  <si>
    <r>
      <t>w</t>
    </r>
    <r>
      <rPr>
        <sz val="10"/>
        <color rgb="FF000000"/>
        <rFont val="Arial"/>
        <family val="2"/>
      </rPr>
      <t>ood percent</t>
    </r>
    <phoneticPr fontId="14" type="noConversion"/>
  </si>
  <si>
    <r>
      <t>s</t>
    </r>
    <r>
      <rPr>
        <sz val="10"/>
        <color rgb="FF000000"/>
        <rFont val="Arial"/>
        <family val="2"/>
      </rPr>
      <t>tone percent</t>
    </r>
    <phoneticPr fontId="14" type="noConversion"/>
  </si>
  <si>
    <r>
      <t>o</t>
    </r>
    <r>
      <rPr>
        <sz val="10"/>
        <color rgb="FF000000"/>
        <rFont val="Arial"/>
        <family val="2"/>
      </rPr>
      <t>re percent</t>
    </r>
    <phoneticPr fontId="14" type="noConversion"/>
  </si>
  <si>
    <r>
      <t xml:space="preserve">Sage's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ower</t>
    </r>
    <phoneticPr fontId="14" type="noConversion"/>
  </si>
  <si>
    <r>
      <t>L</t>
    </r>
    <r>
      <rPr>
        <sz val="10"/>
        <color rgb="FF000000"/>
        <rFont val="Arial"/>
        <family val="2"/>
      </rPr>
      <t>EVEL0</t>
    </r>
    <phoneticPr fontId="14" type="noConversion"/>
  </si>
  <si>
    <r>
      <t>K</t>
    </r>
    <r>
      <rPr>
        <sz val="10"/>
        <color rgb="FF000000"/>
        <rFont val="Arial"/>
        <family val="2"/>
      </rPr>
      <t>EEP 2</t>
    </r>
    <phoneticPr fontId="14" type="noConversion"/>
  </si>
  <si>
    <t>KEEP 1</t>
    <phoneticPr fontId="14" type="noConversion"/>
  </si>
  <si>
    <t>HOME 1</t>
    <phoneticPr fontId="14" type="noConversion"/>
  </si>
  <si>
    <t>HOME 2</t>
    <phoneticPr fontId="14" type="noConversion"/>
  </si>
  <si>
    <r>
      <t>H</t>
    </r>
    <r>
      <rPr>
        <sz val="10"/>
        <color rgb="FF000000"/>
        <rFont val="Arial"/>
        <family val="2"/>
      </rPr>
      <t>OME3</t>
    </r>
    <phoneticPr fontId="14" type="noConversion"/>
  </si>
  <si>
    <r>
      <t>F</t>
    </r>
    <r>
      <rPr>
        <sz val="10"/>
        <color rgb="FF000000"/>
        <rFont val="Arial"/>
        <family val="2"/>
      </rPr>
      <t>ARM1</t>
    </r>
    <phoneticPr fontId="14" type="noConversion"/>
  </si>
  <si>
    <r>
      <t>F</t>
    </r>
    <r>
      <rPr>
        <sz val="10"/>
        <color rgb="FF000000"/>
        <rFont val="Arial"/>
        <family val="2"/>
      </rPr>
      <t>ARM2</t>
    </r>
    <phoneticPr fontId="14" type="noConversion"/>
  </si>
  <si>
    <r>
      <t>F</t>
    </r>
    <r>
      <rPr>
        <sz val="10"/>
        <color rgb="FF000000"/>
        <rFont val="Arial"/>
        <family val="2"/>
      </rPr>
      <t>ARM3</t>
    </r>
    <r>
      <rPr>
        <sz val="11"/>
        <color theme="1"/>
        <rFont val="宋体"/>
        <family val="2"/>
        <scheme val="minor"/>
      </rPr>
      <t/>
    </r>
  </si>
  <si>
    <r>
      <t>F</t>
    </r>
    <r>
      <rPr>
        <sz val="10"/>
        <color rgb="FF000000"/>
        <rFont val="Arial"/>
        <family val="2"/>
      </rPr>
      <t>ARM4</t>
    </r>
    <r>
      <rPr>
        <sz val="11"/>
        <color theme="1"/>
        <rFont val="宋体"/>
        <family val="2"/>
        <scheme val="minor"/>
      </rPr>
      <t/>
    </r>
  </si>
  <si>
    <r>
      <t>F</t>
    </r>
    <r>
      <rPr>
        <sz val="10"/>
        <color rgb="FF000000"/>
        <rFont val="Arial"/>
        <family val="2"/>
      </rPr>
      <t>ARM5</t>
    </r>
    <r>
      <rPr>
        <sz val="11"/>
        <color theme="1"/>
        <rFont val="宋体"/>
        <family val="2"/>
        <scheme val="minor"/>
      </rPr>
      <t/>
    </r>
  </si>
  <si>
    <r>
      <t>F</t>
    </r>
    <r>
      <rPr>
        <sz val="10"/>
        <color rgb="FF000000"/>
        <rFont val="Arial"/>
        <family val="2"/>
      </rPr>
      <t>ARM6</t>
    </r>
    <r>
      <rPr>
        <sz val="11"/>
        <color theme="1"/>
        <rFont val="宋体"/>
        <family val="2"/>
        <scheme val="minor"/>
      </rPr>
      <t/>
    </r>
  </si>
  <si>
    <r>
      <t>F</t>
    </r>
    <r>
      <rPr>
        <sz val="10"/>
        <color rgb="FF000000"/>
        <rFont val="Arial"/>
        <family val="2"/>
      </rPr>
      <t>ARM7</t>
    </r>
    <r>
      <rPr>
        <sz val="11"/>
        <color theme="1"/>
        <rFont val="宋体"/>
        <family val="2"/>
        <scheme val="minor"/>
      </rPr>
      <t/>
    </r>
  </si>
  <si>
    <r>
      <t>F</t>
    </r>
    <r>
      <rPr>
        <sz val="10"/>
        <color rgb="FF000000"/>
        <rFont val="Arial"/>
        <family val="2"/>
      </rPr>
      <t>ARM8</t>
    </r>
    <r>
      <rPr>
        <sz val="11"/>
        <color theme="1"/>
        <rFont val="宋体"/>
        <family val="2"/>
        <scheme val="minor"/>
      </rPr>
      <t/>
    </r>
  </si>
  <si>
    <r>
      <t>F</t>
    </r>
    <r>
      <rPr>
        <sz val="10"/>
        <color rgb="FF000000"/>
        <rFont val="Arial"/>
        <family val="2"/>
      </rPr>
      <t>ARM9</t>
    </r>
    <r>
      <rPr>
        <sz val="11"/>
        <color theme="1"/>
        <rFont val="宋体"/>
        <family val="2"/>
        <scheme val="minor"/>
      </rPr>
      <t/>
    </r>
  </si>
  <si>
    <r>
      <t>F</t>
    </r>
    <r>
      <rPr>
        <sz val="10"/>
        <color rgb="FF000000"/>
        <rFont val="Arial"/>
        <family val="2"/>
      </rPr>
      <t>ARM10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</si>
  <si>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rboretum1</t>
    </r>
    <phoneticPr fontId="14" type="noConversion"/>
  </si>
  <si>
    <t>Arboretum2</t>
    <phoneticPr fontId="14" type="noConversion"/>
  </si>
  <si>
    <r>
      <t>A</t>
    </r>
    <r>
      <rPr>
        <sz val="10"/>
        <color rgb="FF000000"/>
        <rFont val="Arial"/>
        <family val="2"/>
      </rPr>
      <t>rboretum3</t>
    </r>
    <r>
      <rPr>
        <sz val="11"/>
        <color theme="1"/>
        <rFont val="宋体"/>
        <family val="2"/>
        <scheme val="minor"/>
      </rPr>
      <t/>
    </r>
  </si>
  <si>
    <t>Arboretum4</t>
  </si>
  <si>
    <r>
      <t>A</t>
    </r>
    <r>
      <rPr>
        <sz val="10"/>
        <color rgb="FF000000"/>
        <rFont val="Arial"/>
        <family val="2"/>
      </rPr>
      <t>rboretum5</t>
    </r>
    <r>
      <rPr>
        <sz val="11"/>
        <color theme="1"/>
        <rFont val="宋体"/>
        <family val="2"/>
        <scheme val="minor"/>
      </rPr>
      <t/>
    </r>
  </si>
  <si>
    <t>Arboretum6</t>
  </si>
  <si>
    <r>
      <t>A</t>
    </r>
    <r>
      <rPr>
        <sz val="10"/>
        <color rgb="FF000000"/>
        <rFont val="Arial"/>
        <family val="2"/>
      </rPr>
      <t>rboretum7</t>
    </r>
    <r>
      <rPr>
        <sz val="11"/>
        <color theme="1"/>
        <rFont val="宋体"/>
        <family val="2"/>
        <scheme val="minor"/>
      </rPr>
      <t/>
    </r>
  </si>
  <si>
    <t>Arboretum8</t>
  </si>
  <si>
    <r>
      <t>A</t>
    </r>
    <r>
      <rPr>
        <sz val="10"/>
        <color rgb="FF000000"/>
        <rFont val="Arial"/>
        <family val="2"/>
      </rPr>
      <t>rboretum9</t>
    </r>
    <r>
      <rPr>
        <sz val="11"/>
        <color theme="1"/>
        <rFont val="宋体"/>
        <family val="2"/>
        <scheme val="minor"/>
      </rPr>
      <t/>
    </r>
  </si>
  <si>
    <t>Arboretum10</t>
  </si>
  <si>
    <t>LEVEL2</t>
    <phoneticPr fontId="14" type="noConversion"/>
  </si>
  <si>
    <t>ACADEMY1</t>
    <phoneticPr fontId="14" type="noConversion"/>
  </si>
  <si>
    <t>ACADEMY2</t>
  </si>
  <si>
    <t>ACADEMY3</t>
  </si>
  <si>
    <t>ACADEMY4</t>
  </si>
  <si>
    <t>ACADEMY5</t>
  </si>
  <si>
    <t>ACADEMY6</t>
  </si>
  <si>
    <t>ACADEMY7</t>
  </si>
  <si>
    <t>ACADEMY8</t>
  </si>
  <si>
    <t>ACADEMY9</t>
  </si>
  <si>
    <t>ACADEMY10</t>
  </si>
  <si>
    <r>
      <t>B</t>
    </r>
    <r>
      <rPr>
        <sz val="10"/>
        <color rgb="FF000000"/>
        <rFont val="Arial"/>
        <family val="2"/>
      </rPr>
      <t>arracks1</t>
    </r>
    <phoneticPr fontId="14" type="noConversion"/>
  </si>
  <si>
    <r>
      <t>B</t>
    </r>
    <r>
      <rPr>
        <sz val="10"/>
        <color rgb="FF000000"/>
        <rFont val="Arial"/>
        <family val="2"/>
      </rPr>
      <t>arracks2</t>
    </r>
    <r>
      <rPr>
        <sz val="11"/>
        <color theme="1"/>
        <rFont val="宋体"/>
        <family val="2"/>
        <scheme val="minor"/>
      </rPr>
      <t/>
    </r>
  </si>
  <si>
    <r>
      <t>B</t>
    </r>
    <r>
      <rPr>
        <sz val="10"/>
        <color rgb="FF000000"/>
        <rFont val="Arial"/>
        <family val="2"/>
      </rPr>
      <t>arracks3</t>
    </r>
    <r>
      <rPr>
        <sz val="11"/>
        <color theme="1"/>
        <rFont val="宋体"/>
        <family val="2"/>
        <scheme val="minor"/>
      </rPr>
      <t/>
    </r>
  </si>
  <si>
    <r>
      <t>B</t>
    </r>
    <r>
      <rPr>
        <sz val="10"/>
        <color rgb="FF000000"/>
        <rFont val="Arial"/>
        <family val="2"/>
      </rPr>
      <t>arracks4</t>
    </r>
    <r>
      <rPr>
        <sz val="11"/>
        <color theme="1"/>
        <rFont val="宋体"/>
        <family val="2"/>
        <scheme val="minor"/>
      </rPr>
      <t/>
    </r>
  </si>
  <si>
    <r>
      <t>B</t>
    </r>
    <r>
      <rPr>
        <sz val="10"/>
        <color rgb="FF000000"/>
        <rFont val="Arial"/>
        <family val="2"/>
      </rPr>
      <t>arracks5</t>
    </r>
    <r>
      <rPr>
        <sz val="11"/>
        <color theme="1"/>
        <rFont val="宋体"/>
        <family val="2"/>
        <scheme val="minor"/>
      </rPr>
      <t/>
    </r>
  </si>
  <si>
    <r>
      <t>B</t>
    </r>
    <r>
      <rPr>
        <sz val="10"/>
        <color rgb="FF000000"/>
        <rFont val="Arial"/>
        <family val="2"/>
      </rPr>
      <t>arracks6</t>
    </r>
    <r>
      <rPr>
        <sz val="11"/>
        <color theme="1"/>
        <rFont val="宋体"/>
        <family val="2"/>
        <scheme val="minor"/>
      </rPr>
      <t/>
    </r>
  </si>
  <si>
    <r>
      <t>B</t>
    </r>
    <r>
      <rPr>
        <sz val="10"/>
        <color rgb="FF000000"/>
        <rFont val="Arial"/>
        <family val="2"/>
      </rPr>
      <t>arracks7</t>
    </r>
    <r>
      <rPr>
        <sz val="11"/>
        <color theme="1"/>
        <rFont val="宋体"/>
        <family val="2"/>
        <scheme val="minor"/>
      </rPr>
      <t/>
    </r>
  </si>
  <si>
    <r>
      <t>B</t>
    </r>
    <r>
      <rPr>
        <sz val="10"/>
        <color rgb="FF000000"/>
        <rFont val="Arial"/>
        <family val="2"/>
      </rPr>
      <t>arracks8</t>
    </r>
    <r>
      <rPr>
        <sz val="11"/>
        <color theme="1"/>
        <rFont val="宋体"/>
        <family val="2"/>
        <scheme val="minor"/>
      </rPr>
      <t/>
    </r>
  </si>
  <si>
    <r>
      <t>B</t>
    </r>
    <r>
      <rPr>
        <sz val="10"/>
        <color rgb="FF000000"/>
        <rFont val="Arial"/>
        <family val="2"/>
      </rPr>
      <t>arracks9</t>
    </r>
    <r>
      <rPr>
        <sz val="11"/>
        <color theme="1"/>
        <rFont val="宋体"/>
        <family val="2"/>
        <scheme val="minor"/>
      </rPr>
      <t/>
    </r>
  </si>
  <si>
    <r>
      <t>B</t>
    </r>
    <r>
      <rPr>
        <sz val="10"/>
        <color rgb="FF000000"/>
        <rFont val="Arial"/>
        <family val="2"/>
      </rPr>
      <t>arracks10</t>
    </r>
    <r>
      <rPr>
        <sz val="11"/>
        <color theme="1"/>
        <rFont val="宋体"/>
        <family val="2"/>
        <scheme val="minor"/>
      </rPr>
      <t/>
    </r>
  </si>
  <si>
    <r>
      <t>Saddlebags</t>
    </r>
    <r>
      <rPr>
        <sz val="10"/>
        <color rgb="FF000000"/>
        <rFont val="Arial"/>
        <family val="2"/>
      </rPr>
      <t>1</t>
    </r>
    <phoneticPr fontId="14" type="noConversion"/>
  </si>
  <si>
    <r>
      <t>Saddlebags</t>
    </r>
    <r>
      <rPr>
        <sz val="10"/>
        <color rgb="FF000000"/>
        <rFont val="Arial"/>
        <family val="2"/>
      </rPr>
      <t>2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</si>
  <si>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Saddlebags</t>
    </r>
    <r>
      <rPr>
        <sz val="10"/>
        <color rgb="FF000000"/>
        <rFont val="Arial"/>
        <family val="2"/>
      </rPr>
      <t>3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</si>
  <si>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Saddlebags</t>
    </r>
    <r>
      <rPr>
        <sz val="10"/>
        <color rgb="FF000000"/>
        <rFont val="Arial"/>
        <family val="2"/>
      </rPr>
      <t>4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</si>
  <si>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Saddlebags</t>
    </r>
    <r>
      <rPr>
        <sz val="10"/>
        <color rgb="FF000000"/>
        <rFont val="Arial"/>
        <family val="2"/>
      </rPr>
      <t>5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</si>
  <si>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Saddlebags</t>
    </r>
    <r>
      <rPr>
        <sz val="10"/>
        <color rgb="FF000000"/>
        <rFont val="Arial"/>
        <family val="2"/>
      </rPr>
      <t>6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</si>
  <si>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Saddlebags</t>
    </r>
    <r>
      <rPr>
        <sz val="10"/>
        <color rgb="FF000000"/>
        <rFont val="Arial"/>
        <family val="2"/>
      </rPr>
      <t>7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</si>
  <si>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Saddlebags</t>
    </r>
    <r>
      <rPr>
        <sz val="10"/>
        <color rgb="FF000000"/>
        <rFont val="Arial"/>
        <family val="2"/>
      </rPr>
      <t>8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</si>
  <si>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Saddlebags</t>
    </r>
    <r>
      <rPr>
        <sz val="10"/>
        <color rgb="FF000000"/>
        <rFont val="Arial"/>
        <family val="2"/>
      </rPr>
      <t>9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</si>
  <si>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Saddlebags</t>
    </r>
    <r>
      <rPr>
        <sz val="10"/>
        <color rgb="FF000000"/>
        <rFont val="Arial"/>
        <family val="2"/>
      </rPr>
      <t>10</t>
    </r>
    <r>
      <rPr>
        <sz val="11"/>
        <color theme="1"/>
        <rFont val="宋体"/>
        <family val="2"/>
        <scheme val="minor"/>
      </rPr>
      <t/>
    </r>
    <phoneticPr fontId="14" type="noConversion"/>
  </si>
  <si>
    <t>Arbors4(Arboretum4)</t>
    <phoneticPr fontId="14" type="noConversion"/>
  </si>
  <si>
    <t>Vigor1(Saddlebags3)</t>
    <phoneticPr fontId="14" type="noConversion"/>
  </si>
  <si>
    <t>Vigor2(Saddlebags3)</t>
    <phoneticPr fontId="14" type="noConversion"/>
  </si>
  <si>
    <t>Vigor3(Saddlebags3)</t>
    <phoneticPr fontId="14" type="noConversion"/>
  </si>
  <si>
    <t>Vigor4(Saddlebags3)</t>
    <phoneticPr fontId="14" type="noConversion"/>
  </si>
  <si>
    <t>Vigor5(Saddlebags3)</t>
    <phoneticPr fontId="14" type="noConversion"/>
  </si>
  <si>
    <t>Vigor6(Saddlebags3)</t>
    <phoneticPr fontId="14" type="noConversion"/>
  </si>
  <si>
    <t>Vigor7(Saddlebags3)</t>
    <phoneticPr fontId="14" type="noConversion"/>
  </si>
  <si>
    <t>Vigor8(Saddlebags3)</t>
    <phoneticPr fontId="14" type="noConversion"/>
  </si>
  <si>
    <t>Vigor9(Saddlebags3)</t>
    <phoneticPr fontId="14" type="noConversion"/>
  </si>
  <si>
    <t>Vigor10(Saddlebags3)</t>
    <phoneticPr fontId="14" type="noConversion"/>
  </si>
  <si>
    <t>Fletching1(Arbors4)</t>
    <phoneticPr fontId="14" type="noConversion"/>
  </si>
  <si>
    <t>Fletching2(Arbors4)</t>
    <phoneticPr fontId="14" type="noConversion"/>
  </si>
  <si>
    <t>Fletching3(Arbors4)</t>
    <phoneticPr fontId="14" type="noConversion"/>
  </si>
  <si>
    <t>Fletching4(Arbors4)</t>
    <phoneticPr fontId="14" type="noConversion"/>
  </si>
  <si>
    <t>Fletching5(Arbors4)</t>
    <phoneticPr fontId="14" type="noConversion"/>
  </si>
  <si>
    <t>Fletching6(Arbors4)</t>
    <phoneticPr fontId="14" type="noConversion"/>
  </si>
  <si>
    <t>Fletching7(Arbors4)</t>
    <phoneticPr fontId="14" type="noConversion"/>
  </si>
  <si>
    <t>Fletching8(Arbors4)</t>
    <phoneticPr fontId="14" type="noConversion"/>
  </si>
  <si>
    <t>Fletching9(Arbors4)</t>
    <phoneticPr fontId="14" type="noConversion"/>
  </si>
  <si>
    <t>Fletching10(Arbors4)</t>
    <phoneticPr fontId="14" type="noConversion"/>
  </si>
  <si>
    <r>
      <t>Catorgraphy</t>
    </r>
    <r>
      <rPr>
        <sz val="10"/>
        <color rgb="FF000000"/>
        <rFont val="Arial"/>
        <family val="2"/>
      </rPr>
      <t>1</t>
    </r>
    <phoneticPr fontId="14" type="noConversion"/>
  </si>
  <si>
    <r>
      <t>Catorgraphy</t>
    </r>
    <r>
      <rPr>
        <sz val="10"/>
        <color rgb="FF000000"/>
        <rFont val="Arial"/>
        <family val="2"/>
      </rPr>
      <t>2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</si>
  <si>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Catorgraphy</t>
    </r>
    <r>
      <rPr>
        <sz val="10"/>
        <color rgb="FF000000"/>
        <rFont val="Arial"/>
        <family val="2"/>
      </rPr>
      <t>3</t>
    </r>
    <r>
      <rPr>
        <sz val="11"/>
        <color theme="1"/>
        <rFont val="宋体"/>
        <family val="2"/>
        <scheme val="minor"/>
      </rPr>
      <t/>
    </r>
    <phoneticPr fontId="14" type="noConversion"/>
  </si>
  <si>
    <t>Catorgraphy4</t>
    <phoneticPr fontId="14" type="noConversion"/>
  </si>
  <si>
    <t>Catorgraphy5</t>
    <phoneticPr fontId="14" type="noConversion"/>
  </si>
  <si>
    <t>Catorgraphy6</t>
    <phoneticPr fontId="14" type="noConversion"/>
  </si>
  <si>
    <t>Catorgraphy7</t>
    <phoneticPr fontId="14" type="noConversion"/>
  </si>
  <si>
    <t>Catorgraphy8</t>
    <phoneticPr fontId="14" type="noConversion"/>
  </si>
  <si>
    <t>Catorgraphy9</t>
    <phoneticPr fontId="14" type="noConversion"/>
  </si>
  <si>
    <t>Catorgraphy10</t>
    <phoneticPr fontId="14" type="noConversion"/>
  </si>
  <si>
    <t>Arbors1(Arboretum1)</t>
    <phoneticPr fontId="14" type="noConversion"/>
  </si>
  <si>
    <t>Arbors1(Arboretum2)</t>
  </si>
  <si>
    <t>Arbors1(Arboretum3)</t>
  </si>
  <si>
    <t>Arbors5(Arboretum5)</t>
    <phoneticPr fontId="14" type="noConversion"/>
  </si>
  <si>
    <t>Arbors5(Arboretum6)</t>
  </si>
  <si>
    <t>Arbors5(Arboretum7)</t>
  </si>
  <si>
    <t>Arbors5(Arboretum8)</t>
  </si>
  <si>
    <t>Arbors5(Arboretum9)</t>
  </si>
  <si>
    <t>Arbors5(Arboretum10)</t>
  </si>
  <si>
    <r>
      <t>Honed Blades</t>
    </r>
    <r>
      <rPr>
        <sz val="10"/>
        <color rgb="FF000000"/>
        <rFont val="Arial"/>
        <family val="2"/>
      </rPr>
      <t>1</t>
    </r>
    <phoneticPr fontId="14" type="noConversion"/>
  </si>
  <si>
    <r>
      <t>Honed Blades</t>
    </r>
    <r>
      <rPr>
        <sz val="10"/>
        <color rgb="FF000000"/>
        <rFont val="Arial"/>
        <family val="2"/>
      </rPr>
      <t>2</t>
    </r>
    <r>
      <rPr>
        <sz val="11"/>
        <color theme="1"/>
        <rFont val="宋体"/>
        <family val="2"/>
        <scheme val="minor"/>
      </rPr>
      <t/>
    </r>
  </si>
  <si>
    <r>
      <t>Honed Blades</t>
    </r>
    <r>
      <rPr>
        <sz val="10"/>
        <color rgb="FF000000"/>
        <rFont val="Arial"/>
        <family val="2"/>
      </rPr>
      <t>3</t>
    </r>
    <r>
      <rPr>
        <sz val="11"/>
        <color theme="1"/>
        <rFont val="宋体"/>
        <family val="2"/>
        <scheme val="minor"/>
      </rPr>
      <t/>
    </r>
  </si>
  <si>
    <t>Honed Blades4</t>
    <phoneticPr fontId="14" type="noConversion"/>
  </si>
  <si>
    <t>Honed Blades5</t>
    <phoneticPr fontId="14" type="noConversion"/>
  </si>
  <si>
    <t>Honed Blades6</t>
  </si>
  <si>
    <t>Honed Blades7</t>
  </si>
  <si>
    <t>Honed Blades8</t>
  </si>
  <si>
    <t>Honed Blades9</t>
  </si>
  <si>
    <t>Honed Blades10</t>
  </si>
  <si>
    <t>Smelting3(MINE3)</t>
    <phoneticPr fontId="14" type="noConversion"/>
  </si>
  <si>
    <t>Smelting1(MINE1)</t>
    <phoneticPr fontId="14" type="noConversion"/>
  </si>
  <si>
    <t>Smelting2(MINE2)</t>
    <phoneticPr fontId="14" type="noConversion"/>
  </si>
  <si>
    <t>Smelting4(MINE4)</t>
    <phoneticPr fontId="14" type="noConversion"/>
  </si>
  <si>
    <t>Smelting5(MINE5)</t>
    <phoneticPr fontId="14" type="noConversion"/>
  </si>
  <si>
    <t>Smelting6(MINE6)</t>
    <phoneticPr fontId="14" type="noConversion"/>
  </si>
  <si>
    <t>Smelting7(MINE7)</t>
    <phoneticPr fontId="14" type="noConversion"/>
  </si>
  <si>
    <t>Smelting8(MINE8)</t>
    <phoneticPr fontId="14" type="noConversion"/>
  </si>
  <si>
    <t>Smelting9(MINE9)</t>
    <phoneticPr fontId="14" type="noConversion"/>
  </si>
  <si>
    <t>Smelting10(MINE10)</t>
    <phoneticPr fontId="14" type="noConversion"/>
  </si>
  <si>
    <t>Masonry1(Quarry1)</t>
    <phoneticPr fontId="14" type="noConversion"/>
  </si>
  <si>
    <t>Masonry2(Quarry2)</t>
    <phoneticPr fontId="14" type="noConversion"/>
  </si>
  <si>
    <t>Masonry3(Quarry3)</t>
    <phoneticPr fontId="14" type="noConversion"/>
  </si>
  <si>
    <t>Masonry4(Quarry4)</t>
    <phoneticPr fontId="14" type="noConversion"/>
  </si>
  <si>
    <t>Masonry5(Quarry5)</t>
    <phoneticPr fontId="14" type="noConversion"/>
  </si>
  <si>
    <t>Masonry6(Quarry6)</t>
    <phoneticPr fontId="14" type="noConversion"/>
  </si>
  <si>
    <t>Masonry7(Quarry7)</t>
    <phoneticPr fontId="14" type="noConversion"/>
  </si>
  <si>
    <t>Masonry8(Quarry8)</t>
    <phoneticPr fontId="14" type="noConversion"/>
  </si>
  <si>
    <t>Masonry9(Quarry9)</t>
    <phoneticPr fontId="14" type="noConversion"/>
  </si>
  <si>
    <t>Masonry10(Quarry10)</t>
    <phoneticPr fontId="14" type="noConversion"/>
  </si>
  <si>
    <r>
      <t>L</t>
    </r>
    <r>
      <rPr>
        <sz val="10"/>
        <color rgb="FF000000"/>
        <rFont val="Arial"/>
        <family val="2"/>
      </rPr>
      <t>EVEL3</t>
    </r>
    <phoneticPr fontId="14" type="noConversion"/>
  </si>
  <si>
    <t>Forge1(MIne3)</t>
    <phoneticPr fontId="14" type="noConversion"/>
  </si>
  <si>
    <t>Forge2(MIne3)</t>
    <phoneticPr fontId="14" type="noConversion"/>
  </si>
  <si>
    <t>Forge3(MIne3)</t>
    <phoneticPr fontId="14" type="noConversion"/>
  </si>
  <si>
    <t>Forge4(MIne3)</t>
    <phoneticPr fontId="14" type="noConversion"/>
  </si>
  <si>
    <t>Forge5(MIne3)</t>
    <phoneticPr fontId="14" type="noConversion"/>
  </si>
  <si>
    <t>Forge6(MIne3)</t>
    <phoneticPr fontId="14" type="noConversion"/>
  </si>
  <si>
    <t>Forge7(MIne3)</t>
    <phoneticPr fontId="14" type="noConversion"/>
  </si>
  <si>
    <t>Forge8(MIne3)</t>
    <phoneticPr fontId="14" type="noConversion"/>
  </si>
  <si>
    <t>Forge9(MIne3)</t>
    <phoneticPr fontId="14" type="noConversion"/>
  </si>
  <si>
    <t>Forge10(MIne3)</t>
    <phoneticPr fontId="14" type="noConversion"/>
  </si>
  <si>
    <r>
      <t>M</t>
    </r>
    <r>
      <rPr>
        <sz val="10"/>
        <color rgb="FF000000"/>
        <rFont val="Arial"/>
        <family val="2"/>
      </rPr>
      <t>usterFiled1</t>
    </r>
    <phoneticPr fontId="14" type="noConversion"/>
  </si>
  <si>
    <r>
      <t>M</t>
    </r>
    <r>
      <rPr>
        <sz val="10"/>
        <color rgb="FF000000"/>
        <rFont val="Arial"/>
        <family val="2"/>
      </rPr>
      <t>usterFiled2</t>
    </r>
    <r>
      <rPr>
        <sz val="11"/>
        <color theme="1"/>
        <rFont val="宋体"/>
        <family val="2"/>
        <scheme val="minor"/>
      </rPr>
      <t/>
    </r>
  </si>
  <si>
    <r>
      <t>M</t>
    </r>
    <r>
      <rPr>
        <sz val="10"/>
        <color rgb="FF000000"/>
        <rFont val="Arial"/>
        <family val="2"/>
      </rPr>
      <t>usterFiled3</t>
    </r>
    <r>
      <rPr>
        <sz val="11"/>
        <color theme="1"/>
        <rFont val="宋体"/>
        <family val="2"/>
        <scheme val="minor"/>
      </rPr>
      <t/>
    </r>
  </si>
  <si>
    <r>
      <t>M</t>
    </r>
    <r>
      <rPr>
        <sz val="10"/>
        <color rgb="FF000000"/>
        <rFont val="Arial"/>
        <family val="2"/>
      </rPr>
      <t>usterFiled4</t>
    </r>
    <r>
      <rPr>
        <sz val="11"/>
        <color theme="1"/>
        <rFont val="宋体"/>
        <family val="2"/>
        <scheme val="minor"/>
      </rPr>
      <t/>
    </r>
  </si>
  <si>
    <r>
      <t>M</t>
    </r>
    <r>
      <rPr>
        <sz val="10"/>
        <color rgb="FF000000"/>
        <rFont val="Arial"/>
        <family val="2"/>
      </rPr>
      <t>usterFiled5</t>
    </r>
    <r>
      <rPr>
        <sz val="11"/>
        <color theme="1"/>
        <rFont val="宋体"/>
        <family val="2"/>
        <scheme val="minor"/>
      </rPr>
      <t/>
    </r>
  </si>
  <si>
    <r>
      <t>M</t>
    </r>
    <r>
      <rPr>
        <sz val="10"/>
        <color rgb="FF000000"/>
        <rFont val="Arial"/>
        <family val="2"/>
      </rPr>
      <t>usterFiled6</t>
    </r>
    <r>
      <rPr>
        <sz val="11"/>
        <color theme="1"/>
        <rFont val="宋体"/>
        <family val="2"/>
        <scheme val="minor"/>
      </rPr>
      <t/>
    </r>
  </si>
  <si>
    <r>
      <t>M</t>
    </r>
    <r>
      <rPr>
        <sz val="10"/>
        <color rgb="FF000000"/>
        <rFont val="Arial"/>
        <family val="2"/>
      </rPr>
      <t>usterFiled7</t>
    </r>
    <r>
      <rPr>
        <sz val="11"/>
        <color theme="1"/>
        <rFont val="宋体"/>
        <family val="2"/>
        <scheme val="minor"/>
      </rPr>
      <t/>
    </r>
  </si>
  <si>
    <r>
      <t>M</t>
    </r>
    <r>
      <rPr>
        <sz val="10"/>
        <color rgb="FF000000"/>
        <rFont val="Arial"/>
        <family val="2"/>
      </rPr>
      <t>usterFiled8</t>
    </r>
    <r>
      <rPr>
        <sz val="11"/>
        <color theme="1"/>
        <rFont val="宋体"/>
        <family val="2"/>
        <scheme val="minor"/>
      </rPr>
      <t/>
    </r>
  </si>
  <si>
    <r>
      <t>M</t>
    </r>
    <r>
      <rPr>
        <sz val="10"/>
        <color rgb="FF000000"/>
        <rFont val="Arial"/>
        <family val="2"/>
      </rPr>
      <t>usterFiled9</t>
    </r>
    <r>
      <rPr>
        <sz val="11"/>
        <color theme="1"/>
        <rFont val="宋体"/>
        <family val="2"/>
        <scheme val="minor"/>
      </rPr>
      <t/>
    </r>
  </si>
  <si>
    <r>
      <t>M</t>
    </r>
    <r>
      <rPr>
        <sz val="10"/>
        <color rgb="FF000000"/>
        <rFont val="Arial"/>
        <family val="2"/>
      </rPr>
      <t>usterFiled10</t>
    </r>
    <r>
      <rPr>
        <sz val="11"/>
        <color theme="1"/>
        <rFont val="宋体"/>
        <family val="2"/>
        <scheme val="minor"/>
      </rPr>
      <t/>
    </r>
  </si>
  <si>
    <t>Metelalloys1(Smelting,Academy1)</t>
    <phoneticPr fontId="14" type="noConversion"/>
  </si>
  <si>
    <t>Metelalloys2(Smelting,Academy2)</t>
    <phoneticPr fontId="14" type="noConversion"/>
  </si>
  <si>
    <t>Metelalloys3(Smelting,Academy3)</t>
    <phoneticPr fontId="14" type="noConversion"/>
  </si>
  <si>
    <t>Metelalloys4(Smelting,Academy4)</t>
    <phoneticPr fontId="14" type="noConversion"/>
  </si>
  <si>
    <t>Metelalloys5(Smelting,Academy5)</t>
    <phoneticPr fontId="14" type="noConversion"/>
  </si>
  <si>
    <t>Metelalloys6(Smelting,Academy6)</t>
    <phoneticPr fontId="14" type="noConversion"/>
  </si>
  <si>
    <t>Metelalloys7(Smelting,Academy7)</t>
    <phoneticPr fontId="14" type="noConversion"/>
  </si>
  <si>
    <t>Metelalloys8(Smelting,Academy8)</t>
    <phoneticPr fontId="14" type="noConversion"/>
  </si>
  <si>
    <t>Metelalloys9(Smelting,Academy9)</t>
    <phoneticPr fontId="14" type="noConversion"/>
  </si>
  <si>
    <t>Metelalloys10(Smelting,Academy10)</t>
    <phoneticPr fontId="14" type="noConversion"/>
  </si>
  <si>
    <r>
      <t>L</t>
    </r>
    <r>
      <rPr>
        <sz val="10"/>
        <color rgb="FF000000"/>
        <rFont val="Arial"/>
        <family val="2"/>
      </rPr>
      <t>evel4</t>
    </r>
    <phoneticPr fontId="14" type="noConversion"/>
  </si>
  <si>
    <t>CityWall1(Quarry2)</t>
    <phoneticPr fontId="14" type="noConversion"/>
  </si>
  <si>
    <t>CityWall2(Armory1,Quarry2)</t>
    <phoneticPr fontId="14" type="noConversion"/>
  </si>
  <si>
    <t>CityWall3(Armory2,Quarry2)</t>
    <phoneticPr fontId="14" type="noConversion"/>
  </si>
  <si>
    <t>CityWall4(Armory3,Quarry2)</t>
    <phoneticPr fontId="14" type="noConversion"/>
  </si>
  <si>
    <t>CityWall5(Armory4,Quarry2)</t>
    <phoneticPr fontId="14" type="noConversion"/>
  </si>
  <si>
    <t>CityWall6(Armory5,Quarry2)</t>
    <phoneticPr fontId="14" type="noConversion"/>
  </si>
  <si>
    <t>CityWall7(Armory6,Quarry2)</t>
    <phoneticPr fontId="14" type="noConversion"/>
  </si>
  <si>
    <t>CityWall8(Armory7,Quarry2)</t>
    <phoneticPr fontId="14" type="noConversion"/>
  </si>
  <si>
    <t>CityWall9(Armory8,Quarry2)</t>
    <phoneticPr fontId="14" type="noConversion"/>
  </si>
  <si>
    <t>CityWall10(Armory9,Quarry2)</t>
    <phoneticPr fontId="14" type="noConversion"/>
  </si>
  <si>
    <r>
      <t>K</t>
    </r>
    <r>
      <rPr>
        <sz val="10"/>
        <color rgb="FF000000"/>
        <rFont val="Arial"/>
        <family val="2"/>
      </rPr>
      <t>EEP3</t>
    </r>
    <phoneticPr fontId="14" type="noConversion"/>
  </si>
  <si>
    <r>
      <t>K</t>
    </r>
    <r>
      <rPr>
        <sz val="10"/>
        <color rgb="FF000000"/>
        <rFont val="Arial"/>
        <family val="2"/>
      </rPr>
      <t>EEP4</t>
    </r>
    <r>
      <rPr>
        <sz val="11"/>
        <color theme="1"/>
        <rFont val="宋体"/>
        <family val="2"/>
        <scheme val="minor"/>
      </rPr>
      <t/>
    </r>
  </si>
  <si>
    <r>
      <t>K</t>
    </r>
    <r>
      <rPr>
        <sz val="10"/>
        <color rgb="FF000000"/>
        <rFont val="Arial"/>
        <family val="2"/>
      </rPr>
      <t>EEP5</t>
    </r>
    <r>
      <rPr>
        <sz val="11"/>
        <color theme="1"/>
        <rFont val="宋体"/>
        <family val="2"/>
        <scheme val="minor"/>
      </rPr>
      <t/>
    </r>
  </si>
  <si>
    <r>
      <t>K</t>
    </r>
    <r>
      <rPr>
        <sz val="10"/>
        <color rgb="FF000000"/>
        <rFont val="Arial"/>
        <family val="2"/>
      </rPr>
      <t>EEP6</t>
    </r>
    <r>
      <rPr>
        <sz val="11"/>
        <color theme="1"/>
        <rFont val="宋体"/>
        <family val="2"/>
        <scheme val="minor"/>
      </rPr>
      <t/>
    </r>
  </si>
  <si>
    <r>
      <t>K</t>
    </r>
    <r>
      <rPr>
        <sz val="10"/>
        <color rgb="FF000000"/>
        <rFont val="Arial"/>
        <family val="2"/>
      </rPr>
      <t>EEP7</t>
    </r>
    <r>
      <rPr>
        <sz val="11"/>
        <color theme="1"/>
        <rFont val="宋体"/>
        <family val="2"/>
        <scheme val="minor"/>
      </rPr>
      <t/>
    </r>
  </si>
  <si>
    <r>
      <t>K</t>
    </r>
    <r>
      <rPr>
        <sz val="10"/>
        <color rgb="FF000000"/>
        <rFont val="Arial"/>
        <family val="2"/>
      </rPr>
      <t>EEP8</t>
    </r>
    <r>
      <rPr>
        <sz val="11"/>
        <color theme="1"/>
        <rFont val="宋体"/>
        <family val="2"/>
        <scheme val="minor"/>
      </rPr>
      <t/>
    </r>
  </si>
  <si>
    <r>
      <t>K</t>
    </r>
    <r>
      <rPr>
        <sz val="10"/>
        <color rgb="FF000000"/>
        <rFont val="Arial"/>
        <family val="2"/>
      </rPr>
      <t>EEP9</t>
    </r>
    <r>
      <rPr>
        <sz val="11"/>
        <color theme="1"/>
        <rFont val="宋体"/>
        <family val="2"/>
        <scheme val="minor"/>
      </rPr>
      <t/>
    </r>
  </si>
  <si>
    <r>
      <t>K</t>
    </r>
    <r>
      <rPr>
        <sz val="10"/>
        <color rgb="FF000000"/>
        <rFont val="Arial"/>
        <family val="2"/>
      </rPr>
      <t>EEP10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</si>
  <si>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rmory1</t>
    </r>
    <phoneticPr fontId="14" type="noConversion"/>
  </si>
  <si>
    <r>
      <t>A</t>
    </r>
    <r>
      <rPr>
        <sz val="10"/>
        <color rgb="FF000000"/>
        <rFont val="Arial"/>
        <family val="2"/>
      </rPr>
      <t>rmory2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</si>
  <si>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rmory3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</si>
  <si>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rmory4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</si>
  <si>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rmory5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</si>
  <si>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rmory6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</si>
  <si>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rmory7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</si>
  <si>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rmory8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</si>
  <si>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rmory9</t>
    </r>
    <r>
      <rPr>
        <sz val="11"/>
        <color theme="1"/>
        <rFont val="宋体"/>
        <family val="2"/>
        <scheme val="minor"/>
      </rPr>
      <t/>
    </r>
  </si>
  <si>
    <r>
      <t>A</t>
    </r>
    <r>
      <rPr>
        <sz val="10"/>
        <color rgb="FF000000"/>
        <rFont val="Arial"/>
        <family val="2"/>
      </rPr>
      <t>rmory10</t>
    </r>
    <r>
      <rPr>
        <sz val="11"/>
        <color theme="1"/>
        <rFont val="宋体"/>
        <family val="2"/>
        <scheme val="minor"/>
      </rPr>
      <t/>
    </r>
  </si>
  <si>
    <t>WatchTower1(Barracks2)</t>
    <phoneticPr fontId="14" type="noConversion"/>
  </si>
  <si>
    <t>WatchTower2(Barracks2)</t>
    <phoneticPr fontId="14" type="noConversion"/>
  </si>
  <si>
    <t>WatchTower3(Barracks2)</t>
    <phoneticPr fontId="14" type="noConversion"/>
  </si>
  <si>
    <t>WatchTower4(Barracks2)</t>
    <phoneticPr fontId="14" type="noConversion"/>
  </si>
  <si>
    <t>WatchTower5(Barracks2)</t>
    <phoneticPr fontId="14" type="noConversion"/>
  </si>
  <si>
    <t>WatchTower6(Barracks2)</t>
    <phoneticPr fontId="14" type="noConversion"/>
  </si>
  <si>
    <t>WatchTower7(Barracks2)</t>
    <phoneticPr fontId="14" type="noConversion"/>
  </si>
  <si>
    <t>WatchTower8(Barracks2)</t>
    <phoneticPr fontId="14" type="noConversion"/>
  </si>
  <si>
    <t>WatchTower9(Barracks2)</t>
    <phoneticPr fontId="14" type="noConversion"/>
  </si>
  <si>
    <t>WatchTower10(Barracks2)</t>
    <phoneticPr fontId="14" type="noConversion"/>
  </si>
  <si>
    <r>
      <t>S</t>
    </r>
    <r>
      <rPr>
        <sz val="10"/>
        <color rgb="FF000000"/>
        <rFont val="Arial"/>
        <family val="2"/>
      </rPr>
      <t>iegeweapons1(Academy1)</t>
    </r>
    <phoneticPr fontId="14" type="noConversion"/>
  </si>
  <si>
    <r>
      <t>Siegeweapons2(Academy2)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</si>
  <si>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Siegeweapons3(Academy3)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</si>
  <si>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Siegeweapons4(Academy4)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</si>
  <si>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Siegeweapons5(Academy5)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</si>
  <si>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Siegeweapons6(Academy6)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</si>
  <si>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Siegeweapons7(Academy7)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</si>
  <si>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Siegeweapons8(Academy8)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</si>
  <si>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Siegeweapons9(Academy9)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</si>
  <si>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Siegeweapons10(Academy10)</t>
    </r>
    <r>
      <rPr>
        <sz val="11"/>
        <color theme="1"/>
        <rFont val="宋体"/>
        <family val="2"/>
        <scheme val="minor"/>
      </rPr>
      <t/>
    </r>
    <phoneticPr fontId="14" type="noConversion"/>
  </si>
  <si>
    <r>
      <t>V</t>
    </r>
    <r>
      <rPr>
        <sz val="10"/>
        <color rgb="FF000000"/>
        <rFont val="Arial"/>
        <family val="2"/>
      </rPr>
      <t>ault1</t>
    </r>
    <phoneticPr fontId="14" type="noConversion"/>
  </si>
  <si>
    <r>
      <t>V</t>
    </r>
    <r>
      <rPr>
        <sz val="10"/>
        <color rgb="FF000000"/>
        <rFont val="Arial"/>
        <family val="2"/>
      </rPr>
      <t>ault2</t>
    </r>
    <r>
      <rPr>
        <sz val="11"/>
        <color theme="1"/>
        <rFont val="宋体"/>
        <family val="2"/>
        <scheme val="minor"/>
      </rPr>
      <t/>
    </r>
  </si>
  <si>
    <r>
      <t>V</t>
    </r>
    <r>
      <rPr>
        <sz val="10"/>
        <color rgb="FF000000"/>
        <rFont val="Arial"/>
        <family val="2"/>
      </rPr>
      <t>ault3</t>
    </r>
    <r>
      <rPr>
        <sz val="11"/>
        <color theme="1"/>
        <rFont val="宋体"/>
        <family val="2"/>
        <scheme val="minor"/>
      </rPr>
      <t/>
    </r>
  </si>
  <si>
    <r>
      <t>V</t>
    </r>
    <r>
      <rPr>
        <sz val="10"/>
        <color rgb="FF000000"/>
        <rFont val="Arial"/>
        <family val="2"/>
      </rPr>
      <t>ault4</t>
    </r>
    <r>
      <rPr>
        <sz val="11"/>
        <color theme="1"/>
        <rFont val="宋体"/>
        <family val="2"/>
        <scheme val="minor"/>
      </rPr>
      <t/>
    </r>
  </si>
  <si>
    <r>
      <t>V</t>
    </r>
    <r>
      <rPr>
        <sz val="10"/>
        <color rgb="FF000000"/>
        <rFont val="Arial"/>
        <family val="2"/>
      </rPr>
      <t>ault5</t>
    </r>
    <r>
      <rPr>
        <sz val="11"/>
        <color theme="1"/>
        <rFont val="宋体"/>
        <family val="2"/>
        <scheme val="minor"/>
      </rPr>
      <t/>
    </r>
  </si>
  <si>
    <r>
      <t>V</t>
    </r>
    <r>
      <rPr>
        <sz val="10"/>
        <color rgb="FF000000"/>
        <rFont val="Arial"/>
        <family val="2"/>
      </rPr>
      <t>ault6</t>
    </r>
    <r>
      <rPr>
        <sz val="11"/>
        <color theme="1"/>
        <rFont val="宋体"/>
        <family val="2"/>
        <scheme val="minor"/>
      </rPr>
      <t/>
    </r>
  </si>
  <si>
    <r>
      <t>V</t>
    </r>
    <r>
      <rPr>
        <sz val="10"/>
        <color rgb="FF000000"/>
        <rFont val="Arial"/>
        <family val="2"/>
      </rPr>
      <t>ault7</t>
    </r>
    <r>
      <rPr>
        <sz val="11"/>
        <color theme="1"/>
        <rFont val="宋体"/>
        <family val="2"/>
        <scheme val="minor"/>
      </rPr>
      <t/>
    </r>
  </si>
  <si>
    <r>
      <t>V</t>
    </r>
    <r>
      <rPr>
        <sz val="10"/>
        <color rgb="FF000000"/>
        <rFont val="Arial"/>
        <family val="2"/>
      </rPr>
      <t>ault8</t>
    </r>
    <r>
      <rPr>
        <sz val="11"/>
        <color theme="1"/>
        <rFont val="宋体"/>
        <family val="2"/>
        <scheme val="minor"/>
      </rPr>
      <t/>
    </r>
  </si>
  <si>
    <r>
      <t>V</t>
    </r>
    <r>
      <rPr>
        <sz val="10"/>
        <color rgb="FF000000"/>
        <rFont val="Arial"/>
        <family val="2"/>
      </rPr>
      <t>ault9</t>
    </r>
    <r>
      <rPr>
        <sz val="11"/>
        <color theme="1"/>
        <rFont val="宋体"/>
        <family val="2"/>
        <scheme val="minor"/>
      </rPr>
      <t/>
    </r>
  </si>
  <si>
    <r>
      <t>V</t>
    </r>
    <r>
      <rPr>
        <sz val="10"/>
        <color rgb="FF000000"/>
        <rFont val="Arial"/>
        <family val="2"/>
      </rPr>
      <t>ault10</t>
    </r>
    <r>
      <rPr>
        <sz val="11"/>
        <color theme="1"/>
        <rFont val="宋体"/>
        <family val="2"/>
        <scheme val="minor"/>
      </rPr>
      <t/>
    </r>
  </si>
  <si>
    <t>Engineering1(Siegeweapons2,Arbors5)</t>
    <phoneticPr fontId="14" type="noConversion"/>
  </si>
  <si>
    <t>Engineering2(Siegeweapons2,Arbors5)</t>
    <phoneticPr fontId="14" type="noConversion"/>
  </si>
  <si>
    <t>Engineering3(Siegeweapons2,Arbors5)</t>
    <phoneticPr fontId="14" type="noConversion"/>
  </si>
  <si>
    <t>Engineering4(Siegeweapons2,Arbors5)</t>
    <phoneticPr fontId="14" type="noConversion"/>
  </si>
  <si>
    <t>Engineering5(Siegeweapons2,Arbors5)</t>
    <phoneticPr fontId="14" type="noConversion"/>
  </si>
  <si>
    <t>Engineering6(Siegeweapons2,Arbors5)</t>
    <phoneticPr fontId="14" type="noConversion"/>
  </si>
  <si>
    <t>Engineering7(Siegeweapons2,Arbors5)</t>
    <phoneticPr fontId="14" type="noConversion"/>
  </si>
  <si>
    <t>Engineering8(Siegeweapons2,Arbors5)</t>
    <phoneticPr fontId="14" type="noConversion"/>
  </si>
  <si>
    <t>Engineering9(Siegeweapons2,Arbors5)</t>
    <phoneticPr fontId="14" type="noConversion"/>
  </si>
  <si>
    <t>Engineering10(Siegeweapons2,Arbors5)</t>
    <phoneticPr fontId="14" type="noConversion"/>
  </si>
  <si>
    <t>StrongBox1(1Academy1,Arbors3)</t>
    <phoneticPr fontId="14" type="noConversion"/>
  </si>
  <si>
    <t>StrongBox2(1Academy2,Arbors3)</t>
    <phoneticPr fontId="14" type="noConversion"/>
  </si>
  <si>
    <t>StrongBox3(1Academy3,Arbors3)</t>
    <phoneticPr fontId="14" type="noConversion"/>
  </si>
  <si>
    <t>StrongBox4(1Academy4,Arbors3)</t>
    <phoneticPr fontId="14" type="noConversion"/>
  </si>
  <si>
    <t>StrongBox5(1Academy5,Arbors3)</t>
    <phoneticPr fontId="14" type="noConversion"/>
  </si>
  <si>
    <t>StrongBox6(1Academy6,Arbors3)</t>
    <phoneticPr fontId="14" type="noConversion"/>
  </si>
  <si>
    <t>StrongBox7(1Academy7,Arbors3)</t>
    <phoneticPr fontId="14" type="noConversion"/>
  </si>
  <si>
    <t>StrongBox8(1Academy8,Arbors3)</t>
    <phoneticPr fontId="14" type="noConversion"/>
  </si>
  <si>
    <t>StrongBox9(1Academy9,Arbors3)</t>
    <phoneticPr fontId="14" type="noConversion"/>
  </si>
  <si>
    <t>StrongBox10(Academy10,Arbors3)</t>
    <phoneticPr fontId="14" type="noConversion"/>
  </si>
  <si>
    <r>
      <t>L</t>
    </r>
    <r>
      <rPr>
        <sz val="10"/>
        <color rgb="FF000000"/>
        <rFont val="Arial"/>
        <family val="2"/>
      </rPr>
      <t xml:space="preserve">evel5 </t>
    </r>
    <phoneticPr fontId="14" type="noConversion"/>
  </si>
  <si>
    <t>Stables1(farm5)</t>
    <phoneticPr fontId="14" type="noConversion"/>
  </si>
  <si>
    <t>Stables2(farm5)</t>
    <phoneticPr fontId="14" type="noConversion"/>
  </si>
  <si>
    <t>Stables3(farm5)</t>
    <phoneticPr fontId="14" type="noConversion"/>
  </si>
  <si>
    <t>Stables4(farm5)</t>
    <phoneticPr fontId="14" type="noConversion"/>
  </si>
  <si>
    <t>Stables5(farm5)</t>
    <phoneticPr fontId="14" type="noConversion"/>
  </si>
  <si>
    <t>Stables6(farm5)</t>
    <phoneticPr fontId="14" type="noConversion"/>
  </si>
  <si>
    <t>Stables7(farm5)</t>
    <phoneticPr fontId="14" type="noConversion"/>
  </si>
  <si>
    <t>Stables8(farm5)</t>
    <phoneticPr fontId="14" type="noConversion"/>
  </si>
  <si>
    <t>Stables9(farm5)</t>
    <phoneticPr fontId="14" type="noConversion"/>
  </si>
  <si>
    <t>Stables10(farm5)</t>
    <phoneticPr fontId="14" type="noConversion"/>
  </si>
  <si>
    <t>Horseshoes1(Metalalloys1)</t>
  </si>
  <si>
    <t>Horseshoes2(Metalalloys2)</t>
  </si>
  <si>
    <t>Horseshoes3(Metalalloys3)</t>
  </si>
  <si>
    <t>Horseshoes4(Metalalloys4)</t>
  </si>
  <si>
    <t>Horseshoes5(Metalalloys5)</t>
  </si>
  <si>
    <t>Horseshoes6(Metalalloys6)</t>
  </si>
  <si>
    <t>Horseshoes7(Metalalloys7)</t>
  </si>
  <si>
    <t>Horseshoes8(Metalalloys8)</t>
  </si>
  <si>
    <t>Horseshoes9(Metalalloys9)</t>
  </si>
  <si>
    <t>Horseshoes10(Metalalloys10)</t>
  </si>
  <si>
    <r>
      <t>L</t>
    </r>
    <r>
      <rPr>
        <sz val="10"/>
        <color rgb="FF000000"/>
        <rFont val="Arial"/>
        <family val="2"/>
      </rPr>
      <t>evel7</t>
    </r>
    <phoneticPr fontId="14" type="noConversion"/>
  </si>
  <si>
    <r>
      <t>S</t>
    </r>
    <r>
      <rPr>
        <sz val="10"/>
        <color rgb="FF000000"/>
        <rFont val="Arial"/>
        <family val="2"/>
      </rPr>
      <t>age's tower1</t>
    </r>
    <phoneticPr fontId="14" type="noConversion"/>
  </si>
  <si>
    <r>
      <t>S</t>
    </r>
    <r>
      <rPr>
        <sz val="10"/>
        <color rgb="FF000000"/>
        <rFont val="Arial"/>
        <family val="2"/>
      </rPr>
      <t>age's tower2</t>
    </r>
    <r>
      <rPr>
        <sz val="11"/>
        <color theme="1"/>
        <rFont val="宋体"/>
        <family val="2"/>
        <scheme val="minor"/>
      </rPr>
      <t/>
    </r>
  </si>
  <si>
    <r>
      <t>S</t>
    </r>
    <r>
      <rPr>
        <sz val="10"/>
        <color rgb="FF000000"/>
        <rFont val="Arial"/>
        <family val="2"/>
      </rPr>
      <t>age's tower3</t>
    </r>
    <r>
      <rPr>
        <sz val="11"/>
        <color theme="1"/>
        <rFont val="宋体"/>
        <family val="2"/>
        <scheme val="minor"/>
      </rPr>
      <t/>
    </r>
  </si>
  <si>
    <r>
      <t>S</t>
    </r>
    <r>
      <rPr>
        <sz val="10"/>
        <color rgb="FF000000"/>
        <rFont val="Arial"/>
        <family val="2"/>
      </rPr>
      <t>age's tower4</t>
    </r>
    <r>
      <rPr>
        <sz val="11"/>
        <color theme="1"/>
        <rFont val="宋体"/>
        <family val="2"/>
        <scheme val="minor"/>
      </rPr>
      <t/>
    </r>
  </si>
  <si>
    <r>
      <t>S</t>
    </r>
    <r>
      <rPr>
        <sz val="10"/>
        <color rgb="FF000000"/>
        <rFont val="Arial"/>
        <family val="2"/>
      </rPr>
      <t>age's tower5</t>
    </r>
    <r>
      <rPr>
        <sz val="11"/>
        <color theme="1"/>
        <rFont val="宋体"/>
        <family val="2"/>
        <scheme val="minor"/>
      </rPr>
      <t/>
    </r>
  </si>
  <si>
    <r>
      <t>S</t>
    </r>
    <r>
      <rPr>
        <sz val="10"/>
        <color rgb="FF000000"/>
        <rFont val="Arial"/>
        <family val="2"/>
      </rPr>
      <t>age's tower6</t>
    </r>
    <r>
      <rPr>
        <sz val="11"/>
        <color theme="1"/>
        <rFont val="宋体"/>
        <family val="2"/>
        <scheme val="minor"/>
      </rPr>
      <t/>
    </r>
  </si>
  <si>
    <r>
      <t>S</t>
    </r>
    <r>
      <rPr>
        <sz val="10"/>
        <color rgb="FF000000"/>
        <rFont val="Arial"/>
        <family val="2"/>
      </rPr>
      <t>age's tower7</t>
    </r>
    <r>
      <rPr>
        <sz val="11"/>
        <color theme="1"/>
        <rFont val="宋体"/>
        <family val="2"/>
        <scheme val="minor"/>
      </rPr>
      <t/>
    </r>
  </si>
  <si>
    <r>
      <t>S</t>
    </r>
    <r>
      <rPr>
        <sz val="10"/>
        <color rgb="FF000000"/>
        <rFont val="Arial"/>
        <family val="2"/>
      </rPr>
      <t>age's tower8</t>
    </r>
    <r>
      <rPr>
        <sz val="11"/>
        <color theme="1"/>
        <rFont val="宋体"/>
        <family val="2"/>
        <scheme val="minor"/>
      </rPr>
      <t/>
    </r>
  </si>
  <si>
    <r>
      <t>S</t>
    </r>
    <r>
      <rPr>
        <sz val="10"/>
        <color rgb="FF000000"/>
        <rFont val="Arial"/>
        <family val="2"/>
      </rPr>
      <t>age's tower9</t>
    </r>
    <r>
      <rPr>
        <sz val="11"/>
        <color theme="1"/>
        <rFont val="宋体"/>
        <family val="2"/>
        <scheme val="minor"/>
      </rPr>
      <t/>
    </r>
  </si>
  <si>
    <r>
      <t>S</t>
    </r>
    <r>
      <rPr>
        <sz val="10"/>
        <color rgb="FF000000"/>
        <rFont val="Arial"/>
        <family val="2"/>
      </rPr>
      <t>age's tower10</t>
    </r>
    <r>
      <rPr>
        <sz val="11"/>
        <color theme="1"/>
        <rFont val="宋体"/>
        <family val="2"/>
        <scheme val="minor"/>
      </rPr>
      <t/>
    </r>
  </si>
  <si>
    <r>
      <t>K</t>
    </r>
    <r>
      <rPr>
        <sz val="10"/>
        <color rgb="FF000000"/>
        <rFont val="Arial"/>
        <family val="2"/>
      </rPr>
      <t>eep</t>
    </r>
    <phoneticPr fontId="14" type="noConversion"/>
  </si>
  <si>
    <r>
      <t>h</t>
    </r>
    <r>
      <rPr>
        <sz val="10"/>
        <color rgb="FF000000"/>
        <rFont val="Arial"/>
        <family val="2"/>
      </rPr>
      <t>ome</t>
    </r>
    <phoneticPr fontId="14" type="noConversion"/>
  </si>
  <si>
    <r>
      <t>f</t>
    </r>
    <r>
      <rPr>
        <sz val="10"/>
        <color rgb="FF000000"/>
        <rFont val="Arial"/>
        <family val="2"/>
      </rPr>
      <t>arm</t>
    </r>
    <phoneticPr fontId="14" type="noConversion"/>
  </si>
  <si>
    <t>arboretum</t>
    <phoneticPr fontId="14" type="noConversion"/>
  </si>
  <si>
    <r>
      <t>l</t>
    </r>
    <r>
      <rPr>
        <sz val="10"/>
        <color rgb="FF000000"/>
        <rFont val="Arial"/>
        <family val="2"/>
      </rPr>
      <t>evel</t>
    </r>
    <phoneticPr fontId="14" type="noConversion"/>
  </si>
  <si>
    <r>
      <t>e</t>
    </r>
    <r>
      <rPr>
        <sz val="10"/>
        <color rgb="FF000000"/>
        <rFont val="Arial"/>
        <family val="2"/>
      </rPr>
      <t>xperience gained</t>
    </r>
    <phoneticPr fontId="14" type="noConversion"/>
  </si>
  <si>
    <r>
      <t>L</t>
    </r>
    <r>
      <rPr>
        <sz val="10"/>
        <color rgb="FF000000"/>
        <rFont val="Arial"/>
        <family val="2"/>
      </rPr>
      <t>evel</t>
    </r>
    <phoneticPr fontId="14" type="noConversion"/>
  </si>
  <si>
    <r>
      <t>t</t>
    </r>
    <r>
      <rPr>
        <sz val="10"/>
        <color rgb="FF000000"/>
        <rFont val="Arial"/>
        <family val="2"/>
      </rPr>
      <t>otalexperice</t>
    </r>
    <phoneticPr fontId="14" type="noConversion"/>
  </si>
  <si>
    <r>
      <t>e</t>
    </r>
    <r>
      <rPr>
        <sz val="10"/>
        <color rgb="FF000000"/>
        <rFont val="Arial"/>
        <family val="2"/>
      </rPr>
      <t>xperience in eachlevel</t>
    </r>
    <phoneticPr fontId="14" type="noConversion"/>
  </si>
  <si>
    <r>
      <t>L</t>
    </r>
    <r>
      <rPr>
        <sz val="10"/>
        <color rgb="FF000000"/>
        <rFont val="Arial"/>
        <family val="2"/>
      </rPr>
      <t>evel2</t>
    </r>
    <phoneticPr fontId="14" type="noConversion"/>
  </si>
  <si>
    <r>
      <t>l</t>
    </r>
    <r>
      <rPr>
        <sz val="10"/>
        <color rgb="FF000000"/>
        <rFont val="Arial"/>
        <family val="2"/>
      </rPr>
      <t>evel</t>
    </r>
    <phoneticPr fontId="14" type="noConversion"/>
  </si>
  <si>
    <r>
      <t>b</t>
    </r>
    <r>
      <rPr>
        <sz val="10"/>
        <color rgb="FF000000"/>
        <rFont val="Arial"/>
        <family val="2"/>
      </rPr>
      <t>arracks</t>
    </r>
    <phoneticPr fontId="14" type="noConversion"/>
  </si>
  <si>
    <r>
      <t>a</t>
    </r>
    <r>
      <rPr>
        <sz val="10"/>
        <color rgb="FF000000"/>
        <rFont val="Arial"/>
        <family val="2"/>
      </rPr>
      <t>cademy</t>
    </r>
    <phoneticPr fontId="14" type="noConversion"/>
  </si>
  <si>
    <r>
      <t>a</t>
    </r>
    <r>
      <rPr>
        <sz val="10"/>
        <color rgb="FF000000"/>
        <rFont val="Arial"/>
        <family val="2"/>
      </rPr>
      <t>rbors</t>
    </r>
    <phoneticPr fontId="14" type="noConversion"/>
  </si>
  <si>
    <t>fletching</t>
    <phoneticPr fontId="14" type="noConversion"/>
  </si>
  <si>
    <r>
      <t>s</t>
    </r>
    <r>
      <rPr>
        <sz val="10"/>
        <color rgb="FF000000"/>
        <rFont val="Arial"/>
        <family val="2"/>
      </rPr>
      <t>addlebags</t>
    </r>
    <phoneticPr fontId="14" type="noConversion"/>
  </si>
  <si>
    <r>
      <t>v</t>
    </r>
    <r>
      <rPr>
        <sz val="10"/>
        <color rgb="FF000000"/>
        <rFont val="Arial"/>
        <family val="2"/>
      </rPr>
      <t>igor</t>
    </r>
    <phoneticPr fontId="14" type="noConversion"/>
  </si>
  <si>
    <r>
      <t>c</t>
    </r>
    <r>
      <rPr>
        <sz val="10"/>
        <color rgb="FF000000"/>
        <rFont val="Arial"/>
        <family val="2"/>
      </rPr>
      <t>atography</t>
    </r>
    <phoneticPr fontId="14" type="noConversion"/>
  </si>
  <si>
    <r>
      <t>h</t>
    </r>
    <r>
      <rPr>
        <sz val="10"/>
        <color rgb="FF000000"/>
        <rFont val="Arial"/>
        <family val="2"/>
      </rPr>
      <t>oned blades</t>
    </r>
    <phoneticPr fontId="14" type="noConversion"/>
  </si>
  <si>
    <r>
      <t>s</t>
    </r>
    <r>
      <rPr>
        <sz val="10"/>
        <color rgb="FF000000"/>
        <rFont val="Arial"/>
        <family val="2"/>
      </rPr>
      <t>melting</t>
    </r>
    <phoneticPr fontId="14" type="noConversion"/>
  </si>
  <si>
    <r>
      <t>m</t>
    </r>
    <r>
      <rPr>
        <sz val="10"/>
        <color rgb="FF000000"/>
        <rFont val="Arial"/>
        <family val="2"/>
      </rPr>
      <t>asonry</t>
    </r>
    <phoneticPr fontId="14" type="noConversion"/>
  </si>
  <si>
    <r>
      <t>L</t>
    </r>
    <r>
      <rPr>
        <sz val="10"/>
        <color rgb="FF000000"/>
        <rFont val="Arial"/>
        <family val="2"/>
      </rPr>
      <t>evel3</t>
    </r>
    <phoneticPr fontId="14" type="noConversion"/>
  </si>
  <si>
    <r>
      <t>l</t>
    </r>
    <r>
      <rPr>
        <sz val="10"/>
        <color rgb="FF000000"/>
        <rFont val="Arial"/>
        <family val="2"/>
      </rPr>
      <t>evel</t>
    </r>
    <phoneticPr fontId="14" type="noConversion"/>
  </si>
  <si>
    <r>
      <t>f</t>
    </r>
    <r>
      <rPr>
        <sz val="10"/>
        <color rgb="FF000000"/>
        <rFont val="Arial"/>
        <family val="2"/>
      </rPr>
      <t>orge</t>
    </r>
    <phoneticPr fontId="14" type="noConversion"/>
  </si>
  <si>
    <r>
      <t>MINE/ore vein</t>
    </r>
    <r>
      <rPr>
        <sz val="10"/>
        <color rgb="FF000000"/>
        <rFont val="Arial"/>
        <family val="2"/>
      </rPr>
      <t xml:space="preserve"> 1</t>
    </r>
    <phoneticPr fontId="14" type="noConversion"/>
  </si>
  <si>
    <r>
      <t>MINE/ore vein</t>
    </r>
    <r>
      <rPr>
        <sz val="10"/>
        <color rgb="FF000000"/>
        <rFont val="Arial"/>
        <family val="2"/>
      </rPr>
      <t xml:space="preserve"> 2</t>
    </r>
    <r>
      <rPr>
        <sz val="11"/>
        <color theme="1"/>
        <rFont val="宋体"/>
        <family val="2"/>
        <scheme val="minor"/>
      </rPr>
      <t/>
    </r>
  </si>
  <si>
    <r>
      <t>MINE/ore vein</t>
    </r>
    <r>
      <rPr>
        <sz val="10"/>
        <color rgb="FF000000"/>
        <rFont val="Arial"/>
        <family val="2"/>
      </rPr>
      <t xml:space="preserve"> 3</t>
    </r>
    <r>
      <rPr>
        <sz val="11"/>
        <color theme="1"/>
        <rFont val="宋体"/>
        <family val="2"/>
        <scheme val="minor"/>
      </rPr>
      <t/>
    </r>
  </si>
  <si>
    <r>
      <t>MINE/ore vein</t>
    </r>
    <r>
      <rPr>
        <sz val="10"/>
        <color rgb="FF000000"/>
        <rFont val="Arial"/>
        <family val="2"/>
      </rPr>
      <t xml:space="preserve"> 4</t>
    </r>
    <r>
      <rPr>
        <sz val="11"/>
        <color theme="1"/>
        <rFont val="宋体"/>
        <family val="2"/>
        <scheme val="minor"/>
      </rPr>
      <t/>
    </r>
  </si>
  <si>
    <r>
      <t>MINE/ore vein</t>
    </r>
    <r>
      <rPr>
        <sz val="10"/>
        <color rgb="FF000000"/>
        <rFont val="Arial"/>
        <family val="2"/>
      </rPr>
      <t xml:space="preserve"> 5</t>
    </r>
    <r>
      <rPr>
        <sz val="11"/>
        <color theme="1"/>
        <rFont val="宋体"/>
        <family val="2"/>
        <scheme val="minor"/>
      </rPr>
      <t/>
    </r>
  </si>
  <si>
    <r>
      <t>MINE/ore vein</t>
    </r>
    <r>
      <rPr>
        <sz val="10"/>
        <color rgb="FF000000"/>
        <rFont val="Arial"/>
        <family val="2"/>
      </rPr>
      <t xml:space="preserve"> 6</t>
    </r>
    <r>
      <rPr>
        <sz val="11"/>
        <color theme="1"/>
        <rFont val="宋体"/>
        <family val="2"/>
        <scheme val="minor"/>
      </rPr>
      <t/>
    </r>
  </si>
  <si>
    <r>
      <t>MINE/ore vein</t>
    </r>
    <r>
      <rPr>
        <sz val="10"/>
        <color rgb="FF000000"/>
        <rFont val="Arial"/>
        <family val="2"/>
      </rPr>
      <t xml:space="preserve"> 7</t>
    </r>
    <r>
      <rPr>
        <sz val="11"/>
        <color theme="1"/>
        <rFont val="宋体"/>
        <family val="2"/>
        <scheme val="minor"/>
      </rPr>
      <t/>
    </r>
  </si>
  <si>
    <r>
      <t>MINE/ore vein</t>
    </r>
    <r>
      <rPr>
        <sz val="10"/>
        <color rgb="FF000000"/>
        <rFont val="Arial"/>
        <family val="2"/>
      </rPr>
      <t xml:space="preserve"> 8</t>
    </r>
    <r>
      <rPr>
        <sz val="11"/>
        <color theme="1"/>
        <rFont val="宋体"/>
        <family val="2"/>
        <scheme val="minor"/>
      </rPr>
      <t/>
    </r>
  </si>
  <si>
    <r>
      <t>MINE/ore vein</t>
    </r>
    <r>
      <rPr>
        <sz val="10"/>
        <color rgb="FF000000"/>
        <rFont val="Arial"/>
        <family val="2"/>
      </rPr>
      <t xml:space="preserve"> 9</t>
    </r>
    <r>
      <rPr>
        <sz val="11"/>
        <color theme="1"/>
        <rFont val="宋体"/>
        <family val="2"/>
        <scheme val="minor"/>
      </rPr>
      <t/>
    </r>
  </si>
  <si>
    <r>
      <t>MINE/ore vein</t>
    </r>
    <r>
      <rPr>
        <sz val="10"/>
        <color rgb="FF000000"/>
        <rFont val="Arial"/>
        <family val="2"/>
      </rPr>
      <t xml:space="preserve"> 10</t>
    </r>
    <r>
      <rPr>
        <sz val="11"/>
        <color theme="1"/>
        <rFont val="宋体"/>
        <family val="2"/>
        <scheme val="minor"/>
      </rPr>
      <t/>
    </r>
  </si>
  <si>
    <r>
      <t>Quarry</t>
    </r>
    <r>
      <rPr>
        <sz val="10"/>
        <color rgb="FF000000"/>
        <rFont val="Arial"/>
        <family val="2"/>
      </rPr>
      <t>1</t>
    </r>
    <phoneticPr fontId="14" type="noConversion"/>
  </si>
  <si>
    <r>
      <t>Quarry</t>
    </r>
    <r>
      <rPr>
        <sz val="10"/>
        <color rgb="FF000000"/>
        <rFont val="Arial"/>
        <family val="2"/>
      </rPr>
      <t>2</t>
    </r>
    <r>
      <rPr>
        <sz val="11"/>
        <color theme="1"/>
        <rFont val="宋体"/>
        <family val="2"/>
        <scheme val="minor"/>
      </rPr>
      <t/>
    </r>
  </si>
  <si>
    <r>
      <t>Quarry</t>
    </r>
    <r>
      <rPr>
        <sz val="10"/>
        <color rgb="FF000000"/>
        <rFont val="Arial"/>
        <family val="2"/>
      </rPr>
      <t>3</t>
    </r>
    <r>
      <rPr>
        <sz val="11"/>
        <color theme="1"/>
        <rFont val="宋体"/>
        <family val="2"/>
        <scheme val="minor"/>
      </rPr>
      <t/>
    </r>
  </si>
  <si>
    <r>
      <t>Quarry</t>
    </r>
    <r>
      <rPr>
        <sz val="10"/>
        <color rgb="FF000000"/>
        <rFont val="Arial"/>
        <family val="2"/>
      </rPr>
      <t>4</t>
    </r>
    <r>
      <rPr>
        <sz val="11"/>
        <color theme="1"/>
        <rFont val="宋体"/>
        <family val="2"/>
        <scheme val="minor"/>
      </rPr>
      <t/>
    </r>
  </si>
  <si>
    <r>
      <t>Quarry</t>
    </r>
    <r>
      <rPr>
        <sz val="10"/>
        <color rgb="FF000000"/>
        <rFont val="Arial"/>
        <family val="2"/>
      </rPr>
      <t>5</t>
    </r>
    <r>
      <rPr>
        <sz val="11"/>
        <color theme="1"/>
        <rFont val="宋体"/>
        <family val="2"/>
        <scheme val="minor"/>
      </rPr>
      <t/>
    </r>
  </si>
  <si>
    <r>
      <t>Quarry</t>
    </r>
    <r>
      <rPr>
        <sz val="10"/>
        <color rgb="FF000000"/>
        <rFont val="Arial"/>
        <family val="2"/>
      </rPr>
      <t>6</t>
    </r>
    <r>
      <rPr>
        <sz val="11"/>
        <color theme="1"/>
        <rFont val="宋体"/>
        <family val="2"/>
        <scheme val="minor"/>
      </rPr>
      <t/>
    </r>
  </si>
  <si>
    <r>
      <t>Quarry</t>
    </r>
    <r>
      <rPr>
        <sz val="10"/>
        <color rgb="FF000000"/>
        <rFont val="Arial"/>
        <family val="2"/>
      </rPr>
      <t>7</t>
    </r>
    <r>
      <rPr>
        <sz val="11"/>
        <color theme="1"/>
        <rFont val="宋体"/>
        <family val="2"/>
        <scheme val="minor"/>
      </rPr>
      <t/>
    </r>
  </si>
  <si>
    <r>
      <t>Quarry</t>
    </r>
    <r>
      <rPr>
        <sz val="10"/>
        <color rgb="FF000000"/>
        <rFont val="Arial"/>
        <family val="2"/>
      </rPr>
      <t>8</t>
    </r>
    <r>
      <rPr>
        <sz val="11"/>
        <color theme="1"/>
        <rFont val="宋体"/>
        <family val="2"/>
        <scheme val="minor"/>
      </rPr>
      <t/>
    </r>
  </si>
  <si>
    <r>
      <t>Quarry</t>
    </r>
    <r>
      <rPr>
        <sz val="10"/>
        <color rgb="FF000000"/>
        <rFont val="Arial"/>
        <family val="2"/>
      </rPr>
      <t>9</t>
    </r>
    <r>
      <rPr>
        <sz val="11"/>
        <color theme="1"/>
        <rFont val="宋体"/>
        <family val="2"/>
        <scheme val="minor"/>
      </rPr>
      <t/>
    </r>
  </si>
  <si>
    <r>
      <t>Quarry</t>
    </r>
    <r>
      <rPr>
        <sz val="10"/>
        <color rgb="FF000000"/>
        <rFont val="Arial"/>
        <family val="2"/>
      </rPr>
      <t>10</t>
    </r>
    <r>
      <rPr>
        <sz val="11"/>
        <color theme="1"/>
        <rFont val="宋体"/>
        <family val="2"/>
        <scheme val="minor"/>
      </rPr>
      <t/>
    </r>
  </si>
  <si>
    <t>MINE/ore vein</t>
    <phoneticPr fontId="14" type="noConversion"/>
  </si>
  <si>
    <t>Quarry</t>
    <phoneticPr fontId="14" type="noConversion"/>
  </si>
  <si>
    <r>
      <t>p</t>
    </r>
    <r>
      <rPr>
        <sz val="10"/>
        <color rgb="FF000000"/>
        <rFont val="Arial"/>
        <family val="2"/>
      </rPr>
      <t>eopleused</t>
    </r>
    <phoneticPr fontId="14" type="noConversion"/>
  </si>
  <si>
    <r>
      <t>E</t>
    </r>
    <r>
      <rPr>
        <sz val="10"/>
        <color rgb="FF000000"/>
        <rFont val="Arial"/>
        <family val="2"/>
      </rPr>
      <t>mbassy1</t>
    </r>
    <phoneticPr fontId="14" type="noConversion"/>
  </si>
  <si>
    <r>
      <t>E</t>
    </r>
    <r>
      <rPr>
        <sz val="10"/>
        <color rgb="FF000000"/>
        <rFont val="Arial"/>
        <family val="2"/>
      </rPr>
      <t>mbassy2</t>
    </r>
    <r>
      <rPr>
        <sz val="11"/>
        <color theme="1"/>
        <rFont val="宋体"/>
        <family val="2"/>
        <scheme val="minor"/>
      </rPr>
      <t/>
    </r>
  </si>
  <si>
    <r>
      <t>E</t>
    </r>
    <r>
      <rPr>
        <sz val="10"/>
        <color rgb="FF000000"/>
        <rFont val="Arial"/>
        <family val="2"/>
      </rPr>
      <t>mbassy3</t>
    </r>
    <r>
      <rPr>
        <sz val="11"/>
        <color theme="1"/>
        <rFont val="宋体"/>
        <family val="2"/>
        <scheme val="minor"/>
      </rPr>
      <t/>
    </r>
  </si>
  <si>
    <r>
      <t>E</t>
    </r>
    <r>
      <rPr>
        <sz val="10"/>
        <color rgb="FF000000"/>
        <rFont val="Arial"/>
        <family val="2"/>
      </rPr>
      <t>mbassy4</t>
    </r>
    <r>
      <rPr>
        <sz val="11"/>
        <color theme="1"/>
        <rFont val="宋体"/>
        <family val="2"/>
        <scheme val="minor"/>
      </rPr>
      <t/>
    </r>
  </si>
  <si>
    <r>
      <t>E</t>
    </r>
    <r>
      <rPr>
        <sz val="10"/>
        <color rgb="FF000000"/>
        <rFont val="Arial"/>
        <family val="2"/>
      </rPr>
      <t>mbassy5</t>
    </r>
    <r>
      <rPr>
        <sz val="11"/>
        <color theme="1"/>
        <rFont val="宋体"/>
        <family val="2"/>
        <scheme val="minor"/>
      </rPr>
      <t/>
    </r>
  </si>
  <si>
    <r>
      <t>E</t>
    </r>
    <r>
      <rPr>
        <sz val="10"/>
        <color rgb="FF000000"/>
        <rFont val="Arial"/>
        <family val="2"/>
      </rPr>
      <t>mbassy6</t>
    </r>
    <r>
      <rPr>
        <sz val="11"/>
        <color theme="1"/>
        <rFont val="宋体"/>
        <family val="2"/>
        <scheme val="minor"/>
      </rPr>
      <t/>
    </r>
  </si>
  <si>
    <r>
      <t>E</t>
    </r>
    <r>
      <rPr>
        <sz val="10"/>
        <color rgb="FF000000"/>
        <rFont val="Arial"/>
        <family val="2"/>
      </rPr>
      <t>mbassy7</t>
    </r>
    <r>
      <rPr>
        <sz val="11"/>
        <color theme="1"/>
        <rFont val="宋体"/>
        <family val="2"/>
        <scheme val="minor"/>
      </rPr>
      <t/>
    </r>
  </si>
  <si>
    <r>
      <t>E</t>
    </r>
    <r>
      <rPr>
        <sz val="10"/>
        <color rgb="FF000000"/>
        <rFont val="Arial"/>
        <family val="2"/>
      </rPr>
      <t>mbassy8</t>
    </r>
    <r>
      <rPr>
        <sz val="11"/>
        <color theme="1"/>
        <rFont val="宋体"/>
        <family val="2"/>
        <scheme val="minor"/>
      </rPr>
      <t/>
    </r>
  </si>
  <si>
    <r>
      <t>E</t>
    </r>
    <r>
      <rPr>
        <sz val="10"/>
        <color rgb="FF000000"/>
        <rFont val="Arial"/>
        <family val="2"/>
      </rPr>
      <t>mbassy9</t>
    </r>
    <r>
      <rPr>
        <sz val="11"/>
        <color theme="1"/>
        <rFont val="宋体"/>
        <family val="2"/>
        <scheme val="minor"/>
      </rPr>
      <t/>
    </r>
  </si>
  <si>
    <r>
      <t>E</t>
    </r>
    <r>
      <rPr>
        <sz val="10"/>
        <color rgb="FF000000"/>
        <rFont val="Arial"/>
        <family val="2"/>
      </rPr>
      <t>mbassy10</t>
    </r>
    <r>
      <rPr>
        <sz val="11"/>
        <color theme="1"/>
        <rFont val="宋体"/>
        <family val="2"/>
        <scheme val="minor"/>
      </rPr>
      <t/>
    </r>
  </si>
  <si>
    <r>
      <t>Great hall</t>
    </r>
    <r>
      <rPr>
        <sz val="10"/>
        <color rgb="FF000000"/>
        <rFont val="Arial"/>
        <family val="2"/>
      </rPr>
      <t>1</t>
    </r>
    <phoneticPr fontId="14" type="noConversion"/>
  </si>
  <si>
    <r>
      <t>Great hall</t>
    </r>
    <r>
      <rPr>
        <sz val="10"/>
        <color rgb="FF000000"/>
        <rFont val="Arial"/>
        <family val="2"/>
      </rPr>
      <t>2</t>
    </r>
    <r>
      <rPr>
        <sz val="11"/>
        <color theme="1"/>
        <rFont val="宋体"/>
        <family val="2"/>
        <scheme val="minor"/>
      </rPr>
      <t/>
    </r>
  </si>
  <si>
    <r>
      <t>Great hall</t>
    </r>
    <r>
      <rPr>
        <sz val="10"/>
        <color rgb="FF000000"/>
        <rFont val="Arial"/>
        <family val="2"/>
      </rPr>
      <t>3</t>
    </r>
    <r>
      <rPr>
        <sz val="11"/>
        <color theme="1"/>
        <rFont val="宋体"/>
        <family val="2"/>
        <scheme val="minor"/>
      </rPr>
      <t/>
    </r>
  </si>
  <si>
    <r>
      <t>Great hall</t>
    </r>
    <r>
      <rPr>
        <sz val="10"/>
        <color rgb="FF000000"/>
        <rFont val="Arial"/>
        <family val="2"/>
      </rPr>
      <t>4</t>
    </r>
    <r>
      <rPr>
        <sz val="11"/>
        <color theme="1"/>
        <rFont val="宋体"/>
        <family val="2"/>
        <scheme val="minor"/>
      </rPr>
      <t/>
    </r>
  </si>
  <si>
    <r>
      <t>Great hall</t>
    </r>
    <r>
      <rPr>
        <sz val="10"/>
        <color rgb="FF000000"/>
        <rFont val="Arial"/>
        <family val="2"/>
      </rPr>
      <t>5</t>
    </r>
    <r>
      <rPr>
        <sz val="11"/>
        <color theme="1"/>
        <rFont val="宋体"/>
        <family val="2"/>
        <scheme val="minor"/>
      </rPr>
      <t/>
    </r>
  </si>
  <si>
    <r>
      <t>Great hall</t>
    </r>
    <r>
      <rPr>
        <sz val="10"/>
        <color rgb="FF000000"/>
        <rFont val="Arial"/>
        <family val="2"/>
      </rPr>
      <t>6</t>
    </r>
    <r>
      <rPr>
        <sz val="11"/>
        <color theme="1"/>
        <rFont val="宋体"/>
        <family val="2"/>
        <scheme val="minor"/>
      </rPr>
      <t/>
    </r>
  </si>
  <si>
    <r>
      <t>Great hall</t>
    </r>
    <r>
      <rPr>
        <sz val="10"/>
        <color rgb="FF000000"/>
        <rFont val="Arial"/>
        <family val="2"/>
      </rPr>
      <t>7</t>
    </r>
    <r>
      <rPr>
        <sz val="11"/>
        <color theme="1"/>
        <rFont val="宋体"/>
        <family val="2"/>
        <scheme val="minor"/>
      </rPr>
      <t/>
    </r>
  </si>
  <si>
    <r>
      <t>Great hall</t>
    </r>
    <r>
      <rPr>
        <sz val="10"/>
        <color rgb="FF000000"/>
        <rFont val="Arial"/>
        <family val="2"/>
      </rPr>
      <t>8</t>
    </r>
    <r>
      <rPr>
        <sz val="11"/>
        <color theme="1"/>
        <rFont val="宋体"/>
        <family val="2"/>
        <scheme val="minor"/>
      </rPr>
      <t/>
    </r>
  </si>
  <si>
    <r>
      <t>Great hall</t>
    </r>
    <r>
      <rPr>
        <sz val="10"/>
        <color rgb="FF000000"/>
        <rFont val="Arial"/>
        <family val="2"/>
      </rPr>
      <t>9</t>
    </r>
    <r>
      <rPr>
        <sz val="11"/>
        <color theme="1"/>
        <rFont val="宋体"/>
        <family val="2"/>
        <scheme val="minor"/>
      </rPr>
      <t/>
    </r>
  </si>
  <si>
    <r>
      <t>Great hall</t>
    </r>
    <r>
      <rPr>
        <sz val="10"/>
        <color rgb="FF000000"/>
        <rFont val="Arial"/>
        <family val="2"/>
      </rPr>
      <t>10</t>
    </r>
    <r>
      <rPr>
        <sz val="11"/>
        <color theme="1"/>
        <rFont val="宋体"/>
        <family val="2"/>
        <scheme val="minor"/>
      </rPr>
      <t/>
    </r>
  </si>
  <si>
    <r>
      <t>e</t>
    </r>
    <r>
      <rPr>
        <sz val="10"/>
        <color rgb="FF000000"/>
        <rFont val="Arial"/>
        <family val="2"/>
      </rPr>
      <t>mbassy</t>
    </r>
    <phoneticPr fontId="14" type="noConversion"/>
  </si>
  <si>
    <r>
      <t>L</t>
    </r>
    <r>
      <rPr>
        <sz val="10"/>
        <color rgb="FF000000"/>
        <rFont val="Arial"/>
        <family val="2"/>
      </rPr>
      <t>evel4</t>
    </r>
    <phoneticPr fontId="14" type="noConversion"/>
  </si>
  <si>
    <r>
      <t>l</t>
    </r>
    <r>
      <rPr>
        <sz val="10"/>
        <color rgb="FF000000"/>
        <rFont val="Arial"/>
        <family val="2"/>
      </rPr>
      <t>evel</t>
    </r>
    <phoneticPr fontId="14" type="noConversion"/>
  </si>
  <si>
    <r>
      <t>a</t>
    </r>
    <r>
      <rPr>
        <sz val="10"/>
        <color rgb="FF000000"/>
        <rFont val="Arial"/>
        <family val="2"/>
      </rPr>
      <t>rmory</t>
    </r>
    <phoneticPr fontId="14" type="noConversion"/>
  </si>
  <si>
    <r>
      <t>e</t>
    </r>
    <r>
      <rPr>
        <sz val="10"/>
        <color rgb="FF000000"/>
        <rFont val="Arial"/>
        <family val="2"/>
      </rPr>
      <t>ngineering</t>
    </r>
    <phoneticPr fontId="14" type="noConversion"/>
  </si>
  <si>
    <r>
      <t>v</t>
    </r>
    <r>
      <rPr>
        <sz val="10"/>
        <color rgb="FF000000"/>
        <rFont val="Arial"/>
        <family val="2"/>
      </rPr>
      <t>ault</t>
    </r>
    <phoneticPr fontId="14" type="noConversion"/>
  </si>
  <si>
    <r>
      <t>s</t>
    </r>
    <r>
      <rPr>
        <sz val="10"/>
        <color rgb="FF000000"/>
        <rFont val="Arial"/>
        <family val="2"/>
      </rPr>
      <t>trongbox</t>
    </r>
    <phoneticPr fontId="14" type="noConversion"/>
  </si>
  <si>
    <r>
      <t>k</t>
    </r>
    <r>
      <rPr>
        <sz val="10"/>
        <color rgb="FF000000"/>
        <rFont val="Arial"/>
        <family val="2"/>
      </rPr>
      <t>eep</t>
    </r>
    <phoneticPr fontId="14" type="noConversion"/>
  </si>
  <si>
    <t>total exp</t>
    <phoneticPr fontId="14" type="noConversion"/>
  </si>
  <si>
    <t>total exp</t>
    <phoneticPr fontId="14" type="noConversion"/>
  </si>
  <si>
    <r>
      <t>L</t>
    </r>
    <r>
      <rPr>
        <sz val="10"/>
        <color rgb="FF000000"/>
        <rFont val="Arial"/>
        <family val="2"/>
      </rPr>
      <t>evel 5</t>
    </r>
    <phoneticPr fontId="14" type="noConversion"/>
  </si>
  <si>
    <r>
      <t>l</t>
    </r>
    <r>
      <rPr>
        <sz val="10"/>
        <color rgb="FF000000"/>
        <rFont val="Arial"/>
        <family val="2"/>
      </rPr>
      <t>evel</t>
    </r>
    <phoneticPr fontId="14" type="noConversion"/>
  </si>
  <si>
    <r>
      <t>s</t>
    </r>
    <r>
      <rPr>
        <sz val="10"/>
        <color rgb="FF000000"/>
        <rFont val="Arial"/>
        <family val="2"/>
      </rPr>
      <t>tables</t>
    </r>
    <phoneticPr fontId="14" type="noConversion"/>
  </si>
  <si>
    <r>
      <t>h</t>
    </r>
    <r>
      <rPr>
        <sz val="10"/>
        <color rgb="FF000000"/>
        <rFont val="Arial"/>
        <family val="2"/>
      </rPr>
      <t>orseshoes</t>
    </r>
    <phoneticPr fontId="14" type="noConversion"/>
  </si>
  <si>
    <t xml:space="preserve"> </t>
    <phoneticPr fontId="14" type="noConversion"/>
  </si>
  <si>
    <r>
      <t>L</t>
    </r>
    <r>
      <rPr>
        <sz val="10"/>
        <color rgb="FF000000"/>
        <rFont val="Arial"/>
        <family val="2"/>
      </rPr>
      <t>evel 7</t>
    </r>
    <phoneticPr fontId="14" type="noConversion"/>
  </si>
  <si>
    <r>
      <t>S</t>
    </r>
    <r>
      <rPr>
        <sz val="10"/>
        <color rgb="FF000000"/>
        <rFont val="Arial"/>
        <family val="2"/>
      </rPr>
      <t>age's tower</t>
    </r>
    <phoneticPr fontId="14" type="noConversion"/>
  </si>
  <si>
    <r>
      <t>t</t>
    </r>
    <r>
      <rPr>
        <sz val="10"/>
        <color rgb="FF000000"/>
        <rFont val="Arial"/>
        <family val="2"/>
      </rPr>
      <t>otal exp</t>
    </r>
    <phoneticPr fontId="14" type="noConversion"/>
  </si>
  <si>
    <r>
      <t>b</t>
    </r>
    <r>
      <rPr>
        <sz val="10"/>
        <color rgb="FF000000"/>
        <rFont val="Arial"/>
        <family val="2"/>
      </rPr>
      <t>uilding process</t>
    </r>
    <phoneticPr fontId="14" type="noConversion"/>
  </si>
  <si>
    <r>
      <t>t</t>
    </r>
    <r>
      <rPr>
        <sz val="10"/>
        <color rgb="FF000000"/>
        <rFont val="Arial"/>
        <family val="2"/>
      </rPr>
      <t>otalbuilding exp</t>
    </r>
    <phoneticPr fontId="14" type="noConversion"/>
  </si>
  <si>
    <r>
      <t>t</t>
    </r>
    <r>
      <rPr>
        <sz val="10"/>
        <color rgb="FF000000"/>
        <rFont val="Arial"/>
        <family val="2"/>
      </rPr>
      <t>otalbuildingexp</t>
    </r>
    <phoneticPr fontId="14" type="noConversion"/>
  </si>
  <si>
    <r>
      <t>l</t>
    </r>
    <r>
      <rPr>
        <sz val="10"/>
        <color rgb="FF000000"/>
        <rFont val="Arial"/>
        <family val="2"/>
      </rPr>
      <t>evel2</t>
    </r>
    <phoneticPr fontId="14" type="noConversion"/>
  </si>
  <si>
    <r>
      <t>l</t>
    </r>
    <r>
      <rPr>
        <sz val="10"/>
        <color rgb="FF000000"/>
        <rFont val="Arial"/>
        <family val="2"/>
      </rPr>
      <t>evel4</t>
    </r>
    <phoneticPr fontId="14" type="noConversion"/>
  </si>
  <si>
    <r>
      <t>l</t>
    </r>
    <r>
      <rPr>
        <sz val="10"/>
        <color rgb="FF000000"/>
        <rFont val="Arial"/>
        <family val="2"/>
      </rPr>
      <t>evel5</t>
    </r>
    <phoneticPr fontId="14" type="noConversion"/>
  </si>
  <si>
    <r>
      <t>l</t>
    </r>
    <r>
      <rPr>
        <sz val="10"/>
        <color rgb="FF000000"/>
        <rFont val="Arial"/>
        <family val="2"/>
      </rPr>
      <t>evel7</t>
    </r>
    <phoneticPr fontId="14" type="noConversion"/>
  </si>
  <si>
    <r>
      <t>l</t>
    </r>
    <r>
      <rPr>
        <sz val="10"/>
        <color rgb="FF000000"/>
        <rFont val="Arial"/>
        <family val="2"/>
      </rPr>
      <t>evel</t>
    </r>
    <phoneticPr fontId="14" type="noConversion"/>
  </si>
  <si>
    <r>
      <t>l</t>
    </r>
    <r>
      <rPr>
        <sz val="10"/>
        <color rgb="FF000000"/>
        <rFont val="Arial"/>
        <family val="2"/>
      </rPr>
      <t>evel0</t>
    </r>
    <phoneticPr fontId="14" type="noConversion"/>
  </si>
  <si>
    <r>
      <t>l</t>
    </r>
    <r>
      <rPr>
        <sz val="10"/>
        <color rgb="FF000000"/>
        <rFont val="Arial"/>
        <family val="2"/>
      </rPr>
      <t>evel2</t>
    </r>
    <phoneticPr fontId="14" type="noConversion"/>
  </si>
  <si>
    <r>
      <t>l</t>
    </r>
    <r>
      <rPr>
        <sz val="10"/>
        <color rgb="FF000000"/>
        <rFont val="Arial"/>
        <family val="2"/>
      </rPr>
      <t>evel3</t>
    </r>
    <phoneticPr fontId="14" type="noConversion"/>
  </si>
  <si>
    <r>
      <t>l</t>
    </r>
    <r>
      <rPr>
        <sz val="10"/>
        <color rgb="FF000000"/>
        <rFont val="Arial"/>
        <family val="2"/>
      </rPr>
      <t>evel4</t>
    </r>
    <phoneticPr fontId="14" type="noConversion"/>
  </si>
  <si>
    <r>
      <t>l</t>
    </r>
    <r>
      <rPr>
        <sz val="10"/>
        <color rgb="FF000000"/>
        <rFont val="Arial"/>
        <family val="2"/>
      </rPr>
      <t>evel5</t>
    </r>
    <phoneticPr fontId="14" type="noConversion"/>
  </si>
  <si>
    <r>
      <t>l</t>
    </r>
    <r>
      <rPr>
        <sz val="10"/>
        <color rgb="FF000000"/>
        <rFont val="Arial"/>
        <family val="2"/>
      </rPr>
      <t>evel7</t>
    </r>
    <phoneticPr fontId="14" type="noConversion"/>
  </si>
  <si>
    <t>conclusion1:</t>
    <phoneticPr fontId="14" type="noConversion"/>
  </si>
  <si>
    <t>which type of the system has been pushed?</t>
    <phoneticPr fontId="14" type="noConversion"/>
  </si>
  <si>
    <r>
      <t>e</t>
    </r>
    <r>
      <rPr>
        <sz val="10"/>
        <color rgb="FF000000"/>
        <rFont val="Arial"/>
        <family val="2"/>
      </rPr>
      <t>ffective level</t>
    </r>
    <phoneticPr fontId="14" type="noConversion"/>
  </si>
  <si>
    <r>
      <t>f</t>
    </r>
    <r>
      <rPr>
        <sz val="10"/>
        <color rgb="FF000000"/>
        <rFont val="Arial"/>
        <family val="2"/>
      </rPr>
      <t>ull</t>
    </r>
    <phoneticPr fontId="14" type="noConversion"/>
  </si>
  <si>
    <r>
      <t>b</t>
    </r>
    <r>
      <rPr>
        <sz val="10"/>
        <color rgb="FF000000"/>
        <rFont val="Arial"/>
        <family val="2"/>
      </rPr>
      <t>uilding and reseraching process</t>
    </r>
    <phoneticPr fontId="14" type="noConversion"/>
  </si>
  <si>
    <r>
      <t>t</t>
    </r>
    <r>
      <rPr>
        <sz val="10"/>
        <color rgb="FF000000"/>
        <rFont val="Arial"/>
        <family val="2"/>
      </rPr>
      <t>otalexpsum</t>
    </r>
    <phoneticPr fontId="14" type="noConversion"/>
  </si>
  <si>
    <t>total building exp sum</t>
    <phoneticPr fontId="14" type="noConversion"/>
  </si>
  <si>
    <r>
      <t>f</t>
    </r>
    <r>
      <rPr>
        <sz val="10"/>
        <color rgb="FF000000"/>
        <rFont val="Arial"/>
        <family val="2"/>
      </rPr>
      <t>ull</t>
    </r>
    <phoneticPr fontId="14" type="noConversion"/>
  </si>
  <si>
    <t>Sage's Tower</t>
  </si>
  <si>
    <t>`</t>
    <phoneticPr fontId="14" type="noConversion"/>
  </si>
  <si>
    <r>
      <t xml:space="preserve"> </t>
    </r>
    <r>
      <rPr>
        <sz val="10"/>
        <color rgb="FF000000"/>
        <rFont val="Arial"/>
        <family val="2"/>
      </rPr>
      <t>building</t>
    </r>
    <phoneticPr fontId="14" type="noConversion"/>
  </si>
  <si>
    <r>
      <t>c</t>
    </r>
    <r>
      <rPr>
        <sz val="10"/>
        <color rgb="FF000000"/>
        <rFont val="Arial"/>
        <family val="2"/>
      </rPr>
      <t>onclusion2:</t>
    </r>
    <phoneticPr fontId="14" type="noConversion"/>
  </si>
  <si>
    <r>
      <t>t</t>
    </r>
    <r>
      <rPr>
        <sz val="10"/>
        <color rgb="FF000000"/>
        <rFont val="Arial"/>
        <family val="2"/>
      </rPr>
      <t>he difference between 4 resources?</t>
    </r>
    <phoneticPr fontId="14" type="noConversion"/>
  </si>
  <si>
    <r>
      <t>c</t>
    </r>
    <r>
      <rPr>
        <sz val="10"/>
        <color rgb="FF000000"/>
        <rFont val="Arial"/>
        <family val="2"/>
      </rPr>
      <t>onculsion3:</t>
    </r>
    <phoneticPr fontId="14" type="noConversion"/>
  </si>
  <si>
    <r>
      <t>t</t>
    </r>
    <r>
      <rPr>
        <sz val="10"/>
        <color rgb="FF000000"/>
        <rFont val="Arial"/>
        <family val="2"/>
      </rPr>
      <t>he difference between building and tec?</t>
    </r>
    <phoneticPr fontId="14" type="noConversion"/>
  </si>
  <si>
    <r>
      <t>t</t>
    </r>
    <r>
      <rPr>
        <sz val="10"/>
        <color rgb="FF000000"/>
        <rFont val="Arial"/>
        <family val="2"/>
      </rPr>
      <t>ec uses two many times</t>
    </r>
    <phoneticPr fontId="14" type="noConversion"/>
  </si>
  <si>
    <r>
      <t>c</t>
    </r>
    <r>
      <rPr>
        <sz val="10"/>
        <color rgb="FF000000"/>
        <rFont val="Arial"/>
        <family val="2"/>
      </rPr>
      <t>onclusion4:</t>
    </r>
    <phoneticPr fontId="14" type="noConversion"/>
  </si>
  <si>
    <t>which type of building play player perfer?</t>
    <phoneticPr fontId="14" type="noConversion"/>
  </si>
  <si>
    <t>total used(this level)</t>
    <phoneticPr fontId="14" type="noConversion"/>
  </si>
  <si>
    <t>total used(all)</t>
    <phoneticPr fontId="14" type="noConversion"/>
  </si>
  <si>
    <t>Total conduct/h</t>
    <phoneticPr fontId="14" type="noConversion"/>
  </si>
  <si>
    <t>Additional conduct</t>
    <phoneticPr fontId="14" type="noConversion"/>
  </si>
  <si>
    <t>people cap</t>
    <phoneticPr fontId="14" type="noConversion"/>
  </si>
  <si>
    <t>timeused(min)</t>
    <phoneticPr fontId="14" type="noConversion"/>
  </si>
  <si>
    <t>people regenerate speed/h</t>
    <phoneticPr fontId="14" type="noConversion"/>
  </si>
  <si>
    <r>
      <t>t</t>
    </r>
    <r>
      <rPr>
        <sz val="10"/>
        <color rgb="FF000000"/>
        <rFont val="Arial"/>
        <family val="2"/>
      </rPr>
      <t>otal research exp sum</t>
    </r>
    <phoneticPr fontId="14" type="noConversion"/>
  </si>
  <si>
    <t>production area cap</t>
    <phoneticPr fontId="14" type="noConversion"/>
  </si>
  <si>
    <r>
      <t>r</t>
    </r>
    <r>
      <rPr>
        <sz val="10"/>
        <color rgb="FF000000"/>
        <rFont val="Arial"/>
        <family val="2"/>
      </rPr>
      <t>esource and building:</t>
    </r>
    <phoneticPr fontId="14" type="noConversion"/>
  </si>
  <si>
    <r>
      <t>e</t>
    </r>
    <r>
      <rPr>
        <sz val="10"/>
        <color rgb="FF000000"/>
        <rFont val="Arial"/>
        <family val="2"/>
      </rPr>
      <t>ffection decrease fastly ,so we must find the balance point</t>
    </r>
    <phoneticPr fontId="14" type="noConversion"/>
  </si>
  <si>
    <r>
      <t>c</t>
    </r>
    <r>
      <rPr>
        <sz val="10"/>
        <color rgb="FF000000"/>
        <rFont val="Arial"/>
        <family val="2"/>
      </rPr>
      <t>onclusion5:</t>
    </r>
    <phoneticPr fontId="14" type="noConversion"/>
  </si>
  <si>
    <r>
      <t>a</t>
    </r>
    <r>
      <rPr>
        <sz val="10"/>
        <color rgb="FF000000"/>
        <rFont val="Arial"/>
        <family val="2"/>
      </rPr>
      <t>rmy</t>
    </r>
    <phoneticPr fontId="14" type="noConversion"/>
  </si>
  <si>
    <t>Archers</t>
  </si>
  <si>
    <t>Supply Troop</t>
    <phoneticPr fontId="14" type="noConversion"/>
  </si>
  <si>
    <t xml:space="preserve">  Cavalry</t>
    <phoneticPr fontId="14" type="noConversion"/>
  </si>
  <si>
    <t>Militiamen</t>
    <phoneticPr fontId="14" type="noConversion"/>
  </si>
  <si>
    <t>porters</t>
    <phoneticPr fontId="14" type="noConversion"/>
  </si>
  <si>
    <r>
      <t>m</t>
    </r>
    <r>
      <rPr>
        <sz val="10"/>
        <color rgb="FF000000"/>
        <rFont val="Arial"/>
        <family val="2"/>
      </rPr>
      <t>ounted elves</t>
    </r>
    <phoneticPr fontId="14" type="noConversion"/>
  </si>
  <si>
    <r>
      <t>e</t>
    </r>
    <r>
      <rPr>
        <sz val="10"/>
        <color rgb="FF000000"/>
        <rFont val="Arial"/>
        <family val="2"/>
      </rPr>
      <t>lven militia</t>
    </r>
    <phoneticPr fontId="14" type="noConversion"/>
  </si>
  <si>
    <r>
      <t>e</t>
    </r>
    <r>
      <rPr>
        <sz val="10"/>
        <color rgb="FF000000"/>
        <rFont val="Arial"/>
        <family val="2"/>
      </rPr>
      <t>lven archers</t>
    </r>
    <phoneticPr fontId="14" type="noConversion"/>
  </si>
  <si>
    <r>
      <t>Supply Cart</t>
    </r>
    <r>
      <rPr>
        <sz val="10"/>
        <color rgb="FF000000"/>
        <rFont val="Arial"/>
        <family val="2"/>
      </rPr>
      <t>s</t>
    </r>
    <phoneticPr fontId="14" type="noConversion"/>
  </si>
  <si>
    <r>
      <t>m</t>
    </r>
    <r>
      <rPr>
        <sz val="10"/>
        <color rgb="FF000000"/>
        <rFont val="Arial"/>
        <family val="2"/>
      </rPr>
      <t>ounted hunters</t>
    </r>
    <phoneticPr fontId="14" type="noConversion"/>
  </si>
  <si>
    <r>
      <t>e</t>
    </r>
    <r>
      <rPr>
        <sz val="10"/>
        <color rgb="FF000000"/>
        <rFont val="Arial"/>
        <family val="2"/>
      </rPr>
      <t>lven warriors</t>
    </r>
    <phoneticPr fontId="14" type="noConversion"/>
  </si>
  <si>
    <r>
      <t>S</t>
    </r>
    <r>
      <rPr>
        <sz val="10"/>
        <color rgb="FF000000"/>
        <rFont val="Arial"/>
        <family val="2"/>
      </rPr>
      <t>corpions</t>
    </r>
    <phoneticPr fontId="14" type="noConversion"/>
  </si>
  <si>
    <r>
      <t>Supply Wagon</t>
    </r>
    <r>
      <rPr>
        <sz val="10"/>
        <color rgb="FF000000"/>
        <rFont val="Arial"/>
        <family val="2"/>
      </rPr>
      <t>s</t>
    </r>
    <phoneticPr fontId="14" type="noConversion"/>
  </si>
  <si>
    <r>
      <t>m</t>
    </r>
    <r>
      <rPr>
        <sz val="10"/>
        <color rgb="FF000000"/>
        <rFont val="Arial"/>
        <family val="2"/>
      </rPr>
      <t>ounted galadhrim</t>
    </r>
    <phoneticPr fontId="14" type="noConversion"/>
  </si>
  <si>
    <r>
      <t>Battering Ram</t>
    </r>
    <r>
      <rPr>
        <sz val="10"/>
        <color rgb="FF000000"/>
        <rFont val="Arial"/>
        <family val="2"/>
      </rPr>
      <t>s</t>
    </r>
    <phoneticPr fontId="14" type="noConversion"/>
  </si>
  <si>
    <r>
      <t>E</t>
    </r>
    <r>
      <rPr>
        <sz val="10"/>
        <color rgb="FF000000"/>
        <rFont val="Arial"/>
        <family val="2"/>
      </rPr>
      <t>nts</t>
    </r>
    <phoneticPr fontId="14" type="noConversion"/>
  </si>
  <si>
    <t>Attack</t>
  </si>
  <si>
    <t>Life</t>
  </si>
  <si>
    <t xml:space="preserve">Speed </t>
  </si>
  <si>
    <t>Load</t>
  </si>
  <si>
    <t>New Upkeep</t>
  </si>
  <si>
    <t>Might per Unit</t>
  </si>
  <si>
    <r>
      <t>t</t>
    </r>
    <r>
      <rPr>
        <sz val="10"/>
        <color rgb="FF000000"/>
        <rFont val="Arial"/>
        <family val="2"/>
      </rPr>
      <t>roops</t>
    </r>
    <phoneticPr fontId="14" type="noConversion"/>
  </si>
  <si>
    <r>
      <t>T</t>
    </r>
    <r>
      <rPr>
        <sz val="10"/>
        <color rgb="FF000000"/>
        <rFont val="Arial"/>
        <family val="2"/>
      </rPr>
      <t>otal resouce required</t>
    </r>
    <phoneticPr fontId="14" type="noConversion"/>
  </si>
  <si>
    <t>total power</t>
    <phoneticPr fontId="14" type="noConversion"/>
  </si>
  <si>
    <r>
      <t>p</t>
    </r>
    <r>
      <rPr>
        <sz val="10"/>
        <color rgb="FF000000"/>
        <rFont val="Arial"/>
        <family val="2"/>
      </rPr>
      <t>ower/trainning time</t>
    </r>
    <phoneticPr fontId="14" type="noConversion"/>
  </si>
  <si>
    <t xml:space="preserve"> to obtain the object, we must find a new way to minimlize the resource</t>
    <phoneticPr fontId="14" type="noConversion"/>
  </si>
  <si>
    <t>population used</t>
    <phoneticPr fontId="14" type="noConversion"/>
  </si>
  <si>
    <r>
      <t>p</t>
    </r>
    <r>
      <rPr>
        <sz val="10"/>
        <color rgb="FF000000"/>
        <rFont val="Arial"/>
        <family val="2"/>
      </rPr>
      <t>ower/resource</t>
    </r>
    <phoneticPr fontId="14" type="noConversion"/>
  </si>
  <si>
    <r>
      <t>m</t>
    </r>
    <r>
      <rPr>
        <sz val="10"/>
        <color rgb="FF000000"/>
        <rFont val="Arial"/>
        <family val="2"/>
      </rPr>
      <t>ight/resource</t>
    </r>
    <phoneticPr fontId="14" type="noConversion"/>
  </si>
  <si>
    <r>
      <t>i</t>
    </r>
    <r>
      <rPr>
        <sz val="10"/>
        <color rgb="FF000000"/>
        <rFont val="Arial"/>
        <family val="2"/>
      </rPr>
      <t>f the limitation is time ,T1 is the best choice</t>
    </r>
    <phoneticPr fontId="14" type="noConversion"/>
  </si>
  <si>
    <t>basetrain(barracks,h)</t>
    <phoneticPr fontId="14" type="noConversion"/>
  </si>
  <si>
    <t>peoplegenerate(home,h)</t>
    <phoneticPr fontId="14" type="noConversion"/>
  </si>
  <si>
    <t>home/barracks</t>
    <phoneticPr fontId="14" type="noConversion"/>
  </si>
  <si>
    <r>
      <t>c</t>
    </r>
    <r>
      <rPr>
        <sz val="10"/>
        <color rgb="FF000000"/>
        <rFont val="Arial"/>
        <family val="2"/>
      </rPr>
      <t>onclusion6:</t>
    </r>
    <phoneticPr fontId="14" type="noConversion"/>
  </si>
  <si>
    <t>advancehome/barracks</t>
    <phoneticPr fontId="14" type="noConversion"/>
  </si>
  <si>
    <t>when home reach lv 10, then 1 home can afford 6- 20 barracks</t>
    <phoneticPr fontId="14" type="noConversion"/>
  </si>
  <si>
    <t>baseconduct(h)</t>
    <phoneticPr fontId="14" type="noConversion"/>
  </si>
  <si>
    <r>
      <t>r</t>
    </r>
    <r>
      <rPr>
        <sz val="10"/>
        <color rgb="FF000000"/>
        <rFont val="Arial"/>
        <family val="2"/>
      </rPr>
      <t>esource/barracks</t>
    </r>
    <phoneticPr fontId="14" type="noConversion"/>
  </si>
  <si>
    <r>
      <rPr>
        <sz val="16"/>
        <color rgb="FFFF0000"/>
        <rFont val="Arial"/>
        <family val="2"/>
      </rPr>
      <t>*</t>
    </r>
    <r>
      <rPr>
        <sz val="10"/>
        <color rgb="FF000000"/>
        <rFont val="Arial"/>
        <family val="2"/>
      </rPr>
      <t>Troops = carrier</t>
    </r>
    <phoneticPr fontId="14" type="noConversion"/>
  </si>
  <si>
    <r>
      <t>c</t>
    </r>
    <r>
      <rPr>
        <sz val="10"/>
        <color rgb="FF000000"/>
        <rFont val="Arial"/>
        <family val="2"/>
      </rPr>
      <t>onclusion7:</t>
    </r>
    <phoneticPr fontId="14" type="noConversion"/>
  </si>
  <si>
    <t>howmany resources a barracks need?</t>
    <phoneticPr fontId="14" type="noConversion"/>
  </si>
  <si>
    <t>Barracks/home/resource/comparision</t>
    <phoneticPr fontId="14" type="noConversion"/>
  </si>
  <si>
    <t>Farm level</t>
    <phoneticPr fontId="14" type="noConversion"/>
  </si>
  <si>
    <r>
      <t>product</t>
    </r>
    <r>
      <rPr>
        <sz val="10"/>
        <color rgb="FF000000"/>
        <rFont val="Arial"/>
        <family val="2"/>
      </rPr>
      <t>/h</t>
    </r>
    <phoneticPr fontId="14" type="noConversion"/>
  </si>
  <si>
    <t>afford porters1</t>
    <phoneticPr fontId="14" type="noConversion"/>
  </si>
  <si>
    <t>afford army1</t>
    <phoneticPr fontId="14" type="noConversion"/>
  </si>
  <si>
    <t>afford army2</t>
    <phoneticPr fontId="14" type="noConversion"/>
  </si>
  <si>
    <r>
      <t>a</t>
    </r>
    <r>
      <rPr>
        <sz val="10"/>
        <color rgb="FF000000"/>
        <rFont val="Arial"/>
        <family val="2"/>
      </rPr>
      <t>ffordarmy3</t>
    </r>
    <phoneticPr fontId="14" type="noConversion"/>
  </si>
  <si>
    <r>
      <t>q</t>
    </r>
    <r>
      <rPr>
        <sz val="10"/>
        <color rgb="FF000000"/>
        <rFont val="Arial"/>
        <family val="2"/>
      </rPr>
      <t>uestion1:</t>
    </r>
    <phoneticPr fontId="14" type="noConversion"/>
  </si>
  <si>
    <r>
      <t>u</t>
    </r>
    <r>
      <rPr>
        <sz val="10"/>
        <color rgb="FF000000"/>
        <rFont val="Arial"/>
        <family val="2"/>
      </rPr>
      <t>pkeep statics is based on hour?</t>
    </r>
    <phoneticPr fontId="14" type="noConversion"/>
  </si>
  <si>
    <r>
      <t>r</t>
    </r>
    <r>
      <rPr>
        <sz val="10"/>
        <color rgb="FF000000"/>
        <rFont val="Arial"/>
        <family val="2"/>
      </rPr>
      <t>esource is based on hour?</t>
    </r>
    <phoneticPr fontId="14" type="noConversion"/>
  </si>
  <si>
    <t xml:space="preserve"> </t>
    <phoneticPr fontId="14" type="noConversion"/>
  </si>
  <si>
    <r>
      <t>m</t>
    </r>
    <r>
      <rPr>
        <sz val="10"/>
        <color rgb="FF000000"/>
        <rFont val="Arial"/>
        <family val="2"/>
      </rPr>
      <t>ax porters1</t>
    </r>
    <phoneticPr fontId="14" type="noConversion"/>
  </si>
  <si>
    <t>max army1</t>
    <phoneticPr fontId="14" type="noConversion"/>
  </si>
  <si>
    <r>
      <t>m</t>
    </r>
    <r>
      <rPr>
        <sz val="10"/>
        <color rgb="FF000000"/>
        <rFont val="Arial"/>
        <family val="2"/>
      </rPr>
      <t>ax army2</t>
    </r>
    <phoneticPr fontId="14" type="noConversion"/>
  </si>
  <si>
    <r>
      <t>m</t>
    </r>
    <r>
      <rPr>
        <sz val="10"/>
        <color rgb="FF000000"/>
        <rFont val="Arial"/>
        <family val="2"/>
      </rPr>
      <t>ax army3</t>
    </r>
    <phoneticPr fontId="14" type="noConversion"/>
  </si>
  <si>
    <r>
      <t>c</t>
    </r>
    <r>
      <rPr>
        <sz val="10"/>
        <color rgb="FF000000"/>
        <rFont val="Arial"/>
        <family val="2"/>
      </rPr>
      <t>onclusion8:</t>
    </r>
    <phoneticPr fontId="14" type="noConversion"/>
  </si>
  <si>
    <t>can a city afford armys?</t>
    <phoneticPr fontId="14" type="noConversion"/>
  </si>
  <si>
    <t>disolve plan: must place army to a new city: the 2nd city or clan is very important</t>
    <phoneticPr fontId="14" type="noConversion"/>
  </si>
  <si>
    <r>
      <t>c</t>
    </r>
    <r>
      <rPr>
        <sz val="10"/>
        <color rgb="FF000000"/>
        <rFont val="Arial"/>
        <family val="2"/>
      </rPr>
      <t>onclusion9:</t>
    </r>
    <phoneticPr fontId="14" type="noConversion"/>
  </si>
  <si>
    <t>several cities required:</t>
    <phoneticPr fontId="14" type="noConversion"/>
  </si>
  <si>
    <t>2 city can not train troops by full speed</t>
    <phoneticPr fontId="14" type="noConversion"/>
  </si>
  <si>
    <t>EMBASSYlevel</t>
    <phoneticPr fontId="14" type="noConversion"/>
  </si>
  <si>
    <r>
      <t>:</t>
    </r>
    <r>
      <rPr>
        <sz val="10"/>
        <color rgb="FF000000"/>
        <rFont val="Arial"/>
        <family val="2"/>
      </rPr>
      <t xml:space="preserve"> can help to store 10w army per level</t>
    </r>
    <phoneticPr fontId="14" type="noConversion"/>
  </si>
  <si>
    <t>conclusion10:</t>
    <phoneticPr fontId="14" type="noConversion"/>
  </si>
  <si>
    <t>embassy:</t>
    <phoneticPr fontId="14" type="noConversion"/>
  </si>
  <si>
    <t>can contain 10 groups of troops,help alliance to defend</t>
    <phoneticPr fontId="14" type="noConversion"/>
  </si>
  <si>
    <t>function of new users without 2nd city, leak of new user guide</t>
    <phoneticPr fontId="14" type="noConversion"/>
  </si>
  <si>
    <r>
      <t>c</t>
    </r>
    <r>
      <rPr>
        <sz val="10"/>
        <color rgb="FF000000"/>
        <rFont val="Arial"/>
        <family val="2"/>
      </rPr>
      <t>onclusion11:</t>
    </r>
    <phoneticPr fontId="14" type="noConversion"/>
  </si>
  <si>
    <t>2nd city needed</t>
    <phoneticPr fontId="14" type="noConversion"/>
  </si>
  <si>
    <t>the 1st object:2nd city</t>
    <phoneticPr fontId="14" type="noConversion"/>
  </si>
  <si>
    <t xml:space="preserve"> </t>
    <phoneticPr fontId="14" type="noConversion"/>
  </si>
  <si>
    <t>total used(this level)</t>
  </si>
  <si>
    <t>total used(all)</t>
  </si>
  <si>
    <t>Total conduct/h</t>
  </si>
  <si>
    <t>Additional conduct</t>
  </si>
  <si>
    <t xml:space="preserve"> conduct(day)/used</t>
  </si>
  <si>
    <t>production area cap</t>
  </si>
  <si>
    <t>people cap</t>
  </si>
  <si>
    <t>people regenerate speed/h</t>
  </si>
  <si>
    <t>the guild need to be more guideness, which would happen in embassy</t>
    <phoneticPr fontId="14" type="noConversion"/>
  </si>
  <si>
    <r>
      <t>h</t>
    </r>
    <r>
      <rPr>
        <sz val="10"/>
        <color rgb="FF000000"/>
        <rFont val="Arial"/>
        <family val="2"/>
      </rPr>
      <t>erolevel</t>
    </r>
    <phoneticPr fontId="14" type="noConversion"/>
  </si>
  <si>
    <t>totalexprequired</t>
    <phoneticPr fontId="14" type="noConversion"/>
  </si>
  <si>
    <r>
      <t>e</t>
    </r>
    <r>
      <rPr>
        <sz val="10"/>
        <color rgb="FF000000"/>
        <rFont val="Arial"/>
        <family val="2"/>
      </rPr>
      <t>xptolvup</t>
    </r>
    <phoneticPr fontId="14" type="noConversion"/>
  </si>
  <si>
    <t>miniumtime(s)</t>
    <phoneticPr fontId="14" type="noConversion"/>
  </si>
  <si>
    <r>
      <t>w</t>
    </r>
    <r>
      <rPr>
        <sz val="10"/>
        <color rgb="FF000000"/>
        <rFont val="Arial"/>
        <family val="2"/>
      </rPr>
      <t>hich type of the limitation is most important?</t>
    </r>
    <phoneticPr fontId="14" type="noConversion"/>
  </si>
  <si>
    <r>
      <t>c</t>
    </r>
    <r>
      <rPr>
        <sz val="10"/>
        <color rgb="FF000000"/>
        <rFont val="Arial"/>
        <family val="2"/>
      </rPr>
      <t>onclusion12:</t>
    </r>
    <phoneticPr fontId="14" type="noConversion"/>
  </si>
  <si>
    <t>buff/times(h)</t>
    <phoneticPr fontId="14" type="noConversion"/>
  </si>
  <si>
    <t xml:space="preserve"> muster field :</t>
    <phoneticPr fontId="14" type="noConversion"/>
  </si>
  <si>
    <t>reason:can upgrade with time</t>
    <phoneticPr fontId="14" type="noConversion"/>
  </si>
  <si>
    <r>
      <t>c</t>
    </r>
    <r>
      <rPr>
        <sz val="10"/>
        <color rgb="FF000000"/>
        <rFont val="Arial"/>
        <family val="2"/>
      </rPr>
      <t>onclusion13:</t>
    </r>
    <phoneticPr fontId="14" type="noConversion"/>
  </si>
  <si>
    <t>different resource:</t>
    <phoneticPr fontId="14" type="noConversion"/>
  </si>
  <si>
    <t xml:space="preserve"> </t>
    <phoneticPr fontId="14" type="noConversion"/>
  </si>
  <si>
    <t>object1: promote the average building habbit
object2: promote the trade in alliance</t>
    <phoneticPr fontId="14" type="noConversion"/>
  </si>
  <si>
    <r>
      <t>f</t>
    </r>
    <r>
      <rPr>
        <sz val="10"/>
        <color rgb="FF000000"/>
        <rFont val="Arial"/>
        <family val="2"/>
      </rPr>
      <t>orgelevel</t>
    </r>
    <phoneticPr fontId="14" type="noConversion"/>
  </si>
  <si>
    <t>u1 Porters</t>
  </si>
  <si>
    <t>u10 Battering Rams</t>
  </si>
  <si>
    <t>u11 Siege Crossbows</t>
  </si>
  <si>
    <t>u12 Catapults</t>
  </si>
  <si>
    <t>u13 Heavy Boar Riders</t>
  </si>
  <si>
    <t>u17 Supply Caravan</t>
  </si>
  <si>
    <t>u2 Supply Wagons</t>
  </si>
  <si>
    <t>u4 Mounted Dwarves</t>
  </si>
  <si>
    <t>u5 Dwarven Militia</t>
  </si>
  <si>
    <t>u6 Axe Throwers</t>
  </si>
  <si>
    <t>u7 Dwarf Warriors</t>
  </si>
  <si>
    <t>u8 Boar Riders</t>
  </si>
  <si>
    <t>u9 Supply Carts</t>
  </si>
  <si>
    <t>buidlinglevel</t>
    <phoneticPr fontId="14" type="noConversion"/>
  </si>
  <si>
    <t>stable</t>
    <phoneticPr fontId="14" type="noConversion"/>
  </si>
  <si>
    <r>
      <t>f</t>
    </r>
    <r>
      <rPr>
        <sz val="10"/>
        <color rgb="FF000000"/>
        <rFont val="Arial"/>
        <family val="2"/>
      </rPr>
      <t>orge</t>
    </r>
    <phoneticPr fontId="14" type="noConversion"/>
  </si>
  <si>
    <t>?</t>
    <phoneticPr fontId="14" type="noConversion"/>
  </si>
  <si>
    <r>
      <t>s</t>
    </r>
    <r>
      <rPr>
        <sz val="10"/>
        <color rgb="FF000000"/>
        <rFont val="Arial"/>
        <family val="2"/>
      </rPr>
      <t>peedincrease</t>
    </r>
    <phoneticPr fontId="14" type="noConversion"/>
  </si>
  <si>
    <r>
      <t>s</t>
    </r>
    <r>
      <rPr>
        <sz val="10"/>
        <color rgb="FF000000"/>
        <rFont val="Arial"/>
        <family val="2"/>
      </rPr>
      <t>tablelevel</t>
    </r>
    <phoneticPr fontId="14" type="noConversion"/>
  </si>
  <si>
    <r>
      <t>r</t>
    </r>
    <r>
      <rPr>
        <sz val="10"/>
        <color rgb="FF000000"/>
        <rFont val="Arial"/>
        <family val="2"/>
      </rPr>
      <t>esouce/value:</t>
    </r>
    <phoneticPr fontId="14" type="noConversion"/>
  </si>
  <si>
    <t xml:space="preserve">same as building </t>
    <phoneticPr fontId="14" type="noConversion"/>
  </si>
  <si>
    <t>T3 ART</t>
    <phoneticPr fontId="14" type="noConversion"/>
  </si>
  <si>
    <t>T1 TRAN</t>
    <phoneticPr fontId="14" type="noConversion"/>
  </si>
  <si>
    <t>T2ART</t>
    <phoneticPr fontId="14" type="noConversion"/>
  </si>
  <si>
    <t>T3  FOOT</t>
    <phoneticPr fontId="14" type="noConversion"/>
  </si>
  <si>
    <t>t3 ridE</t>
    <phoneticPr fontId="14" type="noConversion"/>
  </si>
  <si>
    <t>t3 tran</t>
    <phoneticPr fontId="14" type="noConversion"/>
  </si>
  <si>
    <t>T2 tran</t>
    <phoneticPr fontId="14" type="noConversion"/>
  </si>
  <si>
    <t>T1 RIDE</t>
    <phoneticPr fontId="14" type="noConversion"/>
  </si>
  <si>
    <t>T1 ART</t>
    <phoneticPr fontId="14" type="noConversion"/>
  </si>
  <si>
    <t>T2 RIDE</t>
    <phoneticPr fontId="14" type="noConversion"/>
  </si>
  <si>
    <t>T2 FOOT</t>
    <phoneticPr fontId="14" type="noConversion"/>
  </si>
  <si>
    <t>T1 FOOT</t>
    <phoneticPr fontId="14" type="noConversion"/>
  </si>
  <si>
    <t>armorylevel</t>
    <phoneticPr fontId="14" type="noConversion"/>
  </si>
  <si>
    <t>armory</t>
    <phoneticPr fontId="14" type="noConversion"/>
  </si>
  <si>
    <r>
      <t>t</t>
    </r>
    <r>
      <rPr>
        <sz val="10"/>
        <color rgb="FF000000"/>
        <rFont val="Arial"/>
        <family val="2"/>
      </rPr>
      <t>otaltimeused</t>
    </r>
    <phoneticPr fontId="14" type="noConversion"/>
  </si>
  <si>
    <t>conclusion14:</t>
    <phoneticPr fontId="14" type="noConversion"/>
  </si>
  <si>
    <t>resource not blocked the player, only times</t>
    <phoneticPr fontId="14" type="noConversion"/>
  </si>
  <si>
    <t>reason:resource can be achieved from level, but not times</t>
    <phoneticPr fontId="14" type="noConversion"/>
  </si>
  <si>
    <t xml:space="preserve">time is the final incoming </t>
    <phoneticPr fontId="14" type="noConversion"/>
  </si>
  <si>
    <r>
      <t>s</t>
    </r>
    <r>
      <rPr>
        <sz val="10"/>
        <color rgb="FF000000"/>
        <rFont val="Arial"/>
        <family val="2"/>
      </rPr>
      <t>ame as the hero</t>
    </r>
    <phoneticPr fontId="14" type="noConversion"/>
  </si>
  <si>
    <r>
      <t>r</t>
    </r>
    <r>
      <rPr>
        <sz val="10"/>
        <color rgb="FF000000"/>
        <rFont val="Arial"/>
        <family val="2"/>
      </rPr>
      <t>esourcevalue</t>
    </r>
    <phoneticPr fontId="14" type="noConversion"/>
  </si>
  <si>
    <r>
      <t>t</t>
    </r>
    <r>
      <rPr>
        <sz val="10"/>
        <color rgb="FF000000"/>
        <rFont val="Arial"/>
        <family val="2"/>
      </rPr>
      <t>imevalye</t>
    </r>
    <phoneticPr fontId="14" type="noConversion"/>
  </si>
  <si>
    <r>
      <t>i</t>
    </r>
    <r>
      <rPr>
        <sz val="10"/>
        <color rgb="FF000000"/>
        <rFont val="Arial"/>
        <family val="2"/>
      </rPr>
      <t>ncrease the max troop mount</t>
    </r>
    <phoneticPr fontId="14" type="noConversion"/>
  </si>
  <si>
    <t>send to playerdirectly,active the interaction of player</t>
    <phoneticPr fontId="14" type="noConversion"/>
  </si>
  <si>
    <t>each hero's  trainning curve  is acceptable</t>
    <phoneticPr fontId="14" type="noConversion"/>
  </si>
  <si>
    <t>totaltime(h)</t>
    <phoneticPr fontId="14" type="noConversion"/>
  </si>
  <si>
    <t>can see the troop's movement: player's active with others</t>
    <phoneticPr fontId="14" type="noConversion"/>
  </si>
  <si>
    <r>
      <t>c</t>
    </r>
    <r>
      <rPr>
        <sz val="10"/>
        <color rgb="FF000000"/>
        <rFont val="Arial"/>
        <family val="2"/>
      </rPr>
      <t>onclusion15:</t>
    </r>
    <phoneticPr fontId="14" type="noConversion"/>
  </si>
  <si>
    <r>
      <t>3</t>
    </r>
    <r>
      <rPr>
        <sz val="10"/>
        <color rgb="FF000000"/>
        <rFont val="Arial"/>
        <family val="2"/>
      </rPr>
      <t>types of building</t>
    </r>
    <phoneticPr fontId="14" type="noConversion"/>
  </si>
  <si>
    <r>
      <t>1</t>
    </r>
    <r>
      <rPr>
        <sz val="10"/>
        <color rgb="FF000000"/>
        <rFont val="Arial"/>
        <family val="2"/>
      </rPr>
      <t xml:space="preserve"> cost time: as  the academy</t>
    </r>
    <phoneticPr fontId="14" type="noConversion"/>
  </si>
  <si>
    <r>
      <t>2</t>
    </r>
    <r>
      <rPr>
        <sz val="10"/>
        <color rgb="FF000000"/>
        <rFont val="Arial"/>
        <family val="2"/>
      </rPr>
      <t xml:space="preserve"> cost time/money: as the barracks</t>
    </r>
    <phoneticPr fontId="14" type="noConversion"/>
  </si>
  <si>
    <r>
      <t>3</t>
    </r>
    <r>
      <rPr>
        <sz val="10"/>
        <color rgb="FF000000"/>
        <rFont val="Arial"/>
        <family val="2"/>
      </rPr>
      <t xml:space="preserve"> give interaction: as the embassy and muster field</t>
    </r>
    <phoneticPr fontId="14" type="noConversion"/>
  </si>
  <si>
    <t>traps</t>
    <phoneticPr fontId="14" type="noConversion"/>
  </si>
  <si>
    <t>defensecrossbows</t>
    <phoneticPr fontId="14" type="noConversion"/>
  </si>
  <si>
    <t>rockdroppers</t>
    <phoneticPr fontId="14" type="noConversion"/>
  </si>
  <si>
    <t>Thorn Hedges</t>
    <phoneticPr fontId="14" type="noConversion"/>
  </si>
  <si>
    <t>Defensice Trebuchets</t>
    <phoneticPr fontId="14" type="noConversion"/>
  </si>
  <si>
    <r>
      <t>F</t>
    </r>
    <r>
      <rPr>
        <sz val="10"/>
        <color rgb="FF000000"/>
        <rFont val="Arial"/>
        <family val="2"/>
      </rPr>
      <t>iredroppers</t>
    </r>
    <phoneticPr fontId="14" type="noConversion"/>
  </si>
  <si>
    <t>Tanglevines</t>
    <phoneticPr fontId="14" type="noConversion"/>
  </si>
  <si>
    <t>MistGlobes</t>
    <phoneticPr fontId="14" type="noConversion"/>
  </si>
  <si>
    <t>caltrop</t>
    <phoneticPr fontId="14" type="noConversion"/>
  </si>
  <si>
    <r>
      <rPr>
        <sz val="20"/>
        <color rgb="FFFF0000"/>
        <rFont val="Arial"/>
        <family val="2"/>
      </rPr>
      <t>*</t>
    </r>
    <r>
      <rPr>
        <sz val="10"/>
        <color rgb="FFFF0000"/>
        <rFont val="Arial"/>
        <family val="2"/>
      </rPr>
      <t xml:space="preserve"> </t>
    </r>
    <r>
      <rPr>
        <sz val="10"/>
        <color rgb="FF000000"/>
        <rFont val="Arial"/>
        <family val="2"/>
      </rPr>
      <t>: algorithm defined the result</t>
    </r>
    <phoneticPr fontId="14" type="noConversion"/>
  </si>
  <si>
    <t>bonus/time(h)</t>
    <phoneticPr fontId="14" type="noConversion"/>
  </si>
  <si>
    <r>
      <t>b</t>
    </r>
    <r>
      <rPr>
        <sz val="10"/>
        <color rgb="FF000000"/>
        <rFont val="Arial"/>
        <family val="2"/>
      </rPr>
      <t>uffvalue</t>
    </r>
    <phoneticPr fontId="14" type="noConversion"/>
  </si>
  <si>
    <r>
      <t>T</t>
    </r>
    <r>
      <rPr>
        <sz val="10"/>
        <color rgb="FF000000"/>
        <rFont val="Arial"/>
        <family val="2"/>
      </rPr>
      <t>avern</t>
    </r>
    <phoneticPr fontId="14" type="noConversion"/>
  </si>
  <si>
    <t>Tavern</t>
  </si>
  <si>
    <t>Tavern</t>
    <phoneticPr fontId="14" type="noConversion"/>
  </si>
  <si>
    <t>from charts</t>
    <phoneticPr fontId="14" type="noConversion"/>
  </si>
  <si>
    <t>stone and wood need more(difference with difference races)</t>
    <phoneticPr fontId="14" type="noConversion"/>
  </si>
  <si>
    <t>Tavern</t>
    <phoneticPr fontId="14" type="noConversion"/>
  </si>
  <si>
    <r>
      <t>T</t>
    </r>
    <r>
      <rPr>
        <sz val="10"/>
        <color rgb="FF000000"/>
        <rFont val="Arial"/>
        <family val="2"/>
      </rPr>
      <t>avern</t>
    </r>
    <phoneticPr fontId="14" type="noConversion"/>
  </si>
  <si>
    <t>player level0's buiding
total exp</t>
    <phoneticPr fontId="14" type="noConversion"/>
  </si>
  <si>
    <t>player level2's building</t>
    <phoneticPr fontId="14" type="noConversion"/>
  </si>
  <si>
    <t>player level3's building</t>
    <phoneticPr fontId="14" type="noConversion"/>
  </si>
  <si>
    <t>player level4's building</t>
    <phoneticPr fontId="14" type="noConversion"/>
  </si>
  <si>
    <t>player level5's building</t>
    <phoneticPr fontId="14" type="noConversion"/>
  </si>
  <si>
    <t>player level7's building</t>
    <phoneticPr fontId="14" type="noConversion"/>
  </si>
  <si>
    <t>buffmodifedtemp</t>
    <phoneticPr fontId="14" type="noConversion"/>
  </si>
  <si>
    <t>timemodifiedtemp</t>
    <phoneticPr fontId="14" type="noConversion"/>
  </si>
  <si>
    <r>
      <t>t</t>
    </r>
    <r>
      <rPr>
        <sz val="10"/>
        <color rgb="FF000000"/>
        <rFont val="Arial"/>
        <family val="2"/>
      </rPr>
      <t>otalresourceused</t>
    </r>
    <phoneticPr fontId="14" type="noConversion"/>
  </si>
  <si>
    <t xml:space="preserve"> traven:</t>
    <phoneticPr fontId="14" type="noConversion"/>
  </si>
  <si>
    <r>
      <t>i</t>
    </r>
    <r>
      <rPr>
        <sz val="10"/>
        <color rgb="FF000000"/>
        <rFont val="Arial"/>
        <family val="2"/>
      </rPr>
      <t xml:space="preserve">ncrease the gameplay </t>
    </r>
    <phoneticPr fontId="14" type="noConversion"/>
  </si>
  <si>
    <r>
      <t>T</t>
    </r>
    <r>
      <rPr>
        <sz val="10"/>
        <color rgb="FF000000"/>
        <rFont val="Arial"/>
        <family val="2"/>
      </rPr>
      <t>raven</t>
    </r>
    <phoneticPr fontId="14" type="noConversion"/>
  </si>
  <si>
    <t>level</t>
    <phoneticPr fontId="14" type="noConversion"/>
  </si>
  <si>
    <r>
      <t>T</t>
    </r>
    <r>
      <rPr>
        <sz val="10"/>
        <color rgb="FF000000"/>
        <rFont val="Arial"/>
        <family val="2"/>
      </rPr>
      <t>raven</t>
    </r>
    <phoneticPr fontId="14" type="noConversion"/>
  </si>
  <si>
    <t>tavern</t>
    <phoneticPr fontId="14" type="noConversion"/>
  </si>
  <si>
    <r>
      <t>c</t>
    </r>
    <r>
      <rPr>
        <sz val="10"/>
        <color rgb="FF000000"/>
        <rFont val="Arial"/>
        <family val="2"/>
      </rPr>
      <t>onclusion16:</t>
    </r>
    <phoneticPr fontId="14" type="noConversion"/>
  </si>
  <si>
    <r>
      <t>g</t>
    </r>
    <r>
      <rPr>
        <sz val="10"/>
        <color rgb="FF000000"/>
        <rFont val="Arial"/>
        <family val="2"/>
      </rPr>
      <t>ameplayafford:</t>
    </r>
    <phoneticPr fontId="14" type="noConversion"/>
  </si>
  <si>
    <r>
      <t>t</t>
    </r>
    <r>
      <rPr>
        <sz val="10"/>
        <color rgb="FF000000"/>
        <rFont val="Arial"/>
        <family val="2"/>
      </rPr>
      <t>raven: benefit for the interactive</t>
    </r>
    <phoneticPr fontId="14" type="noConversion"/>
  </si>
  <si>
    <t>attack at the transport frequency  for non-paied player, active the interaction</t>
    <phoneticPr fontId="14" type="noConversion"/>
  </si>
  <si>
    <t>citywall</t>
    <phoneticPr fontId="14" type="noConversion"/>
  </si>
  <si>
    <r>
      <t>t</t>
    </r>
    <r>
      <rPr>
        <sz val="10"/>
        <color rgb="FF000000"/>
        <rFont val="Arial"/>
        <family val="2"/>
      </rPr>
      <t>otalresouceused</t>
    </r>
    <phoneticPr fontId="14" type="noConversion"/>
  </si>
  <si>
    <r>
      <t>t</t>
    </r>
    <r>
      <rPr>
        <sz val="10"/>
        <color rgb="FF000000"/>
        <rFont val="Arial"/>
        <family val="2"/>
      </rPr>
      <t>imeused</t>
    </r>
    <phoneticPr fontId="14" type="noConversion"/>
  </si>
  <si>
    <t>resource</t>
    <phoneticPr fontId="14" type="noConversion"/>
  </si>
  <si>
    <t>time</t>
    <phoneticPr fontId="14" type="noConversion"/>
  </si>
  <si>
    <r>
      <t>e</t>
    </r>
    <r>
      <rPr>
        <sz val="10"/>
        <color rgb="FF000000"/>
        <rFont val="Arial"/>
        <family val="2"/>
      </rPr>
      <t>mbassy&lt;muster field</t>
    </r>
    <phoneticPr fontId="14" type="noConversion"/>
  </si>
  <si>
    <r>
      <rPr>
        <sz val="12"/>
        <color rgb="FFFF0000"/>
        <rFont val="Arial"/>
        <family val="2"/>
      </rPr>
      <t>*</t>
    </r>
    <r>
      <rPr>
        <sz val="10"/>
        <rFont val="Arial"/>
        <family val="2"/>
      </rPr>
      <t>best point:muster field imporve the pvp to a high level</t>
    </r>
    <phoneticPr fontId="14" type="noConversion"/>
  </si>
  <si>
    <t>blood for the wall</t>
    <phoneticPr fontId="14" type="noConversion"/>
  </si>
  <si>
    <r>
      <t>c</t>
    </r>
    <r>
      <rPr>
        <sz val="10"/>
        <color rgb="FF000000"/>
        <rFont val="Arial"/>
        <family val="2"/>
      </rPr>
      <t>onclusion17:</t>
    </r>
    <phoneticPr fontId="14" type="noConversion"/>
  </si>
  <si>
    <r>
      <t>c</t>
    </r>
    <r>
      <rPr>
        <sz val="10"/>
        <color rgb="FF000000"/>
        <rFont val="Arial"/>
        <family val="2"/>
      </rPr>
      <t>itywall useless:</t>
    </r>
    <phoneticPr fontId="14" type="noConversion"/>
  </si>
  <si>
    <r>
      <t>n</t>
    </r>
    <r>
      <rPr>
        <sz val="10"/>
        <color rgb="FF000000"/>
        <rFont val="Arial"/>
        <family val="2"/>
      </rPr>
      <t>ot the army useless,but not fit the core gameplay</t>
    </r>
    <phoneticPr fontId="14" type="noConversion"/>
  </si>
  <si>
    <r>
      <t>b</t>
    </r>
    <r>
      <rPr>
        <sz val="10"/>
        <color rgb="FF000000"/>
        <rFont val="Arial"/>
        <family val="2"/>
      </rPr>
      <t>lood increase: a liitle benift but more important ,because it's not afford any resource or time cost</t>
    </r>
    <phoneticPr fontId="14" type="noConversion"/>
  </si>
  <si>
    <t>`</t>
  </si>
  <si>
    <t>experience gained</t>
  </si>
  <si>
    <t>peopleused</t>
  </si>
  <si>
    <t>tavern</t>
  </si>
  <si>
    <t>totalrequired</t>
  </si>
  <si>
    <t>maxrequiredlevel</t>
  </si>
  <si>
    <t>buff/value:</t>
    <phoneticPr fontId="14" type="noConversion"/>
  </si>
  <si>
    <r>
      <t>t</t>
    </r>
    <r>
      <rPr>
        <sz val="10"/>
        <color rgb="FF000000"/>
        <rFont val="Arial"/>
        <family val="2"/>
      </rPr>
      <t>ime:value</t>
    </r>
    <phoneticPr fontId="14" type="noConversion"/>
  </si>
  <si>
    <t xml:space="preserve">same as building </t>
    <phoneticPr fontId="14" type="noConversion"/>
  </si>
  <si>
    <t>T1 keeps</t>
    <phoneticPr fontId="14" type="noConversion"/>
  </si>
  <si>
    <t>T2 keeps</t>
    <phoneticPr fontId="14" type="noConversion"/>
  </si>
  <si>
    <t>T3 keeps</t>
    <phoneticPr fontId="14" type="noConversion"/>
  </si>
  <si>
    <t>gold pre-required</t>
    <phoneticPr fontId="14" type="noConversion"/>
  </si>
  <si>
    <t>Toal gold</t>
    <phoneticPr fontId="14" type="noConversion"/>
  </si>
  <si>
    <t>Fertilizer</t>
    <phoneticPr fontId="14" type="noConversion"/>
  </si>
  <si>
    <r>
      <t>t</t>
    </r>
    <r>
      <rPr>
        <sz val="10"/>
        <color rgb="FF000000"/>
        <rFont val="Arial"/>
        <family val="2"/>
      </rPr>
      <t>otal cost</t>
    </r>
    <phoneticPr fontId="14" type="noConversion"/>
  </si>
  <si>
    <t>army money cost</t>
    <phoneticPr fontId="14" type="noConversion"/>
  </si>
  <si>
    <t xml:space="preserve"> based on 6 mintes,but shows on 60</t>
    <phoneticPr fontId="14" type="noConversion"/>
  </si>
  <si>
    <t>yes</t>
    <phoneticPr fontId="14" type="noConversion"/>
  </si>
  <si>
    <r>
      <t>c</t>
    </r>
    <r>
      <rPr>
        <sz val="10"/>
        <color rgb="FF000000"/>
        <rFont val="Arial"/>
        <family val="2"/>
      </rPr>
      <t>onclusion18:</t>
    </r>
    <phoneticPr fontId="14" type="noConversion"/>
  </si>
  <si>
    <t>advancedtrain(speedupbarracks,h)</t>
    <phoneticPr fontId="14" type="noConversion"/>
  </si>
  <si>
    <t>1basetrain costresource</t>
    <phoneticPr fontId="14" type="noConversion"/>
  </si>
  <si>
    <t>building&amp;researching
process effect hunman level</t>
    <phoneticPr fontId="14" type="noConversion"/>
  </si>
  <si>
    <t>goldneedtime(h)</t>
    <phoneticPr fontId="14" type="noConversion"/>
  </si>
  <si>
    <t>needtime</t>
    <phoneticPr fontId="14" type="noConversion"/>
  </si>
  <si>
    <t>playerreachlevelneedtime(h)</t>
    <phoneticPr fontId="14" type="noConversion"/>
  </si>
  <si>
    <t>needhome</t>
    <phoneticPr fontId="14" type="noConversion"/>
  </si>
  <si>
    <r>
      <t>h</t>
    </r>
    <r>
      <rPr>
        <sz val="10"/>
        <color rgb="FF000000"/>
        <rFont val="Arial"/>
        <family val="2"/>
      </rPr>
      <t>ome to develop techs</t>
    </r>
    <phoneticPr fontId="14" type="noConversion"/>
  </si>
  <si>
    <r>
      <t>p</t>
    </r>
    <r>
      <rPr>
        <sz val="10"/>
        <color rgb="FF000000"/>
        <rFont val="Arial"/>
        <family val="2"/>
      </rPr>
      <t>eople used to develop building first</t>
    </r>
    <phoneticPr fontId="14" type="noConversion"/>
  </si>
  <si>
    <t>maxgoldincoming/h</t>
    <phoneticPr fontId="14" type="noConversion"/>
  </si>
  <si>
    <t>in the pre time, gold is very shorten to develop techs, so the armies is limited</t>
    <phoneticPr fontId="14" type="noConversion"/>
  </si>
  <si>
    <t>disolve plan: immediately trainning: time blocked by troops</t>
    <phoneticPr fontId="14" type="noConversion"/>
  </si>
  <si>
    <t>in the early period, according to conclusion 18, home is useful to earn gold, and home must divide 50% tax also. In the late period, home is useless</t>
    <phoneticPr fontId="14" type="noConversion"/>
  </si>
  <si>
    <t>1 benefits:open new hero to train</t>
    <phoneticPr fontId="14" type="noConversion"/>
  </si>
  <si>
    <t>requireplayerlevel</t>
    <phoneticPr fontId="14" type="noConversion"/>
  </si>
  <si>
    <t>actual required level</t>
    <phoneticPr fontId="14" type="noConversion"/>
  </si>
  <si>
    <t>corresponding people cap
(1 home)</t>
    <phoneticPr fontId="14" type="noConversion"/>
  </si>
  <si>
    <t>required
otherlevel</t>
    <phoneticPr fontId="14" type="noConversion"/>
  </si>
  <si>
    <r>
      <t>total</t>
    </r>
    <r>
      <rPr>
        <sz val="10"/>
        <color rgb="FF000000"/>
        <rFont val="Arial"/>
        <family val="2"/>
      </rPr>
      <t xml:space="preserve"> gold</t>
    </r>
    <r>
      <rPr>
        <sz val="10"/>
        <color rgb="FF000000"/>
        <rFont val="Arial"/>
        <family val="2"/>
      </rPr>
      <t xml:space="preserve"> cost</t>
    </r>
    <phoneticPr fontId="14" type="noConversion"/>
  </si>
  <si>
    <t xml:space="preserve">lv2 research </t>
    <phoneticPr fontId="14" type="noConversion"/>
  </si>
  <si>
    <r>
      <t>l</t>
    </r>
    <r>
      <rPr>
        <sz val="10"/>
        <color rgb="FF000000"/>
        <rFont val="Arial"/>
        <family val="2"/>
      </rPr>
      <t>v3research</t>
    </r>
    <phoneticPr fontId="14" type="noConversion"/>
  </si>
  <si>
    <r>
      <t>l</t>
    </r>
    <r>
      <rPr>
        <sz val="10"/>
        <color rgb="FF000000"/>
        <rFont val="Arial"/>
        <family val="2"/>
      </rPr>
      <t>v4reserach</t>
    </r>
    <phoneticPr fontId="14" type="noConversion"/>
  </si>
  <si>
    <r>
      <t>l</t>
    </r>
    <r>
      <rPr>
        <sz val="10"/>
        <color rgb="FF000000"/>
        <rFont val="Arial"/>
        <family val="2"/>
      </rPr>
      <t>v5research</t>
    </r>
    <phoneticPr fontId="14" type="noConversion"/>
  </si>
  <si>
    <r>
      <t>p</t>
    </r>
    <r>
      <rPr>
        <sz val="10"/>
        <color rgb="FF000000"/>
        <rFont val="Arial"/>
        <family val="2"/>
      </rPr>
      <t>eoplecap</t>
    </r>
    <phoneticPr fontId="14" type="noConversion"/>
  </si>
  <si>
    <t>goldgenerate(h)</t>
    <phoneticPr fontId="14" type="noConversion"/>
  </si>
  <si>
    <r>
      <t>t</t>
    </r>
    <r>
      <rPr>
        <sz val="10"/>
        <color rgb="FF000000"/>
        <rFont val="Arial"/>
        <family val="2"/>
      </rPr>
      <t>otal research need gold sum</t>
    </r>
    <phoneticPr fontId="14" type="noConversion"/>
  </si>
  <si>
    <r>
      <t>l</t>
    </r>
    <r>
      <rPr>
        <sz val="10"/>
        <color rgb="FF000000"/>
        <rFont val="Arial"/>
        <family val="2"/>
      </rPr>
      <t xml:space="preserve">v2 </t>
    </r>
    <phoneticPr fontId="14" type="noConversion"/>
  </si>
  <si>
    <t>total time/gold generate</t>
    <phoneticPr fontId="14" type="noConversion"/>
  </si>
  <si>
    <r>
      <t>l</t>
    </r>
    <r>
      <rPr>
        <sz val="10"/>
        <color rgb="FF000000"/>
        <rFont val="Arial"/>
        <family val="2"/>
      </rPr>
      <t>v3</t>
    </r>
    <phoneticPr fontId="14" type="noConversion"/>
  </si>
  <si>
    <r>
      <t>l</t>
    </r>
    <r>
      <rPr>
        <sz val="10"/>
        <color rgb="FF000000"/>
        <rFont val="Arial"/>
        <family val="2"/>
      </rPr>
      <t>v4</t>
    </r>
    <phoneticPr fontId="14" type="noConversion"/>
  </si>
  <si>
    <r>
      <t>l</t>
    </r>
    <r>
      <rPr>
        <sz val="10"/>
        <color rgb="FF000000"/>
        <rFont val="Arial"/>
        <family val="2"/>
      </rPr>
      <t>v5</t>
    </r>
    <phoneticPr fontId="14" type="noConversion"/>
  </si>
  <si>
    <t>gold need /time generate</t>
    <phoneticPr fontId="14" type="noConversion"/>
  </si>
  <si>
    <t>people must attack other big guys to earn money</t>
    <phoneticPr fontId="14" type="noConversion"/>
  </si>
  <si>
    <r>
      <t>l</t>
    </r>
    <r>
      <rPr>
        <sz val="10"/>
        <color rgb="FF000000"/>
        <rFont val="Arial"/>
        <family val="2"/>
      </rPr>
      <t>v</t>
    </r>
    <phoneticPr fontId="14" type="noConversion"/>
  </si>
  <si>
    <r>
      <t>t</t>
    </r>
    <r>
      <rPr>
        <sz val="10"/>
        <color rgb="FF000000"/>
        <rFont val="Arial"/>
        <family val="2"/>
      </rPr>
      <t>otal need</t>
    </r>
    <phoneticPr fontId="14" type="noConversion"/>
  </si>
  <si>
    <t>conduct(day)/used</t>
    <phoneticPr fontId="14" type="noConversion"/>
  </si>
  <si>
    <r>
      <t>g</t>
    </r>
    <r>
      <rPr>
        <sz val="10"/>
        <color rgb="FF000000"/>
        <rFont val="Arial"/>
        <family val="2"/>
      </rPr>
      <t>oldvalue</t>
    </r>
    <phoneticPr fontId="14" type="noConversion"/>
  </si>
  <si>
    <t>fourcompare</t>
    <phoneticPr fontId="14" type="noConversion"/>
  </si>
  <si>
    <t>watch tower</t>
    <phoneticPr fontId="14" type="noConversion"/>
  </si>
  <si>
    <t>scout and decrease the speed</t>
    <phoneticPr fontId="14" type="noConversion"/>
  </si>
  <si>
    <t>gold(total l)</t>
    <phoneticPr fontId="14" type="noConversion"/>
  </si>
  <si>
    <r>
      <t>gold(</t>
    </r>
    <r>
      <rPr>
        <sz val="10"/>
        <color rgb="FF000000"/>
        <rFont val="Arial"/>
        <family val="2"/>
      </rPr>
      <t>toal</t>
    </r>
    <r>
      <rPr>
        <sz val="10"/>
        <color rgb="FF000000"/>
        <rFont val="Arial"/>
        <family val="2"/>
      </rPr>
      <t xml:space="preserve"> level)</t>
    </r>
    <phoneticPr fontId="14" type="noConversion"/>
  </si>
  <si>
    <t>gold need</t>
    <phoneticPr fontId="14" type="noConversion"/>
  </si>
  <si>
    <t>gold curve is same as resource</t>
    <phoneticPr fontId="14" type="noConversion"/>
  </si>
  <si>
    <t>conclusion 19:</t>
    <phoneticPr fontId="14" type="noConversion"/>
  </si>
  <si>
    <r>
      <t>f</t>
    </r>
    <r>
      <rPr>
        <sz val="10"/>
        <color rgb="FF000000"/>
        <rFont val="Arial"/>
        <family val="2"/>
      </rPr>
      <t>ood research is same as wood , stone most cost ,iorn least,but similar</t>
    </r>
    <phoneticPr fontId="14" type="noConversion"/>
  </si>
  <si>
    <t>conclusion 20:</t>
    <phoneticPr fontId="14" type="noConversion"/>
  </si>
  <si>
    <t>farseeing</t>
    <phoneticPr fontId="14" type="noConversion"/>
  </si>
  <si>
    <r>
      <t>c</t>
    </r>
    <r>
      <rPr>
        <sz val="10"/>
        <color rgb="FF000000"/>
        <rFont val="Arial"/>
        <family val="2"/>
      </rPr>
      <t>omment</t>
    </r>
    <phoneticPr fontId="14" type="noConversion"/>
  </si>
  <si>
    <t>10home conduct</t>
    <phoneticPr fontId="14" type="noConversion"/>
  </si>
  <si>
    <r>
      <t>s</t>
    </r>
    <r>
      <rPr>
        <sz val="10"/>
        <color rgb="FF000000"/>
        <rFont val="Arial"/>
        <family val="2"/>
      </rPr>
      <t>addlebags</t>
    </r>
    <phoneticPr fontId="14" type="noConversion"/>
  </si>
  <si>
    <t>farseeing is shorten by watch tower ,but using golds</t>
    <phoneticPr fontId="14" type="noConversion"/>
  </si>
  <si>
    <r>
      <t>s</t>
    </r>
    <r>
      <rPr>
        <sz val="10"/>
        <color rgb="FF000000"/>
        <rFont val="Arial"/>
        <family val="2"/>
      </rPr>
      <t xml:space="preserve">addlebags increase the good mounted  </t>
    </r>
    <phoneticPr fontId="14" type="noConversion"/>
  </si>
  <si>
    <t>saddlebags</t>
    <phoneticPr fontId="14" type="noConversion"/>
  </si>
  <si>
    <t>low resource cost but high gold cost</t>
    <phoneticPr fontId="14" type="noConversion"/>
  </si>
  <si>
    <t>high gold cost</t>
    <phoneticPr fontId="14" type="noConversion"/>
  </si>
  <si>
    <r>
      <t>f</t>
    </r>
    <r>
      <rPr>
        <sz val="10"/>
        <color rgb="FF000000"/>
        <rFont val="Arial"/>
        <family val="2"/>
      </rPr>
      <t>arm</t>
    </r>
    <phoneticPr fontId="14" type="noConversion"/>
  </si>
  <si>
    <r>
      <t>a</t>
    </r>
    <r>
      <rPr>
        <sz val="10"/>
        <color rgb="FF000000"/>
        <rFont val="Arial"/>
        <family val="2"/>
      </rPr>
      <t>ll research cost more than resource buildings</t>
    </r>
    <phoneticPr fontId="14" type="noConversion"/>
  </si>
  <si>
    <r>
      <t>g</t>
    </r>
    <r>
      <rPr>
        <sz val="10"/>
        <color rgb="FF000000"/>
        <rFont val="Arial"/>
        <family val="2"/>
      </rPr>
      <t>old should be gathered after building</t>
    </r>
    <phoneticPr fontId="14" type="noConversion"/>
  </si>
  <si>
    <t>horseshoes</t>
    <phoneticPr fontId="14" type="noConversion"/>
  </si>
  <si>
    <r>
      <t>u</t>
    </r>
    <r>
      <rPr>
        <sz val="10"/>
        <color rgb="FF000000"/>
        <rFont val="Arial"/>
        <family val="2"/>
      </rPr>
      <t>pgradeartillery</t>
    </r>
    <phoneticPr fontId="14" type="noConversion"/>
  </si>
  <si>
    <t>upgrademilitary,+%5 atk each level</t>
    <phoneticPr fontId="14" type="noConversion"/>
  </si>
  <si>
    <t>upgradehorse,+5% march speed each level</t>
    <phoneticPr fontId="14" type="noConversion"/>
  </si>
  <si>
    <r>
      <t>u</t>
    </r>
    <r>
      <rPr>
        <sz val="10"/>
        <color rgb="FF000000"/>
        <rFont val="Arial"/>
        <family val="2"/>
      </rPr>
      <t>pgrade health, +5% health each level</t>
    </r>
    <phoneticPr fontId="14" type="noConversion"/>
  </si>
  <si>
    <r>
      <t>i</t>
    </r>
    <r>
      <rPr>
        <sz val="10"/>
        <color rgb="FF000000"/>
        <rFont val="Arial"/>
        <family val="2"/>
      </rPr>
      <t>ncrease troop speed 10%</t>
    </r>
    <phoneticPr fontId="14" type="noConversion"/>
  </si>
  <si>
    <t xml:space="preserve"> honedblade ,flecthing, horseshoes is more expensive</t>
    <phoneticPr fontId="14" type="noConversion"/>
  </si>
  <si>
    <r>
      <t>t</t>
    </r>
    <r>
      <rPr>
        <sz val="10"/>
        <color rgb="FF000000"/>
        <rFont val="Arial"/>
        <family val="2"/>
      </rPr>
      <t>rain troops pre.</t>
    </r>
    <phoneticPr fontId="14" type="noConversion"/>
  </si>
  <si>
    <t>vigor  and catagrophy is more important</t>
    <phoneticPr fontId="14" type="noConversion"/>
  </si>
  <si>
    <r>
      <t>s</t>
    </r>
    <r>
      <rPr>
        <sz val="10"/>
        <color rgb="FF000000"/>
        <rFont val="Arial"/>
        <family val="2"/>
      </rPr>
      <t>trongbox</t>
    </r>
    <phoneticPr fontId="14" type="noConversion"/>
  </si>
  <si>
    <t xml:space="preserve">in comparasion with troops ,we need 6-10 times gold </t>
    <phoneticPr fontId="14" type="noConversion"/>
  </si>
  <si>
    <t>conclusion21:</t>
    <phoneticPr fontId="14" type="noConversion"/>
  </si>
  <si>
    <r>
      <t>s</t>
    </r>
    <r>
      <rPr>
        <sz val="10"/>
        <color rgb="FF000000"/>
        <rFont val="Arial"/>
        <family val="2"/>
      </rPr>
      <t>trongbox is similar as vault, farseeing is less than watchtower</t>
    </r>
    <phoneticPr fontId="14" type="noConversion"/>
  </si>
  <si>
    <r>
      <t>b</t>
    </r>
    <r>
      <rPr>
        <sz val="10"/>
        <color rgb="FF000000"/>
        <rFont val="Arial"/>
        <family val="2"/>
      </rPr>
      <t>ut both need golds</t>
    </r>
    <phoneticPr fontId="14" type="noConversion"/>
  </si>
  <si>
    <t>Engineering</t>
    <phoneticPr fontId="14" type="noConversion"/>
  </si>
  <si>
    <t>increase construction speed</t>
    <phoneticPr fontId="14" type="noConversion"/>
  </si>
  <si>
    <t>Siege Weapons</t>
    <phoneticPr fontId="14" type="noConversion"/>
  </si>
  <si>
    <t>Siege Weapons</t>
    <phoneticPr fontId="14" type="noConversion"/>
  </si>
  <si>
    <r>
      <t>c</t>
    </r>
    <r>
      <rPr>
        <sz val="10"/>
        <color rgb="FF000000"/>
        <rFont val="Arial"/>
        <family val="2"/>
      </rPr>
      <t>onclusion22:</t>
    </r>
    <phoneticPr fontId="14" type="noConversion"/>
  </si>
  <si>
    <t>engineering and siege weapons are all benefit</t>
    <phoneticPr fontId="14" type="noConversion"/>
  </si>
  <si>
    <r>
      <t>h</t>
    </r>
    <r>
      <rPr>
        <sz val="10"/>
        <color rgb="FF000000"/>
        <rFont val="Arial"/>
        <family val="2"/>
      </rPr>
      <t>ome</t>
    </r>
    <phoneticPr fontId="14" type="noConversion"/>
  </si>
  <si>
    <r>
      <t>b</t>
    </r>
    <r>
      <rPr>
        <sz val="10"/>
        <color rgb="FF000000"/>
        <rFont val="Arial"/>
        <family val="2"/>
      </rPr>
      <t>uilding</t>
    </r>
    <phoneticPr fontId="14" type="noConversion"/>
  </si>
  <si>
    <r>
      <t>l</t>
    </r>
    <r>
      <rPr>
        <sz val="10"/>
        <color rgb="FF000000"/>
        <rFont val="Arial"/>
        <family val="2"/>
      </rPr>
      <t>evel</t>
    </r>
    <phoneticPr fontId="14" type="noConversion"/>
  </si>
  <si>
    <r>
      <t>g</t>
    </r>
    <r>
      <rPr>
        <sz val="10"/>
        <color rgb="FF000000"/>
        <rFont val="Arial"/>
        <family val="2"/>
      </rPr>
      <t>old product(h)</t>
    </r>
    <phoneticPr fontId="14" type="noConversion"/>
  </si>
  <si>
    <r>
      <t>c</t>
    </r>
    <r>
      <rPr>
        <sz val="10"/>
        <color rgb="FF000000"/>
        <rFont val="Arial"/>
        <family val="2"/>
      </rPr>
      <t>an affod salary level</t>
    </r>
    <phoneticPr fontId="14" type="noConversion"/>
  </si>
  <si>
    <r>
      <t>c</t>
    </r>
    <r>
      <rPr>
        <sz val="10"/>
        <color rgb="FF000000"/>
        <rFont val="Arial"/>
        <family val="2"/>
      </rPr>
      <t>onclusion23:</t>
    </r>
    <phoneticPr fontId="14" type="noConversion"/>
  </si>
  <si>
    <t>heros afford two much golds</t>
    <phoneticPr fontId="14" type="noConversion"/>
  </si>
  <si>
    <t>4*200 level's hero need 10 homes.</t>
    <phoneticPr fontId="14" type="noConversion"/>
  </si>
  <si>
    <t>must apply more golds</t>
    <phoneticPr fontId="14" type="noConversion"/>
  </si>
  <si>
    <t xml:space="preserve"> conduct(day)/total used</t>
    <phoneticPr fontId="14" type="noConversion"/>
  </si>
  <si>
    <r>
      <t>d</t>
    </r>
    <r>
      <rPr>
        <sz val="10"/>
        <color rgb="FF000000"/>
        <rFont val="Arial"/>
        <family val="2"/>
      </rPr>
      <t>roprate</t>
    </r>
    <phoneticPr fontId="14" type="noConversion"/>
  </si>
  <si>
    <r>
      <t>u</t>
    </r>
    <r>
      <rPr>
        <sz val="10"/>
        <color rgb="FF000000"/>
        <rFont val="Arial"/>
        <family val="2"/>
      </rPr>
      <t>ndroprate</t>
    </r>
    <phoneticPr fontId="14" type="noConversion"/>
  </si>
  <si>
    <r>
      <t>t</t>
    </r>
    <r>
      <rPr>
        <sz val="10"/>
        <color rgb="FF000000"/>
        <rFont val="Arial"/>
        <family val="2"/>
      </rPr>
      <t>otal droprate</t>
    </r>
    <phoneticPr fontId="14" type="noConversion"/>
  </si>
  <si>
    <t xml:space="preserve"> T1 Cavalry</t>
    <phoneticPr fontId="14" type="noConversion"/>
  </si>
  <si>
    <t>T1Militiamen</t>
    <phoneticPr fontId="14" type="noConversion"/>
  </si>
  <si>
    <t>1 city's barracks need 2 city resource,but add wild speed up can fit the player needs</t>
    <phoneticPr fontId="14" type="noConversion"/>
  </si>
  <si>
    <t xml:space="preserve">disolve: capture 10 wilds or 3city needed </t>
    <phoneticPr fontId="14" type="noConversion"/>
  </si>
  <si>
    <r>
      <t>T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Archers</t>
    </r>
    <phoneticPr fontId="14" type="noConversion"/>
  </si>
  <si>
    <t>T2 cavalry</t>
    <phoneticPr fontId="14" type="noConversion"/>
  </si>
  <si>
    <t>T2Militiamen</t>
    <phoneticPr fontId="14" type="noConversion"/>
  </si>
  <si>
    <r>
      <t>T2</t>
    </r>
    <r>
      <rPr>
        <sz val="10"/>
        <color rgb="FF000000"/>
        <rFont val="Arial"/>
        <family val="2"/>
      </rPr>
      <t>Archers</t>
    </r>
    <phoneticPr fontId="14" type="noConversion"/>
  </si>
  <si>
    <t>T3 cavalry</t>
    <phoneticPr fontId="14" type="noConversion"/>
  </si>
  <si>
    <t>T3 Militiamen</t>
    <phoneticPr fontId="14" type="noConversion"/>
  </si>
  <si>
    <r>
      <t xml:space="preserve">T3 </t>
    </r>
    <r>
      <rPr>
        <sz val="10"/>
        <color rgb="FF000000"/>
        <rFont val="Arial"/>
        <family val="2"/>
      </rPr>
      <t>Archers</t>
    </r>
    <phoneticPr fontId="14" type="noConversion"/>
  </si>
  <si>
    <r>
      <t>B</t>
    </r>
    <r>
      <rPr>
        <sz val="10"/>
        <color rgb="FF000000"/>
        <rFont val="Arial"/>
        <family val="2"/>
      </rPr>
      <t>OSS</t>
    </r>
    <phoneticPr fontId="14" type="noConversion"/>
  </si>
  <si>
    <t xml:space="preserve">T2 total </t>
    <phoneticPr fontId="14" type="noConversion"/>
  </si>
  <si>
    <t>T3 total</t>
    <phoneticPr fontId="14" type="noConversion"/>
  </si>
  <si>
    <t>leveltotalT1</t>
    <phoneticPr fontId="14" type="noConversion"/>
  </si>
  <si>
    <t>leveltotalT2</t>
    <phoneticPr fontId="14" type="noConversion"/>
  </si>
  <si>
    <t>leveltotalT3</t>
    <phoneticPr fontId="14" type="noConversion"/>
  </si>
  <si>
    <t>level</t>
    <phoneticPr fontId="14" type="noConversion"/>
  </si>
  <si>
    <t>ID</t>
    <phoneticPr fontId="14" type="noConversion"/>
  </si>
  <si>
    <t>MAP</t>
    <phoneticPr fontId="14" type="noConversion"/>
  </si>
  <si>
    <t>totalbattlebuff</t>
    <phoneticPr fontId="14" type="noConversion"/>
  </si>
  <si>
    <t>totalbunus</t>
    <phoneticPr fontId="14" type="noConversion"/>
  </si>
  <si>
    <r>
      <t>t</t>
    </r>
    <r>
      <rPr>
        <sz val="10"/>
        <color rgb="FF000000"/>
        <rFont val="Arial"/>
        <family val="2"/>
      </rPr>
      <t xml:space="preserve">otal </t>
    </r>
    <r>
      <rPr>
        <sz val="10"/>
        <color rgb="FF000000"/>
        <rFont val="Arial"/>
        <family val="2"/>
      </rPr>
      <t>Build Time (min)</t>
    </r>
    <phoneticPr fontId="14" type="noConversion"/>
  </si>
  <si>
    <t>T1total</t>
    <phoneticPr fontId="14" type="noConversion"/>
  </si>
  <si>
    <r>
      <t>c</t>
    </r>
    <r>
      <rPr>
        <sz val="10"/>
        <color rgb="FF000000"/>
        <rFont val="Arial"/>
        <family val="2"/>
      </rPr>
      <t>hapter</t>
    </r>
    <phoneticPr fontId="14" type="noConversion"/>
  </si>
  <si>
    <t>level</t>
    <phoneticPr fontId="14" type="noConversion"/>
  </si>
  <si>
    <r>
      <t>w</t>
    </r>
    <r>
      <rPr>
        <sz val="10"/>
        <color rgb="FF000000"/>
        <rFont val="Arial"/>
        <family val="2"/>
      </rPr>
      <t>olf riders</t>
    </r>
    <phoneticPr fontId="14" type="noConversion"/>
  </si>
  <si>
    <r>
      <t>g</t>
    </r>
    <r>
      <rPr>
        <sz val="10"/>
        <color rgb="FF000000"/>
        <rFont val="Arial"/>
        <family val="2"/>
      </rPr>
      <t>oblins</t>
    </r>
    <phoneticPr fontId="14" type="noConversion"/>
  </si>
  <si>
    <r>
      <t>A</t>
    </r>
    <r>
      <rPr>
        <sz val="10"/>
        <color rgb="FF000000"/>
        <rFont val="Arial"/>
        <family val="2"/>
      </rPr>
      <t>rchers</t>
    </r>
    <phoneticPr fontId="14" type="noConversion"/>
  </si>
  <si>
    <r>
      <t>g</t>
    </r>
    <r>
      <rPr>
        <sz val="10"/>
        <color rgb="FF000000"/>
        <rFont val="Arial"/>
        <family val="2"/>
      </rPr>
      <t>oblin warriors</t>
    </r>
    <phoneticPr fontId="14" type="noConversion"/>
  </si>
  <si>
    <r>
      <t>w</t>
    </r>
    <r>
      <rPr>
        <sz val="10"/>
        <color rgb="FF000000"/>
        <rFont val="Arial"/>
        <family val="2"/>
      </rPr>
      <t>arg riders</t>
    </r>
    <phoneticPr fontId="14" type="noConversion"/>
  </si>
  <si>
    <r>
      <t>D</t>
    </r>
    <r>
      <rPr>
        <sz val="10"/>
        <color rgb="FF000000"/>
        <rFont val="Arial"/>
        <family val="2"/>
      </rPr>
      <t>art Throwers</t>
    </r>
    <phoneticPr fontId="14" type="noConversion"/>
  </si>
  <si>
    <r>
      <t>A</t>
    </r>
    <r>
      <rPr>
        <sz val="10"/>
        <color rgb="FF000000"/>
        <rFont val="Arial"/>
        <family val="2"/>
      </rPr>
      <t>rmored Warg Riders</t>
    </r>
    <phoneticPr fontId="14" type="noConversion"/>
  </si>
  <si>
    <r>
      <t>L</t>
    </r>
    <r>
      <rPr>
        <sz val="10"/>
        <color rgb="FF000000"/>
        <rFont val="Arial"/>
        <family val="2"/>
      </rPr>
      <t>og Rams</t>
    </r>
    <phoneticPr fontId="14" type="noConversion"/>
  </si>
  <si>
    <r>
      <t>R</t>
    </r>
    <r>
      <rPr>
        <sz val="10"/>
        <color rgb="FF000000"/>
        <rFont val="Arial"/>
        <family val="2"/>
      </rPr>
      <t>ock Throwers</t>
    </r>
    <phoneticPr fontId="14" type="noConversion"/>
  </si>
  <si>
    <t xml:space="preserve">T1 total </t>
    <phoneticPr fontId="14" type="noConversion"/>
  </si>
  <si>
    <r>
      <t>T</t>
    </r>
    <r>
      <rPr>
        <sz val="10"/>
        <color rgb="FF000000"/>
        <rFont val="Arial"/>
        <family val="2"/>
      </rPr>
      <t>2total</t>
    </r>
    <phoneticPr fontId="14" type="noConversion"/>
  </si>
  <si>
    <r>
      <t>T</t>
    </r>
    <r>
      <rPr>
        <sz val="10"/>
        <color rgb="FF000000"/>
        <rFont val="Arial"/>
        <family val="2"/>
      </rPr>
      <t>3total</t>
    </r>
    <phoneticPr fontId="14" type="noConversion"/>
  </si>
  <si>
    <t>building lv</t>
    <phoneticPr fontId="14" type="noConversion"/>
  </si>
  <si>
    <r>
      <t>r</t>
    </r>
    <r>
      <rPr>
        <sz val="10"/>
        <color rgb="FF000000"/>
        <rFont val="Arial"/>
        <family val="2"/>
      </rPr>
      <t>esoucecost</t>
    </r>
    <phoneticPr fontId="14" type="noConversion"/>
  </si>
  <si>
    <r>
      <t>w</t>
    </r>
    <r>
      <rPr>
        <sz val="10"/>
        <color rgb="FF000000"/>
        <rFont val="Arial"/>
        <family val="2"/>
      </rPr>
      <t>oodaward</t>
    </r>
    <phoneticPr fontId="14" type="noConversion"/>
  </si>
  <si>
    <r>
      <t>f</t>
    </r>
    <r>
      <rPr>
        <sz val="10"/>
        <color rgb="FF000000"/>
        <rFont val="Arial"/>
        <family val="2"/>
      </rPr>
      <t>oodaward</t>
    </r>
    <phoneticPr fontId="14" type="noConversion"/>
  </si>
  <si>
    <t>minimattackdamage(T1)</t>
    <phoneticPr fontId="14" type="noConversion"/>
  </si>
  <si>
    <r>
      <t>m</t>
    </r>
    <r>
      <rPr>
        <sz val="10"/>
        <color rgb="FF000000"/>
        <rFont val="Arial"/>
        <family val="2"/>
      </rPr>
      <t>inimresoucecost</t>
    </r>
    <phoneticPr fontId="14" type="noConversion"/>
  </si>
  <si>
    <t>oreaward</t>
    <phoneticPr fontId="14" type="noConversion"/>
  </si>
  <si>
    <t>totalresourceaward</t>
    <phoneticPr fontId="14" type="noConversion"/>
  </si>
  <si>
    <t>cof of resouce</t>
    <phoneticPr fontId="14" type="noConversion"/>
  </si>
  <si>
    <r>
      <t>t</t>
    </r>
    <r>
      <rPr>
        <sz val="10"/>
        <color rgb="FF000000"/>
        <rFont val="Arial"/>
        <family val="2"/>
      </rPr>
      <t>otal</t>
    </r>
    <phoneticPr fontId="14" type="noConversion"/>
  </si>
  <si>
    <r>
      <t>:</t>
    </r>
    <r>
      <rPr>
        <sz val="10"/>
        <color rgb="FF000000"/>
        <rFont val="Arial"/>
        <family val="2"/>
      </rPr>
      <t>defined manully</t>
    </r>
    <phoneticPr fontId="14" type="noConversion"/>
  </si>
  <si>
    <t>goldcof</t>
    <phoneticPr fontId="14" type="noConversion"/>
  </si>
  <si>
    <t>stoneaward</t>
    <phoneticPr fontId="14" type="noConversion"/>
  </si>
  <si>
    <t>level 6 building to level 6 home*1 :</t>
    <phoneticPr fontId="14" type="noConversion"/>
  </si>
  <si>
    <t>how many soldiers player can train(20 barracks a day)</t>
  </si>
  <si>
    <t>how many soldiers player can train(20 barracks a day)</t>
    <phoneticPr fontId="14" type="noConversion"/>
  </si>
  <si>
    <t xml:space="preserve">1 city can only afford 8208  t3armys </t>
    <phoneticPr fontId="14" type="noConversion"/>
  </si>
  <si>
    <t xml:space="preserve">1 city can only afford 8208 t3 armys </t>
    <phoneticPr fontId="14" type="noConversion"/>
  </si>
  <si>
    <t>total need/ 39resourceconduct(day)</t>
    <phoneticPr fontId="14" type="noConversion"/>
  </si>
  <si>
    <t>total /8home goldconduct(day)</t>
    <phoneticPr fontId="14" type="noConversion"/>
  </si>
  <si>
    <r>
      <t>t</t>
    </r>
    <r>
      <rPr>
        <sz val="10"/>
        <color rgb="FF000000"/>
        <rFont val="Arial"/>
        <family val="2"/>
      </rPr>
      <t>imes</t>
    </r>
    <phoneticPr fontId="14" type="noConversion"/>
  </si>
  <si>
    <t>goldreward</t>
    <phoneticPr fontId="14" type="noConversion"/>
  </si>
  <si>
    <t>Base Train Time /second</t>
    <phoneticPr fontId="14" type="noConversion"/>
  </si>
  <si>
    <t>T4tran</t>
    <phoneticPr fontId="14" type="noConversion"/>
  </si>
  <si>
    <t>u14 Dwarf Phalanx</t>
    <phoneticPr fontId="14" type="noConversion"/>
  </si>
  <si>
    <t>Dwarf Phalanx</t>
    <phoneticPr fontId="14" type="noConversion"/>
  </si>
  <si>
    <t>u3 Supply Caravans</t>
    <phoneticPr fontId="14" type="noConversion"/>
  </si>
  <si>
    <t xml:space="preserve"> Supply Caravans</t>
    <phoneticPr fontId="14" type="noConversion"/>
  </si>
  <si>
    <t>u15 Catapult Wagon</t>
    <phoneticPr fontId="14" type="noConversion"/>
  </si>
  <si>
    <t>Catapult Wagon</t>
    <phoneticPr fontId="14" type="noConversion"/>
  </si>
  <si>
    <t>u16 Boar Archers</t>
    <phoneticPr fontId="14" type="noConversion"/>
  </si>
  <si>
    <t>Boar Archers</t>
    <phoneticPr fontId="14" type="noConversion"/>
  </si>
  <si>
    <t>T4RIDE</t>
    <phoneticPr fontId="14" type="noConversion"/>
  </si>
  <si>
    <t>T4 FOOT</t>
    <phoneticPr fontId="14" type="noConversion"/>
  </si>
  <si>
    <t>T4 ART</t>
    <phoneticPr fontId="14" type="noConversion"/>
  </si>
  <si>
    <r>
      <t>c</t>
    </r>
    <r>
      <rPr>
        <sz val="10"/>
        <color rgb="FF000000"/>
        <rFont val="Arial"/>
        <family val="2"/>
      </rPr>
      <t>apture addup</t>
    </r>
    <phoneticPr fontId="14" type="noConversion"/>
  </si>
  <si>
    <t>forge</t>
  </si>
  <si>
    <t>T1 TRAN</t>
  </si>
  <si>
    <t>armory</t>
  </si>
  <si>
    <t>T3  FOOT</t>
  </si>
  <si>
    <t>T2ART</t>
  </si>
  <si>
    <t>T3 ART</t>
  </si>
  <si>
    <t>t3 ridE</t>
  </si>
  <si>
    <t>u14 Dwarf Phalanx</t>
  </si>
  <si>
    <t>T4 FOOT</t>
  </si>
  <si>
    <t>u15 Catapult Wagon</t>
  </si>
  <si>
    <t>T4 ART</t>
  </si>
  <si>
    <t>u16 Boar Archers</t>
  </si>
  <si>
    <t>T4RIDE</t>
  </si>
  <si>
    <t>?</t>
  </si>
  <si>
    <t>t3 tran</t>
  </si>
  <si>
    <t>u3 Supply Caravans</t>
  </si>
  <si>
    <t>T4tran</t>
  </si>
  <si>
    <t>T1 RIDE</t>
  </si>
  <si>
    <t>T1 FOOT</t>
  </si>
  <si>
    <t>T1 ART</t>
  </si>
  <si>
    <t>stable</t>
  </si>
  <si>
    <t>T2 FOOT</t>
  </si>
  <si>
    <t>T2 RIDE</t>
  </si>
  <si>
    <t>T2 tran</t>
  </si>
  <si>
    <t>armory</t>
    <phoneticPr fontId="14" type="noConversion"/>
  </si>
  <si>
    <t>stable</t>
    <phoneticPr fontId="14" type="noConversion"/>
  </si>
  <si>
    <t>droprate of metal</t>
    <phoneticPr fontId="14" type="noConversion"/>
  </si>
  <si>
    <t>drop rate of gems</t>
    <phoneticPr fontId="14" type="noConversion"/>
  </si>
  <si>
    <t>artifact need of metal</t>
    <phoneticPr fontId="14" type="noConversion"/>
  </si>
  <si>
    <t>artifact need of gems</t>
    <phoneticPr fontId="14" type="noConversion"/>
  </si>
  <si>
    <t>need of artifact</t>
    <phoneticPr fontId="14" type="noConversion"/>
  </si>
  <si>
    <t>normal rate</t>
    <phoneticPr fontId="14" type="noConversion"/>
  </si>
  <si>
    <t>normalcount</t>
    <phoneticPr fontId="14" type="noConversion"/>
  </si>
  <si>
    <t>expectcout</t>
    <phoneticPr fontId="14" type="noConversion"/>
  </si>
  <si>
    <t>normalexpect</t>
    <phoneticPr fontId="14" type="noConversion"/>
  </si>
  <si>
    <t>goodexpect</t>
    <phoneticPr fontId="14" type="noConversion"/>
  </si>
  <si>
    <t>goodrate</t>
    <phoneticPr fontId="14" type="noConversion"/>
  </si>
  <si>
    <t>goodcount</t>
    <phoneticPr fontId="14" type="noConversion"/>
  </si>
  <si>
    <t>droprate of metal&amp;gems</t>
    <phoneticPr fontId="14" type="noConversion"/>
  </si>
  <si>
    <t>artifact needed</t>
    <phoneticPr fontId="14" type="noConversion"/>
  </si>
  <si>
    <t>totally metal time</t>
    <phoneticPr fontId="14" type="noConversion"/>
  </si>
  <si>
    <t>totally  gem time</t>
    <phoneticPr fontId="14" type="noConversion"/>
  </si>
  <si>
    <t>`</t>
    <phoneticPr fontId="14" type="noConversion"/>
  </si>
  <si>
    <t>good droprate of metal &amp;gems</t>
    <phoneticPr fontId="14" type="noConversion"/>
  </si>
  <si>
    <t>good droprate of metal</t>
    <phoneticPr fontId="14" type="noConversion"/>
  </si>
  <si>
    <t>good drop rate of gems</t>
    <phoneticPr fontId="14" type="noConversion"/>
  </si>
  <si>
    <t>totally metal time (good)</t>
    <phoneticPr fontId="14" type="noConversion"/>
  </si>
  <si>
    <t>totally gem time(good)</t>
    <phoneticPr fontId="14" type="noConversion"/>
  </si>
  <si>
    <t>totally need days / 51times</t>
    <phoneticPr fontId="14" type="noConversion"/>
  </si>
  <si>
    <t>might/trainning time</t>
    <phoneticPr fontId="14" type="noConversion"/>
  </si>
  <si>
    <r>
      <t>n</t>
    </r>
    <r>
      <rPr>
        <sz val="10"/>
        <color rgb="FF000000"/>
        <rFont val="Arial"/>
        <family val="2"/>
      </rPr>
      <t>eed keys</t>
    </r>
    <phoneticPr fontId="14" type="noConversion"/>
  </si>
  <si>
    <t>basic distance</t>
    <phoneticPr fontId="14" type="noConversion"/>
  </si>
  <si>
    <t>totally need days/24times</t>
    <phoneticPr fontId="14" type="noConversion"/>
  </si>
  <si>
    <t>Hobbit: KoM Split Test Spec</t>
  </si>
  <si>
    <t>Control</t>
  </si>
  <si>
    <t>Server ID</t>
  </si>
  <si>
    <t>unlock_level</t>
  </si>
  <si>
    <t>interval</t>
  </si>
  <si>
    <t>base_limit</t>
  </si>
  <si>
    <t>item_use_limit</t>
  </si>
  <si>
    <t>LiveOps</t>
  </si>
  <si>
    <t>Yes</t>
  </si>
  <si>
    <t>No</t>
  </si>
  <si>
    <t>Total Attacks / Day</t>
  </si>
  <si>
    <t>Stamina Item</t>
  </si>
  <si>
    <t>Price</t>
  </si>
  <si>
    <t>item_391</t>
  </si>
  <si>
    <t>item_392</t>
  </si>
  <si>
    <t>item_393</t>
  </si>
  <si>
    <t>item_394</t>
  </si>
  <si>
    <t>item_395</t>
  </si>
  <si>
    <t>item_396</t>
  </si>
  <si>
    <t>item_397</t>
  </si>
  <si>
    <t>item_398</t>
  </si>
  <si>
    <t>item_399</t>
  </si>
  <si>
    <t>Total</t>
  </si>
  <si>
    <t>Live ops</t>
    <phoneticPr fontId="36" type="noConversion"/>
  </si>
  <si>
    <t>lv1</t>
    <phoneticPr fontId="36" type="noConversion"/>
  </si>
  <si>
    <t>LV1 CHEST</t>
    <phoneticPr fontId="36" type="noConversion"/>
  </si>
  <si>
    <t>LV2 CHEST</t>
    <phoneticPr fontId="36" type="noConversion"/>
  </si>
  <si>
    <t>LV 3 CHEST</t>
    <phoneticPr fontId="36" type="noConversion"/>
  </si>
  <si>
    <t>GEMS</t>
    <phoneticPr fontId="36" type="noConversion"/>
  </si>
  <si>
    <t>gems</t>
    <phoneticPr fontId="36" type="noConversion"/>
  </si>
  <si>
    <t>metal</t>
    <phoneticPr fontId="36" type="noConversion"/>
  </si>
  <si>
    <t xml:space="preserve"> </t>
    <phoneticPr fontId="36" type="noConversion"/>
  </si>
  <si>
    <t>total gems</t>
    <phoneticPr fontId="36" type="noConversion"/>
  </si>
  <si>
    <t>total metal</t>
    <phoneticPr fontId="36" type="noConversion"/>
  </si>
  <si>
    <t>30100-1-0.175
30100-2-0.05
30200-1-0.425
30200-2-0.2
30200-4-0.15</t>
    <phoneticPr fontId="36" type="noConversion"/>
  </si>
  <si>
    <t>30101-2-0.175</t>
  </si>
  <si>
    <t>30102-3-0.175</t>
  </si>
  <si>
    <t>30101-4-0.05</t>
    <phoneticPr fontId="36" type="noConversion"/>
  </si>
  <si>
    <t>30102-6-0.05</t>
  </si>
  <si>
    <t>30201-2-0.425</t>
  </si>
  <si>
    <t>30202-3-0.425</t>
  </si>
  <si>
    <t>30201-4-0.2</t>
  </si>
  <si>
    <t>30202-6-0.2</t>
  </si>
  <si>
    <t>30201-8-0.15</t>
  </si>
  <si>
    <t>30202-12-0.15</t>
  </si>
  <si>
    <t>lv2</t>
    <phoneticPr fontId="36" type="noConversion"/>
  </si>
  <si>
    <t>gems</t>
    <phoneticPr fontId="36" type="noConversion"/>
  </si>
  <si>
    <t xml:space="preserve"> </t>
    <phoneticPr fontId="36" type="noConversion"/>
  </si>
  <si>
    <t>lv3</t>
    <phoneticPr fontId="36" type="noConversion"/>
  </si>
  <si>
    <t>metal</t>
    <phoneticPr fontId="36" type="noConversion"/>
  </si>
  <si>
    <r>
      <t>r</t>
    </r>
    <r>
      <rPr>
        <sz val="10"/>
        <color rgb="FF000000"/>
        <rFont val="Arial"/>
        <family val="2"/>
      </rPr>
      <t>ate</t>
    </r>
    <phoneticPr fontId="14" type="noConversion"/>
  </si>
  <si>
    <t>Quarry</t>
    <phoneticPr fontId="14" type="noConversion"/>
  </si>
  <si>
    <t>Academy</t>
    <phoneticPr fontId="14" type="noConversion"/>
  </si>
  <si>
    <t>Embassy</t>
    <phoneticPr fontId="14" type="noConversion"/>
  </si>
  <si>
    <t>Muster Field</t>
    <phoneticPr fontId="14" type="noConversion"/>
  </si>
  <si>
    <t>Metal Alloys</t>
    <phoneticPr fontId="14" type="noConversion"/>
  </si>
  <si>
    <t>vault</t>
    <phoneticPr fontId="14" type="noConversion"/>
  </si>
  <si>
    <t>Armory</t>
    <phoneticPr fontId="14" type="noConversion"/>
  </si>
  <si>
    <t>Armory</t>
    <phoneticPr fontId="14" type="noConversion"/>
  </si>
  <si>
    <t>Armory</t>
    <phoneticPr fontId="14" type="noConversion"/>
  </si>
  <si>
    <t>Watch tower</t>
    <phoneticPr fontId="14" type="noConversion"/>
  </si>
  <si>
    <t>Tavern</t>
    <phoneticPr fontId="14" type="noConversion"/>
  </si>
  <si>
    <t>Stables</t>
    <phoneticPr fontId="14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</si>
</sst>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_);[Red]\(0.00\)"/>
    <numFmt numFmtId="178" formatCode="#,##0_);\(#,##0\);\–_);&quot;–&quot;_)"/>
  </numFmts>
  <fonts count="37">
    <font>
      <sz val="10"/>
      <color rgb="FF000000"/>
      <name val="Arial"/>
    </font>
    <font>
      <sz val="11"/>
      <color theme="1"/>
      <name val="宋体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9"/>
      <name val="宋体"/>
      <family val="3"/>
      <charset val="134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sz val="8"/>
      <color rgb="FF000000"/>
      <name val="Arial"/>
      <family val="2"/>
    </font>
    <font>
      <sz val="10"/>
      <color theme="0" tint="-0.34998626667073579"/>
      <name val="宋体"/>
      <family val="3"/>
      <charset val="134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8"/>
      <color rgb="FF000000"/>
      <name val="Arial"/>
      <family val="2"/>
    </font>
    <font>
      <sz val="9"/>
      <color rgb="FF000000"/>
      <name val="Arial"/>
      <family val="2"/>
    </font>
    <font>
      <sz val="11"/>
      <color indexed="8"/>
      <name val="Arial"/>
      <family val="2"/>
    </font>
    <font>
      <sz val="20"/>
      <color rgb="FFFF0000"/>
      <name val="Arial"/>
      <family val="2"/>
    </font>
    <font>
      <sz val="16"/>
      <color rgb="FFFF0000"/>
      <name val="Arial"/>
      <family val="2"/>
    </font>
    <font>
      <sz val="16"/>
      <color rgb="FF000000"/>
      <name val="Arial"/>
      <family val="2"/>
    </font>
    <font>
      <sz val="12"/>
      <color rgb="FFFF0000"/>
      <name val="Arial"/>
      <family val="2"/>
    </font>
    <font>
      <sz val="16"/>
      <color theme="3"/>
      <name val="Arial"/>
      <family val="2"/>
    </font>
    <font>
      <sz val="10.5"/>
      <color rgb="FF000000"/>
      <name val="Calibri"/>
      <family val="2"/>
    </font>
    <font>
      <sz val="9"/>
      <color theme="1"/>
      <name val="宋体"/>
      <family val="2"/>
      <scheme val="minor"/>
    </font>
    <font>
      <sz val="32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DD7E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158"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8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0" fillId="10" borderId="0" xfId="0" applyFont="1" applyFill="1" applyAlignment="1">
      <alignment horizontal="left" vertical="center" wrapText="1"/>
    </xf>
    <xf numFmtId="9" fontId="11" fillId="0" borderId="0" xfId="0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0" fillId="14" borderId="0" xfId="0" applyFill="1" applyAlignment="1">
      <alignment wrapText="1"/>
    </xf>
    <xf numFmtId="0" fontId="15" fillId="15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0" fontId="0" fillId="16" borderId="0" xfId="0" applyFill="1" applyAlignment="1">
      <alignment wrapText="1"/>
    </xf>
    <xf numFmtId="0" fontId="15" fillId="16" borderId="0" xfId="0" applyFont="1" applyFill="1" applyAlignment="1">
      <alignment wrapText="1"/>
    </xf>
    <xf numFmtId="0" fontId="15" fillId="17" borderId="0" xfId="0" applyFont="1" applyFill="1" applyAlignment="1">
      <alignment wrapText="1"/>
    </xf>
    <xf numFmtId="0" fontId="15" fillId="18" borderId="0" xfId="0" applyFont="1" applyFill="1" applyAlignment="1">
      <alignment wrapText="1"/>
    </xf>
    <xf numFmtId="0" fontId="0" fillId="18" borderId="0" xfId="0" applyFill="1" applyAlignment="1">
      <alignment wrapText="1"/>
    </xf>
    <xf numFmtId="0" fontId="15" fillId="13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24" fillId="0" borderId="2" xfId="0" applyFont="1" applyBorder="1" applyAlignment="1">
      <alignment vertical="center" wrapText="1"/>
    </xf>
    <xf numFmtId="0" fontId="25" fillId="0" borderId="0" xfId="0" applyNumberFormat="1" applyFont="1" applyFill="1" applyBorder="1" applyAlignment="1" applyProtection="1">
      <alignment horizontal="right"/>
    </xf>
    <xf numFmtId="0" fontId="0" fillId="19" borderId="0" xfId="0" applyFill="1" applyAlignment="1">
      <alignment wrapText="1"/>
    </xf>
    <xf numFmtId="0" fontId="0" fillId="19" borderId="0" xfId="0" applyFill="1" applyAlignment="1">
      <alignment horizontal="center" vertical="center" wrapText="1"/>
    </xf>
    <xf numFmtId="0" fontId="0" fillId="20" borderId="0" xfId="0" applyFill="1" applyAlignment="1">
      <alignment wrapText="1"/>
    </xf>
    <xf numFmtId="0" fontId="15" fillId="19" borderId="0" xfId="0" applyFont="1" applyFill="1" applyAlignment="1">
      <alignment horizontal="center" vertical="center" wrapText="1"/>
    </xf>
    <xf numFmtId="0" fontId="0" fillId="21" borderId="0" xfId="0" applyFill="1" applyAlignment="1">
      <alignment wrapText="1"/>
    </xf>
    <xf numFmtId="0" fontId="0" fillId="21" borderId="0" xfId="0" applyFill="1" applyAlignment="1">
      <alignment horizontal="center" vertical="center" wrapText="1"/>
    </xf>
    <xf numFmtId="0" fontId="0" fillId="22" borderId="0" xfId="0" applyFill="1" applyAlignment="1">
      <alignment wrapText="1"/>
    </xf>
    <xf numFmtId="0" fontId="0" fillId="22" borderId="0" xfId="0" applyFill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9" fillId="0" borderId="0" xfId="0" applyFont="1" applyAlignment="1">
      <alignment wrapText="1"/>
    </xf>
    <xf numFmtId="0" fontId="15" fillId="0" borderId="0" xfId="0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10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76" fontId="0" fillId="0" borderId="0" xfId="0" applyNumberFormat="1" applyAlignment="1">
      <alignment wrapText="1"/>
    </xf>
    <xf numFmtId="0" fontId="15" fillId="0" borderId="0" xfId="0" applyFont="1" applyBorder="1" applyAlignment="1">
      <alignment horizontal="center" vertical="center"/>
    </xf>
    <xf numFmtId="0" fontId="25" fillId="0" borderId="0" xfId="0" applyNumberFormat="1" applyFont="1" applyFill="1" applyBorder="1" applyAlignment="1" applyProtection="1">
      <alignment horizontal="left"/>
    </xf>
    <xf numFmtId="0" fontId="15" fillId="0" borderId="0" xfId="1" applyAlignment="1">
      <alignment horizontal="center" vertical="center" wrapText="1"/>
    </xf>
    <xf numFmtId="0" fontId="15" fillId="0" borderId="0" xfId="1" applyAlignment="1">
      <alignment wrapText="1"/>
    </xf>
    <xf numFmtId="0" fontId="15" fillId="0" borderId="0" xfId="1" applyAlignment="1">
      <alignment horizontal="center" vertical="center" wrapText="1"/>
    </xf>
    <xf numFmtId="0" fontId="28" fillId="0" borderId="0" xfId="0" applyFont="1" applyAlignment="1">
      <alignment wrapText="1"/>
    </xf>
    <xf numFmtId="0" fontId="21" fillId="13" borderId="0" xfId="0" applyFont="1" applyFill="1" applyAlignment="1">
      <alignment wrapText="1"/>
    </xf>
    <xf numFmtId="0" fontId="15" fillId="23" borderId="0" xfId="0" applyFont="1" applyFill="1" applyAlignment="1">
      <alignment wrapText="1"/>
    </xf>
    <xf numFmtId="0" fontId="0" fillId="23" borderId="0" xfId="0" applyFill="1" applyAlignment="1">
      <alignment wrapText="1"/>
    </xf>
    <xf numFmtId="0" fontId="15" fillId="24" borderId="0" xfId="0" applyFont="1" applyFill="1" applyAlignment="1">
      <alignment wrapText="1"/>
    </xf>
    <xf numFmtId="0" fontId="0" fillId="24" borderId="0" xfId="0" applyFill="1" applyAlignment="1">
      <alignment wrapText="1"/>
    </xf>
    <xf numFmtId="0" fontId="15" fillId="21" borderId="0" xfId="0" applyFont="1" applyFill="1" applyAlignment="1">
      <alignment wrapText="1"/>
    </xf>
    <xf numFmtId="10" fontId="15" fillId="0" borderId="0" xfId="0" applyNumberFormat="1" applyFont="1" applyAlignment="1">
      <alignment wrapText="1"/>
    </xf>
    <xf numFmtId="0" fontId="31" fillId="0" borderId="8" xfId="0" applyFont="1" applyBorder="1" applyAlignment="1">
      <alignment horizontal="justify" vertical="center" wrapText="1"/>
    </xf>
    <xf numFmtId="0" fontId="31" fillId="0" borderId="9" xfId="0" applyFont="1" applyBorder="1" applyAlignment="1">
      <alignment horizontal="justify" vertical="center"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5" fillId="13" borderId="6" xfId="0" applyFont="1" applyFill="1" applyBorder="1" applyAlignment="1">
      <alignment horizontal="center" vertical="center"/>
    </xf>
    <xf numFmtId="0" fontId="15" fillId="25" borderId="0" xfId="0" applyFont="1" applyFill="1" applyAlignment="1">
      <alignment wrapText="1"/>
    </xf>
    <xf numFmtId="0" fontId="0" fillId="25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32" fillId="20" borderId="0" xfId="0" applyFont="1" applyFill="1" applyAlignment="1">
      <alignment horizontal="center" vertical="center"/>
    </xf>
    <xf numFmtId="177" fontId="0" fillId="0" borderId="0" xfId="0" applyNumberFormat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3" fillId="0" borderId="0" xfId="0" applyFont="1"/>
    <xf numFmtId="0" fontId="0" fillId="0" borderId="0" xfId="0"/>
    <xf numFmtId="0" fontId="0" fillId="23" borderId="0" xfId="0" applyFill="1"/>
    <xf numFmtId="0" fontId="34" fillId="23" borderId="0" xfId="0" applyFont="1" applyFill="1" applyAlignment="1">
      <alignment horizontal="right"/>
    </xf>
    <xf numFmtId="0" fontId="34" fillId="23" borderId="11" xfId="0" applyFont="1" applyFill="1" applyBorder="1"/>
    <xf numFmtId="0" fontId="34" fillId="23" borderId="11" xfId="0" applyFont="1" applyFill="1" applyBorder="1" applyAlignment="1">
      <alignment horizontal="right"/>
    </xf>
    <xf numFmtId="0" fontId="34" fillId="26" borderId="11" xfId="0" applyFont="1" applyFill="1" applyBorder="1" applyAlignment="1">
      <alignment horizontal="right"/>
    </xf>
    <xf numFmtId="0" fontId="34" fillId="23" borderId="12" xfId="0" applyFont="1" applyFill="1" applyBorder="1"/>
    <xf numFmtId="1" fontId="0" fillId="23" borderId="0" xfId="0" applyNumberFormat="1" applyFill="1" applyAlignment="1">
      <alignment horizontal="right"/>
    </xf>
    <xf numFmtId="1" fontId="0" fillId="26" borderId="0" xfId="0" applyNumberFormat="1" applyFill="1"/>
    <xf numFmtId="0" fontId="34" fillId="23" borderId="13" xfId="0" applyFont="1" applyFill="1" applyBorder="1"/>
    <xf numFmtId="0" fontId="0" fillId="23" borderId="0" xfId="0" applyFill="1" applyAlignment="1">
      <alignment horizontal="right"/>
    </xf>
    <xf numFmtId="0" fontId="0" fillId="26" borderId="0" xfId="0" applyFill="1" applyAlignment="1">
      <alignment horizontal="right"/>
    </xf>
    <xf numFmtId="0" fontId="34" fillId="23" borderId="0" xfId="0" applyFont="1" applyFill="1"/>
    <xf numFmtId="178" fontId="0" fillId="0" borderId="0" xfId="0" applyNumberFormat="1"/>
    <xf numFmtId="0" fontId="0" fillId="23" borderId="11" xfId="0" applyFill="1" applyBorder="1"/>
    <xf numFmtId="0" fontId="34" fillId="23" borderId="12" xfId="0" applyFont="1" applyFill="1" applyBorder="1" applyAlignment="1">
      <alignment horizontal="left"/>
    </xf>
    <xf numFmtId="0" fontId="35" fillId="23" borderId="0" xfId="0" applyFont="1" applyFill="1"/>
    <xf numFmtId="0" fontId="34" fillId="23" borderId="13" xfId="0" applyFont="1" applyFill="1" applyBorder="1" applyAlignment="1">
      <alignment horizontal="left"/>
    </xf>
    <xf numFmtId="0" fontId="34" fillId="23" borderId="14" xfId="0" applyFont="1" applyFill="1" applyBorder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0" fillId="0" borderId="0" xfId="0" applyFont="1"/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3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5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Normal 2" xfId="1"/>
    <cellStyle name="常规" xfId="0" builtinId="0"/>
  </cellStyles>
  <dxfs count="3">
    <dxf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solid"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food</c:v>
          </c:tx>
          <c:marker>
            <c:symbol val="none"/>
          </c:marker>
          <c:cat>
            <c:numRef>
              <c:f>resourcedivision!$U$38:$U$43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</c:numCache>
            </c:numRef>
          </c:cat>
          <c:val>
            <c:numRef>
              <c:f>resourcedivision!$V$38:$V$43</c:f>
              <c:numCache>
                <c:formatCode>General</c:formatCode>
                <c:ptCount val="6"/>
                <c:pt idx="0">
                  <c:v>12.9</c:v>
                </c:pt>
                <c:pt idx="1">
                  <c:v>23.3</c:v>
                </c:pt>
                <c:pt idx="2">
                  <c:v>10.9</c:v>
                </c:pt>
                <c:pt idx="3">
                  <c:v>8.6999999999999993</c:v>
                </c:pt>
                <c:pt idx="4">
                  <c:v>20</c:v>
                </c:pt>
                <c:pt idx="5">
                  <c:v>6.8</c:v>
                </c:pt>
              </c:numCache>
            </c:numRef>
          </c:val>
        </c:ser>
        <c:ser>
          <c:idx val="1"/>
          <c:order val="1"/>
          <c:tx>
            <c:v>wood</c:v>
          </c:tx>
          <c:marker>
            <c:symbol val="none"/>
          </c:marker>
          <c:val>
            <c:numRef>
              <c:f>resourcedivision!$W$38:$W$43</c:f>
              <c:numCache>
                <c:formatCode>General</c:formatCode>
                <c:ptCount val="6"/>
                <c:pt idx="0">
                  <c:v>35.9</c:v>
                </c:pt>
                <c:pt idx="1">
                  <c:v>26.1</c:v>
                </c:pt>
                <c:pt idx="2">
                  <c:v>43</c:v>
                </c:pt>
                <c:pt idx="3">
                  <c:v>29.8</c:v>
                </c:pt>
                <c:pt idx="4">
                  <c:v>37.799999999999997</c:v>
                </c:pt>
                <c:pt idx="5">
                  <c:v>33.9</c:v>
                </c:pt>
              </c:numCache>
            </c:numRef>
          </c:val>
        </c:ser>
        <c:ser>
          <c:idx val="2"/>
          <c:order val="2"/>
          <c:tx>
            <c:v>stone</c:v>
          </c:tx>
          <c:marker>
            <c:symbol val="none"/>
          </c:marker>
          <c:val>
            <c:numRef>
              <c:f>resourcedivision!$X$38:$X$43</c:f>
              <c:numCache>
                <c:formatCode>General</c:formatCode>
                <c:ptCount val="6"/>
                <c:pt idx="0">
                  <c:v>26.3</c:v>
                </c:pt>
                <c:pt idx="1">
                  <c:v>22.5</c:v>
                </c:pt>
                <c:pt idx="2">
                  <c:v>29.9</c:v>
                </c:pt>
                <c:pt idx="3">
                  <c:v>47.2</c:v>
                </c:pt>
                <c:pt idx="4">
                  <c:v>28.6</c:v>
                </c:pt>
                <c:pt idx="5">
                  <c:v>50.8</c:v>
                </c:pt>
              </c:numCache>
            </c:numRef>
          </c:val>
        </c:ser>
        <c:ser>
          <c:idx val="3"/>
          <c:order val="3"/>
          <c:tx>
            <c:v>ore</c:v>
          </c:tx>
          <c:marker>
            <c:symbol val="none"/>
          </c:marker>
          <c:val>
            <c:numRef>
              <c:f>resourcedivision!$Y$38:$Y$43</c:f>
              <c:numCache>
                <c:formatCode>General</c:formatCode>
                <c:ptCount val="6"/>
                <c:pt idx="0">
                  <c:v>24.9</c:v>
                </c:pt>
                <c:pt idx="1">
                  <c:v>28.1</c:v>
                </c:pt>
                <c:pt idx="2">
                  <c:v>16.100000000000001</c:v>
                </c:pt>
                <c:pt idx="3">
                  <c:v>14.2</c:v>
                </c:pt>
                <c:pt idx="4">
                  <c:v>13.5</c:v>
                </c:pt>
                <c:pt idx="5">
                  <c:v>8.5</c:v>
                </c:pt>
              </c:numCache>
            </c:numRef>
          </c:val>
        </c:ser>
        <c:marker val="1"/>
        <c:axId val="73127808"/>
        <c:axId val="73129344"/>
      </c:lineChart>
      <c:catAx>
        <c:axId val="73127808"/>
        <c:scaling>
          <c:orientation val="minMax"/>
        </c:scaling>
        <c:axPos val="b"/>
        <c:numFmt formatCode="General" sourceLinked="1"/>
        <c:tickLblPos val="nextTo"/>
        <c:crossAx val="73129344"/>
        <c:crosses val="autoZero"/>
        <c:auto val="1"/>
        <c:lblAlgn val="ctr"/>
        <c:lblOffset val="100"/>
      </c:catAx>
      <c:valAx>
        <c:axId val="73129344"/>
        <c:scaling>
          <c:orientation val="minMax"/>
        </c:scaling>
        <c:axPos val="l"/>
        <c:majorGridlines/>
        <c:numFmt formatCode="General" sourceLinked="1"/>
        <c:tickLblPos val="nextTo"/>
        <c:crossAx val="7312780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MINE1</c:v>
          </c:tx>
          <c:marker>
            <c:symbol val="none"/>
          </c:marker>
          <c:val>
            <c:numRef>
              <c:f>building!$T$2:$T$11</c:f>
              <c:numCache>
                <c:formatCode>General</c:formatCode>
                <c:ptCount val="10"/>
                <c:pt idx="0">
                  <c:v>1.5894039735099337</c:v>
                </c:pt>
                <c:pt idx="1">
                  <c:v>1.5894039735099337</c:v>
                </c:pt>
                <c:pt idx="2">
                  <c:v>1.3623462630085146</c:v>
                </c:pt>
                <c:pt idx="3">
                  <c:v>1.0596026490066226</c:v>
                </c:pt>
                <c:pt idx="4">
                  <c:v>0.76906643879512926</c:v>
                </c:pt>
                <c:pt idx="5">
                  <c:v>0.5298013245033113</c:v>
                </c:pt>
                <c:pt idx="6">
                  <c:v>0.35041977368722949</c:v>
                </c:pt>
                <c:pt idx="7">
                  <c:v>0.22438644331904947</c:v>
                </c:pt>
                <c:pt idx="8">
                  <c:v>0.13996708181594328</c:v>
                </c:pt>
                <c:pt idx="9">
                  <c:v>8.5451826532792138E-2</c:v>
                </c:pt>
              </c:numCache>
            </c:numRef>
          </c:val>
        </c:ser>
        <c:ser>
          <c:idx val="1"/>
          <c:order val="1"/>
          <c:tx>
            <c:v>QUARRY</c:v>
          </c:tx>
          <c:marker>
            <c:symbol val="none"/>
          </c:marker>
          <c:val>
            <c:numRef>
              <c:f>building!$T$12:$T$21</c:f>
              <c:numCache>
                <c:formatCode>General</c:formatCode>
                <c:ptCount val="10"/>
                <c:pt idx="0">
                  <c:v>1.9512195121951219</c:v>
                </c:pt>
                <c:pt idx="1">
                  <c:v>1.9512195121951219</c:v>
                </c:pt>
                <c:pt idx="2">
                  <c:v>1.6724738675958188</c:v>
                </c:pt>
                <c:pt idx="3">
                  <c:v>1.3008130081300813</c:v>
                </c:pt>
                <c:pt idx="4">
                  <c:v>0.9441384736428009</c:v>
                </c:pt>
                <c:pt idx="5">
                  <c:v>0.65040650406504064</c:v>
                </c:pt>
                <c:pt idx="6">
                  <c:v>0.43019012867294026</c:v>
                </c:pt>
                <c:pt idx="7">
                  <c:v>0.27546628407460544</c:v>
                </c:pt>
                <c:pt idx="8">
                  <c:v>0.17182950694477592</c:v>
                </c:pt>
                <c:pt idx="9">
                  <c:v>0.1049042748492001</c:v>
                </c:pt>
              </c:numCache>
            </c:numRef>
          </c:val>
        </c:ser>
        <c:ser>
          <c:idx val="2"/>
          <c:order val="2"/>
          <c:tx>
            <c:v>wood</c:v>
          </c:tx>
          <c:marker>
            <c:symbol val="none"/>
          </c:marker>
          <c:val>
            <c:numRef>
              <c:f>building!$T$22:$T$31</c:f>
              <c:numCache>
                <c:formatCode>General</c:formatCode>
                <c:ptCount val="10"/>
                <c:pt idx="0">
                  <c:v>3.2</c:v>
                </c:pt>
                <c:pt idx="1">
                  <c:v>3.2</c:v>
                </c:pt>
                <c:pt idx="2">
                  <c:v>2.7428571428571429</c:v>
                </c:pt>
                <c:pt idx="3">
                  <c:v>2.1333333333333333</c:v>
                </c:pt>
                <c:pt idx="4">
                  <c:v>1.5483870967741935</c:v>
                </c:pt>
                <c:pt idx="5">
                  <c:v>1.0666666666666667</c:v>
                </c:pt>
                <c:pt idx="6">
                  <c:v>0.70551181102362204</c:v>
                </c:pt>
                <c:pt idx="7">
                  <c:v>0.45176470588235296</c:v>
                </c:pt>
                <c:pt idx="8">
                  <c:v>0.28180039138943247</c:v>
                </c:pt>
                <c:pt idx="9">
                  <c:v>0.17204301075268819</c:v>
                </c:pt>
              </c:numCache>
            </c:numRef>
          </c:val>
        </c:ser>
        <c:ser>
          <c:idx val="3"/>
          <c:order val="3"/>
          <c:tx>
            <c:v>farm</c:v>
          </c:tx>
          <c:marker>
            <c:symbol val="none"/>
          </c:marker>
          <c:val>
            <c:numRef>
              <c:f>building!$T$32:$T$41</c:f>
              <c:numCache>
                <c:formatCode>General</c:formatCode>
                <c:ptCount val="10"/>
                <c:pt idx="0">
                  <c:v>3.4285714285714284</c:v>
                </c:pt>
                <c:pt idx="1">
                  <c:v>3.4285714285714284</c:v>
                </c:pt>
                <c:pt idx="2">
                  <c:v>2.9387755102040818</c:v>
                </c:pt>
                <c:pt idx="3">
                  <c:v>2.2857142857142856</c:v>
                </c:pt>
                <c:pt idx="4">
                  <c:v>1.6589861751152073</c:v>
                </c:pt>
                <c:pt idx="5">
                  <c:v>1.1428571428571428</c:v>
                </c:pt>
                <c:pt idx="6">
                  <c:v>0.75590551181102361</c:v>
                </c:pt>
                <c:pt idx="7">
                  <c:v>0.48403361344537815</c:v>
                </c:pt>
                <c:pt idx="8">
                  <c:v>0.30192899077439195</c:v>
                </c:pt>
                <c:pt idx="9">
                  <c:v>0.18433179723502305</c:v>
                </c:pt>
              </c:numCache>
            </c:numRef>
          </c:val>
        </c:ser>
        <c:marker val="1"/>
        <c:axId val="73610752"/>
        <c:axId val="73612288"/>
      </c:lineChart>
      <c:catAx>
        <c:axId val="73610752"/>
        <c:scaling>
          <c:orientation val="minMax"/>
        </c:scaling>
        <c:axPos val="b"/>
        <c:tickLblPos val="nextTo"/>
        <c:crossAx val="73612288"/>
        <c:crosses val="autoZero"/>
        <c:auto val="1"/>
        <c:lblAlgn val="ctr"/>
        <c:lblOffset val="100"/>
      </c:catAx>
      <c:valAx>
        <c:axId val="73612288"/>
        <c:scaling>
          <c:orientation val="minMax"/>
        </c:scaling>
        <c:axPos val="l"/>
        <c:majorGridlines/>
        <c:numFmt formatCode="General" sourceLinked="1"/>
        <c:tickLblPos val="nextTo"/>
        <c:crossAx val="73610752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lineChart>
        <c:grouping val="standard"/>
        <c:ser>
          <c:idx val="0"/>
          <c:order val="0"/>
          <c:tx>
            <c:v>buffcurve</c:v>
          </c:tx>
          <c:marker>
            <c:symbol val="none"/>
          </c:marker>
          <c:val>
            <c:numRef>
              <c:f>hero!$G$17:$G$265</c:f>
              <c:numCache>
                <c:formatCode>General</c:formatCode>
                <c:ptCount val="249"/>
                <c:pt idx="0">
                  <c:v>0.15</c:v>
                </c:pt>
                <c:pt idx="1">
                  <c:v>9.9999999999999992E-2</c:v>
                </c:pt>
                <c:pt idx="2">
                  <c:v>7.4999999999999997E-2</c:v>
                </c:pt>
                <c:pt idx="3">
                  <c:v>0.06</c:v>
                </c:pt>
                <c:pt idx="4">
                  <c:v>0.05</c:v>
                </c:pt>
                <c:pt idx="5">
                  <c:v>4.2857142857142864E-2</c:v>
                </c:pt>
                <c:pt idx="6">
                  <c:v>3.7500000000000006E-2</c:v>
                </c:pt>
                <c:pt idx="7">
                  <c:v>3.3333333333333333E-2</c:v>
                </c:pt>
                <c:pt idx="8">
                  <c:v>0.03</c:v>
                </c:pt>
                <c:pt idx="9">
                  <c:v>2.7272727272727271E-2</c:v>
                </c:pt>
                <c:pt idx="10">
                  <c:v>2.5000000000000001E-2</c:v>
                </c:pt>
                <c:pt idx="11">
                  <c:v>2.3076923076923078E-2</c:v>
                </c:pt>
                <c:pt idx="12">
                  <c:v>2.1428571428571425E-2</c:v>
                </c:pt>
                <c:pt idx="13">
                  <c:v>1.9999999999999997E-2</c:v>
                </c:pt>
                <c:pt idx="14">
                  <c:v>1.8749999999999999E-2</c:v>
                </c:pt>
                <c:pt idx="15">
                  <c:v>1.7647058823529412E-2</c:v>
                </c:pt>
                <c:pt idx="16">
                  <c:v>1.666666666666667E-2</c:v>
                </c:pt>
                <c:pt idx="17">
                  <c:v>1.578947368421053E-2</c:v>
                </c:pt>
                <c:pt idx="18">
                  <c:v>1.5000000000000005E-2</c:v>
                </c:pt>
                <c:pt idx="19">
                  <c:v>1.428571428571429E-2</c:v>
                </c:pt>
                <c:pt idx="20">
                  <c:v>1.3636363636363641E-2</c:v>
                </c:pt>
                <c:pt idx="21">
                  <c:v>1.3043478260869571E-2</c:v>
                </c:pt>
                <c:pt idx="22">
                  <c:v>1.2500000000000004E-2</c:v>
                </c:pt>
                <c:pt idx="23">
                  <c:v>1.2000000000000004E-2</c:v>
                </c:pt>
                <c:pt idx="24">
                  <c:v>1.1538461538461541E-2</c:v>
                </c:pt>
                <c:pt idx="25">
                  <c:v>1.1111111111111113E-2</c:v>
                </c:pt>
                <c:pt idx="26">
                  <c:v>1.0714285714285716E-2</c:v>
                </c:pt>
                <c:pt idx="27">
                  <c:v>1.0344827586206898E-2</c:v>
                </c:pt>
                <c:pt idx="28">
                  <c:v>1.0000000000000002E-2</c:v>
                </c:pt>
                <c:pt idx="29">
                  <c:v>9.6774193548387118E-3</c:v>
                </c:pt>
                <c:pt idx="30">
                  <c:v>9.3750000000000031E-3</c:v>
                </c:pt>
                <c:pt idx="31">
                  <c:v>9.0909090909090939E-3</c:v>
                </c:pt>
                <c:pt idx="32">
                  <c:v>8.8235294117647075E-3</c:v>
                </c:pt>
                <c:pt idx="33">
                  <c:v>8.5714285714285736E-3</c:v>
                </c:pt>
                <c:pt idx="34">
                  <c:v>8.333333333333335E-3</c:v>
                </c:pt>
                <c:pt idx="35">
                  <c:v>8.1081081081081103E-3</c:v>
                </c:pt>
                <c:pt idx="36">
                  <c:v>7.8947368421052651E-3</c:v>
                </c:pt>
                <c:pt idx="37">
                  <c:v>7.6923076923076945E-3</c:v>
                </c:pt>
                <c:pt idx="38">
                  <c:v>7.5000000000000023E-3</c:v>
                </c:pt>
                <c:pt idx="39">
                  <c:v>7.3170731707317103E-3</c:v>
                </c:pt>
                <c:pt idx="40">
                  <c:v>7.1428571428571452E-3</c:v>
                </c:pt>
                <c:pt idx="41">
                  <c:v>6.976744186046515E-3</c:v>
                </c:pt>
                <c:pt idx="42">
                  <c:v>6.8181818181818213E-3</c:v>
                </c:pt>
                <c:pt idx="43">
                  <c:v>6.6666666666666697E-3</c:v>
                </c:pt>
                <c:pt idx="44">
                  <c:v>6.5217391304347857E-3</c:v>
                </c:pt>
                <c:pt idx="45">
                  <c:v>6.3829787234042593E-3</c:v>
                </c:pt>
                <c:pt idx="46">
                  <c:v>6.2500000000000029E-3</c:v>
                </c:pt>
                <c:pt idx="47">
                  <c:v>6.1224489795918399E-3</c:v>
                </c:pt>
                <c:pt idx="48">
                  <c:v>6.0000000000000027E-3</c:v>
                </c:pt>
                <c:pt idx="49">
                  <c:v>5.8823529411764731E-3</c:v>
                </c:pt>
                <c:pt idx="50">
                  <c:v>5.7692307692307713E-3</c:v>
                </c:pt>
                <c:pt idx="51">
                  <c:v>5.6603773584905683E-3</c:v>
                </c:pt>
                <c:pt idx="52">
                  <c:v>5.5555555555555575E-3</c:v>
                </c:pt>
                <c:pt idx="53">
                  <c:v>5.4545454545454576E-3</c:v>
                </c:pt>
                <c:pt idx="54">
                  <c:v>5.3571428571428598E-3</c:v>
                </c:pt>
                <c:pt idx="55">
                  <c:v>5.2631578947368446E-3</c:v>
                </c:pt>
                <c:pt idx="56">
                  <c:v>5.1724137931034508E-3</c:v>
                </c:pt>
                <c:pt idx="57">
                  <c:v>5.0847457627118675E-3</c:v>
                </c:pt>
                <c:pt idx="58">
                  <c:v>5.0000000000000027E-3</c:v>
                </c:pt>
                <c:pt idx="59">
                  <c:v>4.9180327868852481E-3</c:v>
                </c:pt>
                <c:pt idx="60">
                  <c:v>4.8387096774193577E-3</c:v>
                </c:pt>
                <c:pt idx="61">
                  <c:v>4.7619047619047649E-3</c:v>
                </c:pt>
                <c:pt idx="62">
                  <c:v>4.6875000000000033E-3</c:v>
                </c:pt>
                <c:pt idx="63">
                  <c:v>4.6153846153846184E-3</c:v>
                </c:pt>
                <c:pt idx="64">
                  <c:v>4.5454545454545478E-3</c:v>
                </c:pt>
                <c:pt idx="65">
                  <c:v>4.4776119402985095E-3</c:v>
                </c:pt>
                <c:pt idx="66">
                  <c:v>4.4117647058823555E-3</c:v>
                </c:pt>
                <c:pt idx="67">
                  <c:v>4.3478260869565244E-3</c:v>
                </c:pt>
                <c:pt idx="68">
                  <c:v>4.2857142857142885E-3</c:v>
                </c:pt>
                <c:pt idx="69">
                  <c:v>4.2253521126760594E-3</c:v>
                </c:pt>
                <c:pt idx="70">
                  <c:v>4.1666666666666692E-3</c:v>
                </c:pt>
                <c:pt idx="71">
                  <c:v>4.1095890410958935E-3</c:v>
                </c:pt>
                <c:pt idx="72">
                  <c:v>4.0540540540540569E-3</c:v>
                </c:pt>
                <c:pt idx="73">
                  <c:v>4.0000000000000027E-3</c:v>
                </c:pt>
                <c:pt idx="74">
                  <c:v>3.9473684210526343E-3</c:v>
                </c:pt>
                <c:pt idx="75">
                  <c:v>3.8961038961038987E-3</c:v>
                </c:pt>
                <c:pt idx="76">
                  <c:v>3.8461538461538485E-3</c:v>
                </c:pt>
                <c:pt idx="77">
                  <c:v>3.7974683544303826E-3</c:v>
                </c:pt>
                <c:pt idx="78">
                  <c:v>3.7500000000000025E-3</c:v>
                </c:pt>
                <c:pt idx="79">
                  <c:v>3.703703703703706E-3</c:v>
                </c:pt>
                <c:pt idx="80">
                  <c:v>3.6585365853658556E-3</c:v>
                </c:pt>
                <c:pt idx="81">
                  <c:v>3.6144578313253035E-3</c:v>
                </c:pt>
                <c:pt idx="82">
                  <c:v>3.5714285714285735E-3</c:v>
                </c:pt>
                <c:pt idx="83">
                  <c:v>3.5294117647058846E-3</c:v>
                </c:pt>
                <c:pt idx="84">
                  <c:v>3.4883720930232579E-3</c:v>
                </c:pt>
                <c:pt idx="85">
                  <c:v>3.4482758620689681E-3</c:v>
                </c:pt>
                <c:pt idx="86">
                  <c:v>3.4090909090909115E-3</c:v>
                </c:pt>
                <c:pt idx="87">
                  <c:v>3.3707865168539348E-3</c:v>
                </c:pt>
                <c:pt idx="88">
                  <c:v>3.3333333333333353E-3</c:v>
                </c:pt>
                <c:pt idx="89">
                  <c:v>3.2967032967032989E-3</c:v>
                </c:pt>
                <c:pt idx="90">
                  <c:v>3.2608695652173933E-3</c:v>
                </c:pt>
                <c:pt idx="91">
                  <c:v>3.2258064516129054E-3</c:v>
                </c:pt>
                <c:pt idx="92">
                  <c:v>3.1914893617021301E-3</c:v>
                </c:pt>
                <c:pt idx="93">
                  <c:v>3.1578947368421078E-3</c:v>
                </c:pt>
                <c:pt idx="94">
                  <c:v>3.1250000000000028E-3</c:v>
                </c:pt>
                <c:pt idx="95">
                  <c:v>3.0927835051546421E-3</c:v>
                </c:pt>
                <c:pt idx="96">
                  <c:v>3.0612244897959212E-3</c:v>
                </c:pt>
                <c:pt idx="97">
                  <c:v>3.0303030303030329E-3</c:v>
                </c:pt>
                <c:pt idx="98">
                  <c:v>3.0000000000000027E-3</c:v>
                </c:pt>
                <c:pt idx="99">
                  <c:v>2.9702970297029725E-3</c:v>
                </c:pt>
                <c:pt idx="100">
                  <c:v>2.9411764705882374E-3</c:v>
                </c:pt>
                <c:pt idx="101">
                  <c:v>2.9126213592233032E-3</c:v>
                </c:pt>
                <c:pt idx="102">
                  <c:v>2.8846153846153865E-3</c:v>
                </c:pt>
                <c:pt idx="103">
                  <c:v>2.8571428571428589E-3</c:v>
                </c:pt>
                <c:pt idx="104">
                  <c:v>2.830188679245285E-3</c:v>
                </c:pt>
                <c:pt idx="105">
                  <c:v>2.8037383177570113E-3</c:v>
                </c:pt>
                <c:pt idx="106">
                  <c:v>2.7777777777777796E-3</c:v>
                </c:pt>
                <c:pt idx="107">
                  <c:v>2.7522935779816533E-3</c:v>
                </c:pt>
                <c:pt idx="108">
                  <c:v>2.7272727272727292E-3</c:v>
                </c:pt>
                <c:pt idx="109">
                  <c:v>2.702702702702705E-3</c:v>
                </c:pt>
                <c:pt idx="110">
                  <c:v>2.6785714285714308E-3</c:v>
                </c:pt>
                <c:pt idx="111">
                  <c:v>2.6548672566371707E-3</c:v>
                </c:pt>
                <c:pt idx="112">
                  <c:v>2.6315789473684232E-3</c:v>
                </c:pt>
                <c:pt idx="113">
                  <c:v>2.608695652173915E-3</c:v>
                </c:pt>
                <c:pt idx="114">
                  <c:v>2.5862068965517263E-3</c:v>
                </c:pt>
                <c:pt idx="115">
                  <c:v>2.5641025641025658E-3</c:v>
                </c:pt>
                <c:pt idx="116">
                  <c:v>2.5423728813559342E-3</c:v>
                </c:pt>
                <c:pt idx="117">
                  <c:v>2.5210084033613464E-3</c:v>
                </c:pt>
                <c:pt idx="118">
                  <c:v>2.5000000000000018E-3</c:v>
                </c:pt>
                <c:pt idx="119">
                  <c:v>2.4793388429752085E-3</c:v>
                </c:pt>
                <c:pt idx="120">
                  <c:v>2.4590163934426249E-3</c:v>
                </c:pt>
                <c:pt idx="121">
                  <c:v>2.4390243902439042E-3</c:v>
                </c:pt>
                <c:pt idx="122">
                  <c:v>2.4193548387096793E-3</c:v>
                </c:pt>
                <c:pt idx="123">
                  <c:v>2.400000000000002E-3</c:v>
                </c:pt>
                <c:pt idx="124">
                  <c:v>2.3809523809523825E-3</c:v>
                </c:pt>
                <c:pt idx="125">
                  <c:v>2.3622047244094505E-3</c:v>
                </c:pt>
                <c:pt idx="126">
                  <c:v>2.3437500000000016E-3</c:v>
                </c:pt>
                <c:pt idx="127">
                  <c:v>2.3255813953488389E-3</c:v>
                </c:pt>
                <c:pt idx="128">
                  <c:v>2.3076923076923092E-3</c:v>
                </c:pt>
                <c:pt idx="129">
                  <c:v>2.2900763358778644E-3</c:v>
                </c:pt>
                <c:pt idx="130">
                  <c:v>2.2727272727272744E-3</c:v>
                </c:pt>
                <c:pt idx="131">
                  <c:v>2.2556390977443628E-3</c:v>
                </c:pt>
                <c:pt idx="132">
                  <c:v>2.2388059701492556E-3</c:v>
                </c:pt>
                <c:pt idx="133">
                  <c:v>2.2222222222222244E-3</c:v>
                </c:pt>
                <c:pt idx="134">
                  <c:v>2.2058823529411786E-3</c:v>
                </c:pt>
                <c:pt idx="135">
                  <c:v>2.1897810218978121E-3</c:v>
                </c:pt>
                <c:pt idx="136">
                  <c:v>2.1739130434782626E-3</c:v>
                </c:pt>
                <c:pt idx="137">
                  <c:v>2.1582733812949657E-3</c:v>
                </c:pt>
                <c:pt idx="138">
                  <c:v>2.1428571428571447E-3</c:v>
                </c:pt>
                <c:pt idx="139">
                  <c:v>2.1276595744680864E-3</c:v>
                </c:pt>
                <c:pt idx="140">
                  <c:v>2.1126760563380297E-3</c:v>
                </c:pt>
                <c:pt idx="141">
                  <c:v>2.0979020979020992E-3</c:v>
                </c:pt>
                <c:pt idx="142">
                  <c:v>2.083333333333335E-3</c:v>
                </c:pt>
                <c:pt idx="143">
                  <c:v>2.0689655172413807E-3</c:v>
                </c:pt>
                <c:pt idx="144">
                  <c:v>2.0547945205479467E-3</c:v>
                </c:pt>
                <c:pt idx="145">
                  <c:v>2.0408163265306137E-3</c:v>
                </c:pt>
                <c:pt idx="146">
                  <c:v>2.0270270270270289E-3</c:v>
                </c:pt>
                <c:pt idx="147">
                  <c:v>2.0134228187919478E-3</c:v>
                </c:pt>
                <c:pt idx="148">
                  <c:v>2.0000000000000018E-3</c:v>
                </c:pt>
                <c:pt idx="149">
                  <c:v>1.986754966887419E-3</c:v>
                </c:pt>
                <c:pt idx="150">
                  <c:v>1.9736842105263176E-3</c:v>
                </c:pt>
                <c:pt idx="151">
                  <c:v>1.9607843137254919E-3</c:v>
                </c:pt>
                <c:pt idx="152">
                  <c:v>1.9480519480519496E-3</c:v>
                </c:pt>
                <c:pt idx="153">
                  <c:v>1.9354838709677435E-3</c:v>
                </c:pt>
                <c:pt idx="154">
                  <c:v>1.9230769230769245E-3</c:v>
                </c:pt>
                <c:pt idx="155">
                  <c:v>1.9108280254777085E-3</c:v>
                </c:pt>
                <c:pt idx="156">
                  <c:v>1.8987341772151913E-3</c:v>
                </c:pt>
                <c:pt idx="157">
                  <c:v>1.8867924528301902E-3</c:v>
                </c:pt>
                <c:pt idx="158">
                  <c:v>1.8750000000000014E-3</c:v>
                </c:pt>
                <c:pt idx="159">
                  <c:v>1.8633540372670822E-3</c:v>
                </c:pt>
                <c:pt idx="160">
                  <c:v>1.8518518518518532E-3</c:v>
                </c:pt>
                <c:pt idx="161">
                  <c:v>1.8404907975460138E-3</c:v>
                </c:pt>
                <c:pt idx="162">
                  <c:v>1.8292682926829282E-3</c:v>
                </c:pt>
                <c:pt idx="163">
                  <c:v>1.8181818181818197E-3</c:v>
                </c:pt>
                <c:pt idx="164">
                  <c:v>1.8072289156626522E-3</c:v>
                </c:pt>
                <c:pt idx="165">
                  <c:v>1.796407185628744E-3</c:v>
                </c:pt>
                <c:pt idx="166">
                  <c:v>1.7857142857142872E-3</c:v>
                </c:pt>
                <c:pt idx="167">
                  <c:v>1.7751479289940843E-3</c:v>
                </c:pt>
                <c:pt idx="168">
                  <c:v>1.7647058823529425E-3</c:v>
                </c:pt>
                <c:pt idx="169">
                  <c:v>1.754385964912282E-3</c:v>
                </c:pt>
                <c:pt idx="170">
                  <c:v>1.7441860465116292E-3</c:v>
                </c:pt>
                <c:pt idx="171">
                  <c:v>1.7341040462427759E-3</c:v>
                </c:pt>
                <c:pt idx="172">
                  <c:v>1.724137931034484E-3</c:v>
                </c:pt>
                <c:pt idx="173">
                  <c:v>1.7142857142857155E-3</c:v>
                </c:pt>
                <c:pt idx="174">
                  <c:v>1.7045454545454558E-3</c:v>
                </c:pt>
                <c:pt idx="175">
                  <c:v>1.6949152542372892E-3</c:v>
                </c:pt>
                <c:pt idx="176">
                  <c:v>1.6853932584269674E-3</c:v>
                </c:pt>
                <c:pt idx="177">
                  <c:v>1.6759776536312862E-3</c:v>
                </c:pt>
                <c:pt idx="178">
                  <c:v>1.6666666666666679E-3</c:v>
                </c:pt>
                <c:pt idx="179">
                  <c:v>1.6574585635359129E-3</c:v>
                </c:pt>
                <c:pt idx="180">
                  <c:v>1.6483516483516497E-3</c:v>
                </c:pt>
                <c:pt idx="181">
                  <c:v>1.639344262295083E-3</c:v>
                </c:pt>
                <c:pt idx="182">
                  <c:v>1.6304347826086969E-3</c:v>
                </c:pt>
                <c:pt idx="183">
                  <c:v>1.6216216216216228E-3</c:v>
                </c:pt>
                <c:pt idx="184">
                  <c:v>1.6129032258064529E-3</c:v>
                </c:pt>
                <c:pt idx="185">
                  <c:v>1.6042780748663113E-3</c:v>
                </c:pt>
                <c:pt idx="186">
                  <c:v>1.5957446808510648E-3</c:v>
                </c:pt>
                <c:pt idx="187">
                  <c:v>1.5873015873015884E-3</c:v>
                </c:pt>
                <c:pt idx="188">
                  <c:v>1.5789473684210539E-3</c:v>
                </c:pt>
                <c:pt idx="189">
                  <c:v>1.5706806282722524E-3</c:v>
                </c:pt>
                <c:pt idx="190">
                  <c:v>1.5625000000000012E-3</c:v>
                </c:pt>
                <c:pt idx="191">
                  <c:v>1.5544041450777214E-3</c:v>
                </c:pt>
                <c:pt idx="192">
                  <c:v>1.5463917525773208E-3</c:v>
                </c:pt>
                <c:pt idx="193">
                  <c:v>1.5384615384615395E-3</c:v>
                </c:pt>
                <c:pt idx="194">
                  <c:v>1.5306122448979604E-3</c:v>
                </c:pt>
                <c:pt idx="195">
                  <c:v>1.5228426395939099E-3</c:v>
                </c:pt>
                <c:pt idx="196">
                  <c:v>1.5151515151515162E-3</c:v>
                </c:pt>
                <c:pt idx="197">
                  <c:v>1.5075376884422121E-3</c:v>
                </c:pt>
                <c:pt idx="198">
                  <c:v>1.5000000000000011E-3</c:v>
                </c:pt>
                <c:pt idx="199">
                  <c:v>1.4925373134328369E-3</c:v>
                </c:pt>
                <c:pt idx="200">
                  <c:v>1.4851485148514858E-3</c:v>
                </c:pt>
                <c:pt idx="201">
                  <c:v>1.4778325123152715E-3</c:v>
                </c:pt>
                <c:pt idx="202">
                  <c:v>1.4705882352941181E-3</c:v>
                </c:pt>
                <c:pt idx="203">
                  <c:v>1.4634146341463419E-3</c:v>
                </c:pt>
                <c:pt idx="204">
                  <c:v>1.4563106796116505E-3</c:v>
                </c:pt>
                <c:pt idx="205">
                  <c:v>1.4492753623188406E-3</c:v>
                </c:pt>
                <c:pt idx="206">
                  <c:v>1.4423076923076922E-3</c:v>
                </c:pt>
                <c:pt idx="207">
                  <c:v>1.4354066985645931E-3</c:v>
                </c:pt>
                <c:pt idx="208">
                  <c:v>1.4285714285714281E-3</c:v>
                </c:pt>
                <c:pt idx="209">
                  <c:v>1.4218009478672981E-3</c:v>
                </c:pt>
                <c:pt idx="210">
                  <c:v>1.415094339622641E-3</c:v>
                </c:pt>
                <c:pt idx="211">
                  <c:v>1.4084507042253513E-3</c:v>
                </c:pt>
                <c:pt idx="212">
                  <c:v>1.4018691588785037E-3</c:v>
                </c:pt>
                <c:pt idx="213">
                  <c:v>1.3953488372093013E-3</c:v>
                </c:pt>
                <c:pt idx="214">
                  <c:v>1.3888888888888876E-3</c:v>
                </c:pt>
                <c:pt idx="215">
                  <c:v>1.3824884792626715E-3</c:v>
                </c:pt>
                <c:pt idx="216">
                  <c:v>1.376146788990824E-3</c:v>
                </c:pt>
                <c:pt idx="217">
                  <c:v>1.3698630136986284E-3</c:v>
                </c:pt>
                <c:pt idx="218">
                  <c:v>1.363636363636362E-3</c:v>
                </c:pt>
                <c:pt idx="219">
                  <c:v>1.3574660633484145E-3</c:v>
                </c:pt>
                <c:pt idx="220">
                  <c:v>1.3513513513513493E-3</c:v>
                </c:pt>
                <c:pt idx="221">
                  <c:v>1.3452914798206257E-3</c:v>
                </c:pt>
                <c:pt idx="222">
                  <c:v>1.3392857142857121E-3</c:v>
                </c:pt>
                <c:pt idx="223">
                  <c:v>1.3333333333333311E-3</c:v>
                </c:pt>
                <c:pt idx="224">
                  <c:v>1.3274336283185817E-3</c:v>
                </c:pt>
                <c:pt idx="225">
                  <c:v>1.321585903083698E-3</c:v>
                </c:pt>
                <c:pt idx="226">
                  <c:v>1.3157894736842079E-3</c:v>
                </c:pt>
                <c:pt idx="227">
                  <c:v>1.3100436681222681E-3</c:v>
                </c:pt>
                <c:pt idx="228">
                  <c:v>1.3043478260869538E-3</c:v>
                </c:pt>
                <c:pt idx="229">
                  <c:v>1.2987012987012959E-3</c:v>
                </c:pt>
                <c:pt idx="230">
                  <c:v>1.293103448275859E-3</c:v>
                </c:pt>
                <c:pt idx="231">
                  <c:v>1.2875536480686663E-3</c:v>
                </c:pt>
                <c:pt idx="232">
                  <c:v>1.2820512820512788E-3</c:v>
                </c:pt>
                <c:pt idx="233">
                  <c:v>1.2765957446808477E-3</c:v>
                </c:pt>
                <c:pt idx="234">
                  <c:v>1.2711864406779628E-3</c:v>
                </c:pt>
                <c:pt idx="235">
                  <c:v>1.2658227848101231E-3</c:v>
                </c:pt>
                <c:pt idx="236">
                  <c:v>1.2605042016806687E-3</c:v>
                </c:pt>
                <c:pt idx="237">
                  <c:v>1.2552301255230091E-3</c:v>
                </c:pt>
                <c:pt idx="238">
                  <c:v>1.2499999999999963E-3</c:v>
                </c:pt>
                <c:pt idx="239">
                  <c:v>1.244813278008295E-3</c:v>
                </c:pt>
                <c:pt idx="240">
                  <c:v>1.2396694214875995E-3</c:v>
                </c:pt>
                <c:pt idx="241">
                  <c:v>1.234567901234564E-3</c:v>
                </c:pt>
                <c:pt idx="242">
                  <c:v>1.2295081967213075E-3</c:v>
                </c:pt>
                <c:pt idx="243">
                  <c:v>1.2244897959183632E-3</c:v>
                </c:pt>
                <c:pt idx="244">
                  <c:v>1.2195121951219471E-3</c:v>
                </c:pt>
                <c:pt idx="245">
                  <c:v>1.2145748987854208E-3</c:v>
                </c:pt>
                <c:pt idx="246">
                  <c:v>1.2096774193548344E-3</c:v>
                </c:pt>
                <c:pt idx="247">
                  <c:v>1.2048192771084293E-3</c:v>
                </c:pt>
                <c:pt idx="248">
                  <c:v>1.1999999999999956E-3</c:v>
                </c:pt>
              </c:numCache>
            </c:numRef>
          </c:val>
        </c:ser>
        <c:marker val="1"/>
        <c:axId val="73820800"/>
        <c:axId val="73838976"/>
      </c:lineChart>
      <c:catAx>
        <c:axId val="73820800"/>
        <c:scaling>
          <c:orientation val="minMax"/>
        </c:scaling>
        <c:axPos val="b"/>
        <c:tickLblPos val="nextTo"/>
        <c:crossAx val="73838976"/>
        <c:crosses val="autoZero"/>
        <c:auto val="1"/>
        <c:lblAlgn val="ctr"/>
        <c:lblOffset val="100"/>
      </c:catAx>
      <c:valAx>
        <c:axId val="73838976"/>
        <c:scaling>
          <c:orientation val="minMax"/>
        </c:scaling>
        <c:axPos val="l"/>
        <c:majorGridlines/>
        <c:numFmt formatCode="General" sourceLinked="1"/>
        <c:tickLblPos val="nextTo"/>
        <c:crossAx val="73820800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lineChart>
        <c:grouping val="standard"/>
        <c:ser>
          <c:idx val="0"/>
          <c:order val="0"/>
          <c:tx>
            <c:v>timecure</c:v>
          </c:tx>
          <c:marker>
            <c:symbol val="none"/>
          </c:marker>
          <c:val>
            <c:numRef>
              <c:f>hero!$R$2:$R$11</c:f>
              <c:numCache>
                <c:formatCode>General</c:formatCode>
                <c:ptCount val="10"/>
                <c:pt idx="0">
                  <c:v>10</c:v>
                </c:pt>
                <c:pt idx="1">
                  <c:v>6.6666666666666661</c:v>
                </c:pt>
                <c:pt idx="2">
                  <c:v>4.2857142857142856</c:v>
                </c:pt>
                <c:pt idx="3">
                  <c:v>2.666666666666667</c:v>
                </c:pt>
                <c:pt idx="4">
                  <c:v>1.6129032258064517</c:v>
                </c:pt>
                <c:pt idx="5">
                  <c:v>0.95238095238095233</c:v>
                </c:pt>
                <c:pt idx="6">
                  <c:v>0.55118110236220474</c:v>
                </c:pt>
                <c:pt idx="7">
                  <c:v>0.31372549019607843</c:v>
                </c:pt>
                <c:pt idx="8">
                  <c:v>0.17612524461839529</c:v>
                </c:pt>
                <c:pt idx="9">
                  <c:v>9.7751710654936458E-2</c:v>
                </c:pt>
              </c:numCache>
            </c:numRef>
          </c:val>
        </c:ser>
        <c:marker val="1"/>
        <c:axId val="73949568"/>
        <c:axId val="73951104"/>
      </c:lineChart>
      <c:catAx>
        <c:axId val="73949568"/>
        <c:scaling>
          <c:orientation val="minMax"/>
        </c:scaling>
        <c:axPos val="b"/>
        <c:tickLblPos val="nextTo"/>
        <c:crossAx val="73951104"/>
        <c:crosses val="autoZero"/>
        <c:auto val="1"/>
        <c:lblAlgn val="ctr"/>
        <c:lblOffset val="100"/>
      </c:catAx>
      <c:valAx>
        <c:axId val="73951104"/>
        <c:scaling>
          <c:orientation val="minMax"/>
        </c:scaling>
        <c:axPos val="l"/>
        <c:majorGridlines/>
        <c:numFmt formatCode="General" sourceLinked="1"/>
        <c:tickLblPos val="nextTo"/>
        <c:crossAx val="7394956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buff</c:v>
          </c:tx>
          <c:marker>
            <c:symbol val="none"/>
          </c:marker>
          <c:val>
            <c:numRef>
              <c:f>hero!$AA$17:$AA$26</c:f>
              <c:numCache>
                <c:formatCode>General</c:formatCode>
                <c:ptCount val="10"/>
                <c:pt idx="0">
                  <c:v>3</c:v>
                </c:pt>
                <c:pt idx="1">
                  <c:v>1.9999999999999998</c:v>
                </c:pt>
                <c:pt idx="2">
                  <c:v>1.5</c:v>
                </c:pt>
                <c:pt idx="3">
                  <c:v>1.2</c:v>
                </c:pt>
                <c:pt idx="4">
                  <c:v>1</c:v>
                </c:pt>
                <c:pt idx="5">
                  <c:v>0.85714285714285732</c:v>
                </c:pt>
                <c:pt idx="6">
                  <c:v>0.75000000000000011</c:v>
                </c:pt>
                <c:pt idx="7">
                  <c:v>0.66666666666666663</c:v>
                </c:pt>
                <c:pt idx="8">
                  <c:v>0.6</c:v>
                </c:pt>
                <c:pt idx="9">
                  <c:v>0.54545454545454541</c:v>
                </c:pt>
              </c:numCache>
            </c:numRef>
          </c:val>
        </c:ser>
        <c:ser>
          <c:idx val="1"/>
          <c:order val="1"/>
          <c:tx>
            <c:v>time</c:v>
          </c:tx>
          <c:marker>
            <c:symbol val="none"/>
          </c:marker>
          <c:val>
            <c:numRef>
              <c:f>hero!$AB$17:$AB$26</c:f>
              <c:numCache>
                <c:formatCode>General</c:formatCode>
                <c:ptCount val="10"/>
                <c:pt idx="0">
                  <c:v>3.3333333333333335</c:v>
                </c:pt>
                <c:pt idx="1">
                  <c:v>2.2222222222222219</c:v>
                </c:pt>
                <c:pt idx="2">
                  <c:v>1.4285714285714286</c:v>
                </c:pt>
                <c:pt idx="3">
                  <c:v>0.88888888888888895</c:v>
                </c:pt>
                <c:pt idx="4">
                  <c:v>0.53763440860215062</c:v>
                </c:pt>
                <c:pt idx="5">
                  <c:v>0.31746031746031744</c:v>
                </c:pt>
                <c:pt idx="6">
                  <c:v>0.18372703412073491</c:v>
                </c:pt>
                <c:pt idx="7">
                  <c:v>0.10457516339869281</c:v>
                </c:pt>
                <c:pt idx="8">
                  <c:v>5.8708414872798431E-2</c:v>
                </c:pt>
                <c:pt idx="9">
                  <c:v>3.2583903551645484E-2</c:v>
                </c:pt>
              </c:numCache>
            </c:numRef>
          </c:val>
        </c:ser>
        <c:ser>
          <c:idx val="2"/>
          <c:order val="2"/>
          <c:tx>
            <c:v>resource</c:v>
          </c:tx>
          <c:marker>
            <c:symbol val="none"/>
          </c:marker>
          <c:val>
            <c:numRef>
              <c:f>building!$T$22:$T$30</c:f>
              <c:numCache>
                <c:formatCode>General</c:formatCode>
                <c:ptCount val="9"/>
                <c:pt idx="0">
                  <c:v>3.2</c:v>
                </c:pt>
                <c:pt idx="1">
                  <c:v>3.2</c:v>
                </c:pt>
                <c:pt idx="2">
                  <c:v>2.7428571428571429</c:v>
                </c:pt>
                <c:pt idx="3">
                  <c:v>2.1333333333333333</c:v>
                </c:pt>
                <c:pt idx="4">
                  <c:v>1.5483870967741935</c:v>
                </c:pt>
                <c:pt idx="5">
                  <c:v>1.0666666666666667</c:v>
                </c:pt>
                <c:pt idx="6">
                  <c:v>0.70551181102362204</c:v>
                </c:pt>
                <c:pt idx="7">
                  <c:v>0.45176470588235296</c:v>
                </c:pt>
                <c:pt idx="8">
                  <c:v>0.28180039138943247</c:v>
                </c:pt>
              </c:numCache>
            </c:numRef>
          </c:val>
        </c:ser>
        <c:ser>
          <c:idx val="3"/>
          <c:order val="3"/>
          <c:tx>
            <c:v>gold</c:v>
          </c:tx>
          <c:marker>
            <c:symbol val="none"/>
          </c:marker>
          <c:val>
            <c:numRef>
              <c:f>research!$DB$2:$DB$11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2.5714285714285712</c:v>
                </c:pt>
                <c:pt idx="3">
                  <c:v>2</c:v>
                </c:pt>
                <c:pt idx="4">
                  <c:v>1.4516129032258065</c:v>
                </c:pt>
                <c:pt idx="5">
                  <c:v>1</c:v>
                </c:pt>
                <c:pt idx="6">
                  <c:v>0.6614173228346456</c:v>
                </c:pt>
                <c:pt idx="7">
                  <c:v>0.42352941176470588</c:v>
                </c:pt>
                <c:pt idx="8">
                  <c:v>0.26418786692759294</c:v>
                </c:pt>
                <c:pt idx="9">
                  <c:v>0.16129032258064516</c:v>
                </c:pt>
              </c:numCache>
            </c:numRef>
          </c:val>
        </c:ser>
        <c:marker val="1"/>
        <c:axId val="73981952"/>
        <c:axId val="73983488"/>
      </c:lineChart>
      <c:catAx>
        <c:axId val="73981952"/>
        <c:scaling>
          <c:orientation val="minMax"/>
        </c:scaling>
        <c:axPos val="b"/>
        <c:tickLblPos val="nextTo"/>
        <c:crossAx val="73983488"/>
        <c:crosses val="autoZero"/>
        <c:auto val="1"/>
        <c:lblAlgn val="ctr"/>
        <c:lblOffset val="100"/>
      </c:catAx>
      <c:valAx>
        <c:axId val="73983488"/>
        <c:scaling>
          <c:orientation val="minMax"/>
        </c:scaling>
        <c:axPos val="l"/>
        <c:majorGridlines/>
        <c:numFmt formatCode="General" sourceLinked="1"/>
        <c:tickLblPos val="nextTo"/>
        <c:crossAx val="73981952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25678729552745316"/>
          <c:y val="3.9402881267692709E-2"/>
          <c:w val="0.56964315066677318"/>
          <c:h val="0.76655895129014451"/>
        </c:manualLayout>
      </c:layout>
      <c:lineChart>
        <c:grouping val="standard"/>
        <c:ser>
          <c:idx val="0"/>
          <c:order val="0"/>
          <c:tx>
            <c:v>forge</c:v>
          </c:tx>
          <c:marker>
            <c:symbol val="none"/>
          </c:marker>
          <c:val>
            <c:numRef>
              <c:f>army!$D$209:$D$218</c:f>
              <c:numCache>
                <c:formatCode>General</c:formatCode>
                <c:ptCount val="10"/>
                <c:pt idx="0">
                  <c:v>2925</c:v>
                </c:pt>
                <c:pt idx="1">
                  <c:v>5850</c:v>
                </c:pt>
                <c:pt idx="2">
                  <c:v>11700</c:v>
                </c:pt>
                <c:pt idx="3">
                  <c:v>23400</c:v>
                </c:pt>
                <c:pt idx="4">
                  <c:v>46800</c:v>
                </c:pt>
                <c:pt idx="5">
                  <c:v>93600</c:v>
                </c:pt>
                <c:pt idx="6">
                  <c:v>187200</c:v>
                </c:pt>
                <c:pt idx="7">
                  <c:v>374400</c:v>
                </c:pt>
                <c:pt idx="8">
                  <c:v>748800</c:v>
                </c:pt>
                <c:pt idx="9">
                  <c:v>1497600</c:v>
                </c:pt>
              </c:numCache>
            </c:numRef>
          </c:val>
        </c:ser>
        <c:ser>
          <c:idx val="1"/>
          <c:order val="1"/>
          <c:tx>
            <c:v>armory</c:v>
          </c:tx>
          <c:marker>
            <c:symbol val="none"/>
          </c:marker>
          <c:val>
            <c:numRef>
              <c:f>army!$J$209:$J$218</c:f>
              <c:numCache>
                <c:formatCode>General</c:formatCode>
                <c:ptCount val="10"/>
                <c:pt idx="0">
                  <c:v>3650</c:v>
                </c:pt>
                <c:pt idx="1">
                  <c:v>7300</c:v>
                </c:pt>
                <c:pt idx="2">
                  <c:v>14600</c:v>
                </c:pt>
                <c:pt idx="3">
                  <c:v>29200</c:v>
                </c:pt>
                <c:pt idx="4">
                  <c:v>58400</c:v>
                </c:pt>
                <c:pt idx="5">
                  <c:v>116800</c:v>
                </c:pt>
                <c:pt idx="6">
                  <c:v>233600</c:v>
                </c:pt>
                <c:pt idx="7">
                  <c:v>467200</c:v>
                </c:pt>
                <c:pt idx="8">
                  <c:v>934400</c:v>
                </c:pt>
                <c:pt idx="9">
                  <c:v>1868800</c:v>
                </c:pt>
              </c:numCache>
            </c:numRef>
          </c:val>
        </c:ser>
        <c:ser>
          <c:idx val="2"/>
          <c:order val="2"/>
          <c:tx>
            <c:v>stable</c:v>
          </c:tx>
          <c:marker>
            <c:symbol val="none"/>
          </c:marker>
          <c:val>
            <c:numRef>
              <c:f>army!$P$209:$P$218</c:f>
              <c:numCache>
                <c:formatCode>General</c:formatCode>
                <c:ptCount val="10"/>
                <c:pt idx="0">
                  <c:v>5000</c:v>
                </c:pt>
                <c:pt idx="1">
                  <c:v>10000</c:v>
                </c:pt>
                <c:pt idx="2">
                  <c:v>20000</c:v>
                </c:pt>
                <c:pt idx="3">
                  <c:v>40000</c:v>
                </c:pt>
                <c:pt idx="4">
                  <c:v>80000</c:v>
                </c:pt>
                <c:pt idx="5">
                  <c:v>160000</c:v>
                </c:pt>
                <c:pt idx="6">
                  <c:v>320000</c:v>
                </c:pt>
                <c:pt idx="7">
                  <c:v>640000</c:v>
                </c:pt>
                <c:pt idx="8">
                  <c:v>1280000</c:v>
                </c:pt>
                <c:pt idx="9">
                  <c:v>2560000</c:v>
                </c:pt>
              </c:numCache>
            </c:numRef>
          </c:val>
        </c:ser>
        <c:marker val="1"/>
        <c:axId val="74541696"/>
        <c:axId val="74547584"/>
      </c:lineChart>
      <c:catAx>
        <c:axId val="74541696"/>
        <c:scaling>
          <c:orientation val="minMax"/>
        </c:scaling>
        <c:axPos val="b"/>
        <c:tickLblPos val="nextTo"/>
        <c:crossAx val="74547584"/>
        <c:crosses val="autoZero"/>
        <c:auto val="1"/>
        <c:lblAlgn val="ctr"/>
        <c:lblOffset val="100"/>
      </c:catAx>
      <c:valAx>
        <c:axId val="74547584"/>
        <c:scaling>
          <c:orientation val="minMax"/>
        </c:scaling>
        <c:axPos val="l"/>
        <c:majorGridlines/>
        <c:numFmt formatCode="General" sourceLinked="1"/>
        <c:tickLblPos val="nextTo"/>
        <c:crossAx val="74541696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forge</c:v>
          </c:tx>
          <c:val>
            <c:numRef>
              <c:f>army!$C$209:$C$218</c:f>
              <c:numCache>
                <c:formatCode>General</c:formatCode>
                <c:ptCount val="10"/>
                <c:pt idx="0">
                  <c:v>180</c:v>
                </c:pt>
                <c:pt idx="1">
                  <c:v>360</c:v>
                </c:pt>
                <c:pt idx="2">
                  <c:v>720</c:v>
                </c:pt>
                <c:pt idx="3">
                  <c:v>1440</c:v>
                </c:pt>
                <c:pt idx="4">
                  <c:v>2880</c:v>
                </c:pt>
                <c:pt idx="5">
                  <c:v>5760</c:v>
                </c:pt>
                <c:pt idx="6">
                  <c:v>11520</c:v>
                </c:pt>
                <c:pt idx="7">
                  <c:v>23040</c:v>
                </c:pt>
                <c:pt idx="8">
                  <c:v>46080</c:v>
                </c:pt>
                <c:pt idx="9">
                  <c:v>92160</c:v>
                </c:pt>
              </c:numCache>
            </c:numRef>
          </c:val>
        </c:ser>
        <c:ser>
          <c:idx val="1"/>
          <c:order val="1"/>
          <c:tx>
            <c:v>armory</c:v>
          </c:tx>
          <c:val>
            <c:numRef>
              <c:f>army!$I$209:$I$218</c:f>
              <c:numCache>
                <c:formatCode>General</c:formatCode>
                <c:ptCount val="10"/>
                <c:pt idx="0">
                  <c:v>540</c:v>
                </c:pt>
                <c:pt idx="1">
                  <c:v>1080</c:v>
                </c:pt>
                <c:pt idx="2">
                  <c:v>2160</c:v>
                </c:pt>
                <c:pt idx="3">
                  <c:v>4320</c:v>
                </c:pt>
                <c:pt idx="4">
                  <c:v>8640</c:v>
                </c:pt>
                <c:pt idx="5">
                  <c:v>17280</c:v>
                </c:pt>
                <c:pt idx="6">
                  <c:v>34560</c:v>
                </c:pt>
                <c:pt idx="7">
                  <c:v>69120</c:v>
                </c:pt>
                <c:pt idx="8">
                  <c:v>138240</c:v>
                </c:pt>
                <c:pt idx="9">
                  <c:v>276480</c:v>
                </c:pt>
              </c:numCache>
            </c:numRef>
          </c:val>
        </c:ser>
        <c:ser>
          <c:idx val="2"/>
          <c:order val="2"/>
          <c:tx>
            <c:v>stable</c:v>
          </c:tx>
          <c:val>
            <c:numRef>
              <c:f>army!$O$209:$O$218</c:f>
              <c:numCache>
                <c:formatCode>General</c:formatCode>
                <c:ptCount val="10"/>
                <c:pt idx="0">
                  <c:v>270</c:v>
                </c:pt>
                <c:pt idx="1">
                  <c:v>540</c:v>
                </c:pt>
                <c:pt idx="2">
                  <c:v>1080</c:v>
                </c:pt>
                <c:pt idx="3">
                  <c:v>2160</c:v>
                </c:pt>
                <c:pt idx="4">
                  <c:v>4320</c:v>
                </c:pt>
                <c:pt idx="5">
                  <c:v>8640</c:v>
                </c:pt>
                <c:pt idx="6">
                  <c:v>17280</c:v>
                </c:pt>
                <c:pt idx="7">
                  <c:v>34560</c:v>
                </c:pt>
                <c:pt idx="8">
                  <c:v>69120</c:v>
                </c:pt>
                <c:pt idx="9">
                  <c:v>138240</c:v>
                </c:pt>
              </c:numCache>
            </c:numRef>
          </c:val>
        </c:ser>
        <c:marker val="1"/>
        <c:axId val="74572928"/>
        <c:axId val="74574464"/>
      </c:lineChart>
      <c:catAx>
        <c:axId val="74572928"/>
        <c:scaling>
          <c:orientation val="minMax"/>
        </c:scaling>
        <c:axPos val="b"/>
        <c:tickLblPos val="nextTo"/>
        <c:crossAx val="74574464"/>
        <c:crosses val="autoZero"/>
        <c:auto val="1"/>
        <c:lblAlgn val="ctr"/>
        <c:lblOffset val="100"/>
      </c:catAx>
      <c:valAx>
        <c:axId val="74574464"/>
        <c:scaling>
          <c:orientation val="minMax"/>
        </c:scaling>
        <c:axPos val="l"/>
        <c:majorGridlines/>
        <c:numFmt formatCode="General" sourceLinked="1"/>
        <c:tickLblPos val="nextTo"/>
        <c:crossAx val="7457292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lineChart>
        <c:grouping val="standard"/>
        <c:ser>
          <c:idx val="0"/>
          <c:order val="0"/>
          <c:tx>
            <c:v>gold</c:v>
          </c:tx>
          <c:marker>
            <c:symbol val="none"/>
          </c:marker>
          <c:val>
            <c:numRef>
              <c:f>research!$DB$2:$DB$11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2.5714285714285712</c:v>
                </c:pt>
                <c:pt idx="3">
                  <c:v>2</c:v>
                </c:pt>
                <c:pt idx="4">
                  <c:v>1.4516129032258065</c:v>
                </c:pt>
                <c:pt idx="5">
                  <c:v>1</c:v>
                </c:pt>
                <c:pt idx="6">
                  <c:v>0.6614173228346456</c:v>
                </c:pt>
                <c:pt idx="7">
                  <c:v>0.42352941176470588</c:v>
                </c:pt>
                <c:pt idx="8">
                  <c:v>0.26418786692759294</c:v>
                </c:pt>
                <c:pt idx="9">
                  <c:v>0.16129032258064516</c:v>
                </c:pt>
              </c:numCache>
            </c:numRef>
          </c:val>
        </c:ser>
        <c:marker val="1"/>
        <c:axId val="75086080"/>
        <c:axId val="74862592"/>
      </c:lineChart>
      <c:catAx>
        <c:axId val="75086080"/>
        <c:scaling>
          <c:orientation val="minMax"/>
        </c:scaling>
        <c:axPos val="b"/>
        <c:tickLblPos val="nextTo"/>
        <c:crossAx val="74862592"/>
        <c:crosses val="autoZero"/>
        <c:auto val="1"/>
        <c:lblAlgn val="ctr"/>
        <c:lblOffset val="100"/>
      </c:catAx>
      <c:valAx>
        <c:axId val="74862592"/>
        <c:scaling>
          <c:orientation val="minMax"/>
        </c:scaling>
        <c:axPos val="l"/>
        <c:majorGridlines/>
        <c:numFmt formatCode="General" sourceLinked="1"/>
        <c:tickLblPos val="nextTo"/>
        <c:crossAx val="75086080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fertilizer</c:v>
          </c:tx>
          <c:marker>
            <c:symbol val="none"/>
          </c:marker>
          <c:val>
            <c:numRef>
              <c:f>research!$K$161:$K$170</c:f>
              <c:numCache>
                <c:formatCode>General</c:formatCode>
                <c:ptCount val="10"/>
                <c:pt idx="0">
                  <c:v>600</c:v>
                </c:pt>
                <c:pt idx="1">
                  <c:v>1800</c:v>
                </c:pt>
                <c:pt idx="2">
                  <c:v>4200</c:v>
                </c:pt>
                <c:pt idx="3">
                  <c:v>9000</c:v>
                </c:pt>
                <c:pt idx="4">
                  <c:v>18600</c:v>
                </c:pt>
                <c:pt idx="5">
                  <c:v>37800</c:v>
                </c:pt>
                <c:pt idx="6">
                  <c:v>76200</c:v>
                </c:pt>
                <c:pt idx="7">
                  <c:v>153000</c:v>
                </c:pt>
                <c:pt idx="8">
                  <c:v>306600</c:v>
                </c:pt>
                <c:pt idx="9">
                  <c:v>613800</c:v>
                </c:pt>
              </c:numCache>
            </c:numRef>
          </c:val>
        </c:ser>
        <c:ser>
          <c:idx val="1"/>
          <c:order val="1"/>
          <c:tx>
            <c:v>arbors</c:v>
          </c:tx>
          <c:marker>
            <c:symbol val="none"/>
          </c:marker>
          <c:val>
            <c:numRef>
              <c:f>research!$K$171:$K$180</c:f>
              <c:numCache>
                <c:formatCode>General</c:formatCode>
                <c:ptCount val="10"/>
                <c:pt idx="0">
                  <c:v>600</c:v>
                </c:pt>
                <c:pt idx="1">
                  <c:v>1800</c:v>
                </c:pt>
                <c:pt idx="2">
                  <c:v>4200</c:v>
                </c:pt>
                <c:pt idx="3">
                  <c:v>9000</c:v>
                </c:pt>
                <c:pt idx="4">
                  <c:v>18600</c:v>
                </c:pt>
                <c:pt idx="5">
                  <c:v>37800</c:v>
                </c:pt>
                <c:pt idx="6">
                  <c:v>76200</c:v>
                </c:pt>
                <c:pt idx="7">
                  <c:v>153000</c:v>
                </c:pt>
                <c:pt idx="8">
                  <c:v>306600</c:v>
                </c:pt>
                <c:pt idx="9">
                  <c:v>613800</c:v>
                </c:pt>
              </c:numCache>
            </c:numRef>
          </c:val>
        </c:ser>
        <c:ser>
          <c:idx val="2"/>
          <c:order val="2"/>
          <c:tx>
            <c:v>masonry</c:v>
          </c:tx>
          <c:marker>
            <c:symbol val="none"/>
          </c:marker>
          <c:val>
            <c:numRef>
              <c:f>research!$K$181:$K$190</c:f>
              <c:numCache>
                <c:formatCode>General</c:formatCode>
                <c:ptCount val="10"/>
                <c:pt idx="0">
                  <c:v>700</c:v>
                </c:pt>
                <c:pt idx="1">
                  <c:v>2100</c:v>
                </c:pt>
                <c:pt idx="2">
                  <c:v>4900</c:v>
                </c:pt>
                <c:pt idx="3">
                  <c:v>10500</c:v>
                </c:pt>
                <c:pt idx="4">
                  <c:v>21700</c:v>
                </c:pt>
                <c:pt idx="5">
                  <c:v>44100</c:v>
                </c:pt>
                <c:pt idx="6">
                  <c:v>88900</c:v>
                </c:pt>
                <c:pt idx="7">
                  <c:v>178500</c:v>
                </c:pt>
                <c:pt idx="8">
                  <c:v>357700</c:v>
                </c:pt>
                <c:pt idx="9">
                  <c:v>716100</c:v>
                </c:pt>
              </c:numCache>
            </c:numRef>
          </c:val>
        </c:ser>
        <c:ser>
          <c:idx val="3"/>
          <c:order val="3"/>
          <c:tx>
            <c:v>smelting</c:v>
          </c:tx>
          <c:marker>
            <c:symbol val="none"/>
          </c:marker>
          <c:val>
            <c:numRef>
              <c:f>research!$K$191:$K$200</c:f>
              <c:numCache>
                <c:formatCode>General</c:formatCode>
                <c:ptCount val="10"/>
                <c:pt idx="0">
                  <c:v>800</c:v>
                </c:pt>
                <c:pt idx="1">
                  <c:v>2400</c:v>
                </c:pt>
                <c:pt idx="2">
                  <c:v>5600</c:v>
                </c:pt>
                <c:pt idx="3">
                  <c:v>12000</c:v>
                </c:pt>
                <c:pt idx="4">
                  <c:v>24800</c:v>
                </c:pt>
                <c:pt idx="5">
                  <c:v>50400</c:v>
                </c:pt>
                <c:pt idx="6">
                  <c:v>101600</c:v>
                </c:pt>
                <c:pt idx="7">
                  <c:v>204000</c:v>
                </c:pt>
                <c:pt idx="8">
                  <c:v>408800</c:v>
                </c:pt>
                <c:pt idx="9">
                  <c:v>818400</c:v>
                </c:pt>
              </c:numCache>
            </c:numRef>
          </c:val>
        </c:ser>
        <c:marker val="1"/>
        <c:axId val="74897280"/>
        <c:axId val="74898816"/>
      </c:lineChart>
      <c:catAx>
        <c:axId val="74897280"/>
        <c:scaling>
          <c:orientation val="minMax"/>
        </c:scaling>
        <c:axPos val="b"/>
        <c:tickLblPos val="nextTo"/>
        <c:crossAx val="74898816"/>
        <c:crosses val="autoZero"/>
        <c:auto val="1"/>
        <c:lblAlgn val="ctr"/>
        <c:lblOffset val="100"/>
      </c:catAx>
      <c:valAx>
        <c:axId val="74898816"/>
        <c:scaling>
          <c:orientation val="minMax"/>
        </c:scaling>
        <c:axPos val="l"/>
        <c:majorGridlines/>
        <c:numFmt formatCode="General" sourceLinked="1"/>
        <c:tickLblPos val="nextTo"/>
        <c:crossAx val="74897280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fletchingresource</c:v>
          </c:tx>
          <c:marker>
            <c:symbol val="none"/>
          </c:marker>
          <c:val>
            <c:numRef>
              <c:f>research!$K$202:$K$211</c:f>
              <c:numCache>
                <c:formatCode>General</c:formatCode>
                <c:ptCount val="10"/>
                <c:pt idx="0">
                  <c:v>1900</c:v>
                </c:pt>
                <c:pt idx="1">
                  <c:v>5700</c:v>
                </c:pt>
                <c:pt idx="2">
                  <c:v>13300</c:v>
                </c:pt>
                <c:pt idx="3">
                  <c:v>28500</c:v>
                </c:pt>
                <c:pt idx="4">
                  <c:v>58900</c:v>
                </c:pt>
                <c:pt idx="5">
                  <c:v>119700</c:v>
                </c:pt>
                <c:pt idx="6">
                  <c:v>241300</c:v>
                </c:pt>
                <c:pt idx="7">
                  <c:v>484500</c:v>
                </c:pt>
                <c:pt idx="8">
                  <c:v>970900</c:v>
                </c:pt>
                <c:pt idx="9">
                  <c:v>1943700</c:v>
                </c:pt>
              </c:numCache>
            </c:numRef>
          </c:val>
        </c:ser>
        <c:ser>
          <c:idx val="1"/>
          <c:order val="1"/>
          <c:tx>
            <c:v>honedblades resource</c:v>
          </c:tx>
          <c:marker>
            <c:symbol val="none"/>
          </c:marker>
          <c:val>
            <c:numRef>
              <c:f>research!$K$212:$K$221</c:f>
              <c:numCache>
                <c:formatCode>General</c:formatCode>
                <c:ptCount val="10"/>
                <c:pt idx="0">
                  <c:v>4120</c:v>
                </c:pt>
                <c:pt idx="1">
                  <c:v>12360</c:v>
                </c:pt>
                <c:pt idx="2">
                  <c:v>28840</c:v>
                </c:pt>
                <c:pt idx="3">
                  <c:v>61800</c:v>
                </c:pt>
                <c:pt idx="4">
                  <c:v>127720</c:v>
                </c:pt>
                <c:pt idx="5">
                  <c:v>259560</c:v>
                </c:pt>
                <c:pt idx="6">
                  <c:v>523240</c:v>
                </c:pt>
                <c:pt idx="7">
                  <c:v>1050600</c:v>
                </c:pt>
                <c:pt idx="8">
                  <c:v>2105320</c:v>
                </c:pt>
                <c:pt idx="9">
                  <c:v>4214760</c:v>
                </c:pt>
              </c:numCache>
            </c:numRef>
          </c:val>
        </c:ser>
        <c:ser>
          <c:idx val="2"/>
          <c:order val="2"/>
          <c:tx>
            <c:v>horseshoesresource</c:v>
          </c:tx>
          <c:marker>
            <c:symbol val="none"/>
          </c:marker>
          <c:val>
            <c:numRef>
              <c:f>research!$K$222:$K$231</c:f>
              <c:numCache>
                <c:formatCode>General</c:formatCode>
                <c:ptCount val="10"/>
                <c:pt idx="0">
                  <c:v>2000</c:v>
                </c:pt>
                <c:pt idx="1">
                  <c:v>6000</c:v>
                </c:pt>
                <c:pt idx="2">
                  <c:v>14000</c:v>
                </c:pt>
                <c:pt idx="3">
                  <c:v>30000</c:v>
                </c:pt>
                <c:pt idx="4">
                  <c:v>62000</c:v>
                </c:pt>
                <c:pt idx="5">
                  <c:v>126000</c:v>
                </c:pt>
                <c:pt idx="6">
                  <c:v>254000</c:v>
                </c:pt>
                <c:pt idx="7">
                  <c:v>510000</c:v>
                </c:pt>
                <c:pt idx="8">
                  <c:v>1022000</c:v>
                </c:pt>
                <c:pt idx="9">
                  <c:v>2046000</c:v>
                </c:pt>
              </c:numCache>
            </c:numRef>
          </c:val>
        </c:ser>
        <c:ser>
          <c:idx val="3"/>
          <c:order val="3"/>
          <c:tx>
            <c:v>vigorresource</c:v>
          </c:tx>
          <c:marker>
            <c:symbol val="none"/>
          </c:marker>
          <c:val>
            <c:numRef>
              <c:f>research!$K$232:$K$241</c:f>
              <c:numCache>
                <c:formatCode>General</c:formatCode>
                <c:ptCount val="10"/>
                <c:pt idx="0">
                  <c:v>1500</c:v>
                </c:pt>
                <c:pt idx="1">
                  <c:v>4500</c:v>
                </c:pt>
                <c:pt idx="2">
                  <c:v>10500</c:v>
                </c:pt>
                <c:pt idx="3">
                  <c:v>22500</c:v>
                </c:pt>
                <c:pt idx="4">
                  <c:v>46500</c:v>
                </c:pt>
                <c:pt idx="5">
                  <c:v>94500</c:v>
                </c:pt>
                <c:pt idx="6">
                  <c:v>190500</c:v>
                </c:pt>
                <c:pt idx="7">
                  <c:v>382500</c:v>
                </c:pt>
                <c:pt idx="8">
                  <c:v>766500</c:v>
                </c:pt>
                <c:pt idx="9">
                  <c:v>1534500</c:v>
                </c:pt>
              </c:numCache>
            </c:numRef>
          </c:val>
        </c:ser>
        <c:ser>
          <c:idx val="4"/>
          <c:order val="4"/>
          <c:tx>
            <c:v>catographyresource</c:v>
          </c:tx>
          <c:marker>
            <c:symbol val="none"/>
          </c:marker>
          <c:val>
            <c:numRef>
              <c:f>research!$K$242:$K$251</c:f>
              <c:numCache>
                <c:formatCode>General</c:formatCode>
                <c:ptCount val="10"/>
                <c:pt idx="0">
                  <c:v>600</c:v>
                </c:pt>
                <c:pt idx="1">
                  <c:v>1800</c:v>
                </c:pt>
                <c:pt idx="2">
                  <c:v>4200</c:v>
                </c:pt>
                <c:pt idx="3">
                  <c:v>9000</c:v>
                </c:pt>
                <c:pt idx="4">
                  <c:v>18600</c:v>
                </c:pt>
                <c:pt idx="5">
                  <c:v>37800</c:v>
                </c:pt>
                <c:pt idx="6">
                  <c:v>76200</c:v>
                </c:pt>
                <c:pt idx="7">
                  <c:v>153000</c:v>
                </c:pt>
                <c:pt idx="8">
                  <c:v>306600</c:v>
                </c:pt>
                <c:pt idx="9">
                  <c:v>613800</c:v>
                </c:pt>
              </c:numCache>
            </c:numRef>
          </c:val>
        </c:ser>
        <c:marker val="1"/>
        <c:axId val="74803072"/>
        <c:axId val="74804608"/>
      </c:lineChart>
      <c:catAx>
        <c:axId val="74803072"/>
        <c:scaling>
          <c:orientation val="minMax"/>
        </c:scaling>
        <c:axPos val="b"/>
        <c:tickLblPos val="nextTo"/>
        <c:crossAx val="74804608"/>
        <c:crosses val="autoZero"/>
        <c:auto val="1"/>
        <c:lblAlgn val="ctr"/>
        <c:lblOffset val="100"/>
      </c:catAx>
      <c:valAx>
        <c:axId val="74804608"/>
        <c:scaling>
          <c:orientation val="minMax"/>
        </c:scaling>
        <c:axPos val="l"/>
        <c:majorGridlines/>
        <c:numFmt formatCode="General" sourceLinked="1"/>
        <c:tickLblPos val="nextTo"/>
        <c:crossAx val="74803072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fletching gold</c:v>
          </c:tx>
          <c:marker>
            <c:symbol val="none"/>
          </c:marker>
          <c:val>
            <c:numRef>
              <c:f>research!$L$202:$L$211</c:f>
              <c:numCache>
                <c:formatCode>General</c:formatCode>
                <c:ptCount val="10"/>
                <c:pt idx="0">
                  <c:v>5000</c:v>
                </c:pt>
                <c:pt idx="1">
                  <c:v>15000</c:v>
                </c:pt>
                <c:pt idx="2">
                  <c:v>35000</c:v>
                </c:pt>
                <c:pt idx="3">
                  <c:v>75000</c:v>
                </c:pt>
                <c:pt idx="4">
                  <c:v>155000</c:v>
                </c:pt>
                <c:pt idx="5">
                  <c:v>315000</c:v>
                </c:pt>
                <c:pt idx="6">
                  <c:v>635000</c:v>
                </c:pt>
                <c:pt idx="7">
                  <c:v>1275000</c:v>
                </c:pt>
                <c:pt idx="8">
                  <c:v>2555000</c:v>
                </c:pt>
                <c:pt idx="9">
                  <c:v>5115000</c:v>
                </c:pt>
              </c:numCache>
            </c:numRef>
          </c:val>
        </c:ser>
        <c:ser>
          <c:idx val="1"/>
          <c:order val="1"/>
          <c:tx>
            <c:v>honedblade gold</c:v>
          </c:tx>
          <c:marker>
            <c:symbol val="none"/>
          </c:marker>
          <c:val>
            <c:numRef>
              <c:f>research!$L$212:$L$221</c:f>
              <c:numCache>
                <c:formatCode>General</c:formatCode>
                <c:ptCount val="10"/>
                <c:pt idx="0">
                  <c:v>3000</c:v>
                </c:pt>
                <c:pt idx="1">
                  <c:v>9000</c:v>
                </c:pt>
                <c:pt idx="2">
                  <c:v>21000</c:v>
                </c:pt>
                <c:pt idx="3">
                  <c:v>45000</c:v>
                </c:pt>
                <c:pt idx="4">
                  <c:v>93000</c:v>
                </c:pt>
                <c:pt idx="5">
                  <c:v>189000</c:v>
                </c:pt>
                <c:pt idx="6">
                  <c:v>381000</c:v>
                </c:pt>
                <c:pt idx="7">
                  <c:v>765000</c:v>
                </c:pt>
                <c:pt idx="8">
                  <c:v>1533000</c:v>
                </c:pt>
                <c:pt idx="9">
                  <c:v>3069000</c:v>
                </c:pt>
              </c:numCache>
            </c:numRef>
          </c:val>
        </c:ser>
        <c:ser>
          <c:idx val="2"/>
          <c:order val="2"/>
          <c:tx>
            <c:v>horseshoesgold</c:v>
          </c:tx>
          <c:marker>
            <c:symbol val="none"/>
          </c:marker>
          <c:val>
            <c:numRef>
              <c:f>research!$L$222:$L$231</c:f>
              <c:numCache>
                <c:formatCode>General</c:formatCode>
                <c:ptCount val="10"/>
                <c:pt idx="0">
                  <c:v>6000</c:v>
                </c:pt>
                <c:pt idx="1">
                  <c:v>18000</c:v>
                </c:pt>
                <c:pt idx="2">
                  <c:v>42000</c:v>
                </c:pt>
                <c:pt idx="3">
                  <c:v>90000</c:v>
                </c:pt>
                <c:pt idx="4">
                  <c:v>186000</c:v>
                </c:pt>
                <c:pt idx="5">
                  <c:v>378000</c:v>
                </c:pt>
                <c:pt idx="6">
                  <c:v>762000</c:v>
                </c:pt>
                <c:pt idx="7">
                  <c:v>1530000</c:v>
                </c:pt>
                <c:pt idx="8">
                  <c:v>3066000</c:v>
                </c:pt>
                <c:pt idx="9">
                  <c:v>6138000</c:v>
                </c:pt>
              </c:numCache>
            </c:numRef>
          </c:val>
        </c:ser>
        <c:ser>
          <c:idx val="3"/>
          <c:order val="3"/>
          <c:tx>
            <c:v>vigorgold</c:v>
          </c:tx>
          <c:marker>
            <c:symbol val="none"/>
          </c:marker>
          <c:val>
            <c:numRef>
              <c:f>research!$L$232:$L$241</c:f>
              <c:numCache>
                <c:formatCode>General</c:formatCode>
                <c:ptCount val="10"/>
                <c:pt idx="0">
                  <c:v>3600</c:v>
                </c:pt>
                <c:pt idx="1">
                  <c:v>10800</c:v>
                </c:pt>
                <c:pt idx="2">
                  <c:v>25200</c:v>
                </c:pt>
                <c:pt idx="3">
                  <c:v>54000</c:v>
                </c:pt>
                <c:pt idx="4">
                  <c:v>111600</c:v>
                </c:pt>
                <c:pt idx="5">
                  <c:v>226800</c:v>
                </c:pt>
                <c:pt idx="6">
                  <c:v>457200</c:v>
                </c:pt>
                <c:pt idx="7">
                  <c:v>918000</c:v>
                </c:pt>
                <c:pt idx="8">
                  <c:v>1839600</c:v>
                </c:pt>
                <c:pt idx="9">
                  <c:v>3682800</c:v>
                </c:pt>
              </c:numCache>
            </c:numRef>
          </c:val>
        </c:ser>
        <c:ser>
          <c:idx val="4"/>
          <c:order val="4"/>
          <c:tx>
            <c:v>catography gold</c:v>
          </c:tx>
          <c:marker>
            <c:symbol val="none"/>
          </c:marker>
          <c:val>
            <c:numRef>
              <c:f>research!$L$242:$L$251</c:f>
              <c:numCache>
                <c:formatCode>General</c:formatCode>
                <c:ptCount val="10"/>
                <c:pt idx="0">
                  <c:v>3000</c:v>
                </c:pt>
                <c:pt idx="1">
                  <c:v>9000</c:v>
                </c:pt>
                <c:pt idx="2">
                  <c:v>21000</c:v>
                </c:pt>
                <c:pt idx="3">
                  <c:v>45000</c:v>
                </c:pt>
                <c:pt idx="4">
                  <c:v>93000</c:v>
                </c:pt>
                <c:pt idx="5">
                  <c:v>189000</c:v>
                </c:pt>
                <c:pt idx="6">
                  <c:v>381000</c:v>
                </c:pt>
                <c:pt idx="7">
                  <c:v>765000</c:v>
                </c:pt>
                <c:pt idx="8">
                  <c:v>1533000</c:v>
                </c:pt>
                <c:pt idx="9">
                  <c:v>3069000</c:v>
                </c:pt>
              </c:numCache>
            </c:numRef>
          </c:val>
        </c:ser>
        <c:marker val="1"/>
        <c:axId val="75175808"/>
        <c:axId val="75177344"/>
      </c:lineChart>
      <c:catAx>
        <c:axId val="75175808"/>
        <c:scaling>
          <c:orientation val="minMax"/>
        </c:scaling>
        <c:axPos val="b"/>
        <c:tickLblPos val="nextTo"/>
        <c:crossAx val="75177344"/>
        <c:crosses val="autoZero"/>
        <c:auto val="1"/>
        <c:lblAlgn val="ctr"/>
        <c:lblOffset val="100"/>
      </c:catAx>
      <c:valAx>
        <c:axId val="75177344"/>
        <c:scaling>
          <c:orientation val="minMax"/>
        </c:scaling>
        <c:axPos val="l"/>
        <c:majorGridlines/>
        <c:numFmt formatCode="General" sourceLinked="1"/>
        <c:tickLblPos val="nextTo"/>
        <c:crossAx val="7517580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siegeweaponresource</c:v>
          </c:tx>
          <c:marker>
            <c:symbol val="none"/>
          </c:marker>
          <c:val>
            <c:numRef>
              <c:f>research!$K$266:$K$275</c:f>
              <c:numCache>
                <c:formatCode>General</c:formatCode>
                <c:ptCount val="10"/>
                <c:pt idx="0">
                  <c:v>1000</c:v>
                </c:pt>
                <c:pt idx="1">
                  <c:v>3000</c:v>
                </c:pt>
                <c:pt idx="2">
                  <c:v>7000</c:v>
                </c:pt>
                <c:pt idx="3">
                  <c:v>15000</c:v>
                </c:pt>
                <c:pt idx="4">
                  <c:v>31000</c:v>
                </c:pt>
                <c:pt idx="5">
                  <c:v>63000</c:v>
                </c:pt>
                <c:pt idx="6">
                  <c:v>127000</c:v>
                </c:pt>
                <c:pt idx="7">
                  <c:v>255000</c:v>
                </c:pt>
                <c:pt idx="8">
                  <c:v>511000</c:v>
                </c:pt>
                <c:pt idx="9">
                  <c:v>1023000</c:v>
                </c:pt>
              </c:numCache>
            </c:numRef>
          </c:val>
        </c:ser>
        <c:ser>
          <c:idx val="1"/>
          <c:order val="1"/>
          <c:tx>
            <c:v>barracksresource</c:v>
          </c:tx>
          <c:marker>
            <c:symbol val="none"/>
          </c:marker>
          <c:val>
            <c:numRef>
              <c:f>building!$P$74:$P$83</c:f>
              <c:numCache>
                <c:formatCode>General</c:formatCode>
                <c:ptCount val="10"/>
                <c:pt idx="0">
                  <c:v>3450</c:v>
                </c:pt>
                <c:pt idx="1">
                  <c:v>10350</c:v>
                </c:pt>
                <c:pt idx="2">
                  <c:v>24150</c:v>
                </c:pt>
                <c:pt idx="3">
                  <c:v>51750</c:v>
                </c:pt>
                <c:pt idx="4">
                  <c:v>106950</c:v>
                </c:pt>
                <c:pt idx="5">
                  <c:v>217350</c:v>
                </c:pt>
                <c:pt idx="6">
                  <c:v>438150</c:v>
                </c:pt>
                <c:pt idx="7">
                  <c:v>879750</c:v>
                </c:pt>
                <c:pt idx="8">
                  <c:v>1762950</c:v>
                </c:pt>
                <c:pt idx="9">
                  <c:v>3529350</c:v>
                </c:pt>
              </c:numCache>
            </c:numRef>
          </c:val>
        </c:ser>
        <c:ser>
          <c:idx val="2"/>
          <c:order val="2"/>
          <c:tx>
            <c:v>engineeringresource</c:v>
          </c:tx>
          <c:marker>
            <c:symbol val="none"/>
          </c:marker>
          <c:val>
            <c:numRef>
              <c:f>research!$K$256:$K$265</c:f>
              <c:numCache>
                <c:formatCode>General</c:formatCode>
                <c:ptCount val="10"/>
                <c:pt idx="0">
                  <c:v>6000</c:v>
                </c:pt>
                <c:pt idx="1">
                  <c:v>18000</c:v>
                </c:pt>
                <c:pt idx="2">
                  <c:v>42000</c:v>
                </c:pt>
                <c:pt idx="3">
                  <c:v>90000</c:v>
                </c:pt>
                <c:pt idx="4">
                  <c:v>186000</c:v>
                </c:pt>
                <c:pt idx="5">
                  <c:v>378000</c:v>
                </c:pt>
                <c:pt idx="6">
                  <c:v>762000</c:v>
                </c:pt>
                <c:pt idx="7">
                  <c:v>1530000</c:v>
                </c:pt>
                <c:pt idx="8">
                  <c:v>3066000</c:v>
                </c:pt>
                <c:pt idx="9">
                  <c:v>6138000</c:v>
                </c:pt>
              </c:numCache>
            </c:numRef>
          </c:val>
        </c:ser>
        <c:marker val="1"/>
        <c:axId val="75211136"/>
        <c:axId val="75212672"/>
      </c:lineChart>
      <c:catAx>
        <c:axId val="75211136"/>
        <c:scaling>
          <c:orientation val="minMax"/>
        </c:scaling>
        <c:axPos val="b"/>
        <c:tickLblPos val="nextTo"/>
        <c:crossAx val="75212672"/>
        <c:crosses val="autoZero"/>
        <c:auto val="1"/>
        <c:lblAlgn val="ctr"/>
        <c:lblOffset val="100"/>
      </c:catAx>
      <c:valAx>
        <c:axId val="75212672"/>
        <c:scaling>
          <c:orientation val="minMax"/>
        </c:scaling>
        <c:axPos val="l"/>
        <c:majorGridlines/>
        <c:numFmt formatCode="General" sourceLinked="1"/>
        <c:tickLblPos val="nextTo"/>
        <c:crossAx val="75211136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fertilizerresource</c:v>
          </c:tx>
          <c:marker>
            <c:symbol val="none"/>
          </c:marker>
          <c:val>
            <c:numRef>
              <c:f>research!$K$161:$K$170</c:f>
              <c:numCache>
                <c:formatCode>General</c:formatCode>
                <c:ptCount val="10"/>
                <c:pt idx="0">
                  <c:v>600</c:v>
                </c:pt>
                <c:pt idx="1">
                  <c:v>1800</c:v>
                </c:pt>
                <c:pt idx="2">
                  <c:v>4200</c:v>
                </c:pt>
                <c:pt idx="3">
                  <c:v>9000</c:v>
                </c:pt>
                <c:pt idx="4">
                  <c:v>18600</c:v>
                </c:pt>
                <c:pt idx="5">
                  <c:v>37800</c:v>
                </c:pt>
                <c:pt idx="6">
                  <c:v>76200</c:v>
                </c:pt>
                <c:pt idx="7">
                  <c:v>153000</c:v>
                </c:pt>
                <c:pt idx="8">
                  <c:v>306600</c:v>
                </c:pt>
                <c:pt idx="9">
                  <c:v>613800</c:v>
                </c:pt>
              </c:numCache>
            </c:numRef>
          </c:val>
        </c:ser>
        <c:ser>
          <c:idx val="1"/>
          <c:order val="1"/>
          <c:tx>
            <c:v>arbors  resource</c:v>
          </c:tx>
          <c:marker>
            <c:symbol val="none"/>
          </c:marker>
          <c:val>
            <c:numRef>
              <c:f>research!$K$171:$K$180</c:f>
              <c:numCache>
                <c:formatCode>General</c:formatCode>
                <c:ptCount val="10"/>
                <c:pt idx="0">
                  <c:v>600</c:v>
                </c:pt>
                <c:pt idx="1">
                  <c:v>1800</c:v>
                </c:pt>
                <c:pt idx="2">
                  <c:v>4200</c:v>
                </c:pt>
                <c:pt idx="3">
                  <c:v>9000</c:v>
                </c:pt>
                <c:pt idx="4">
                  <c:v>18600</c:v>
                </c:pt>
                <c:pt idx="5">
                  <c:v>37800</c:v>
                </c:pt>
                <c:pt idx="6">
                  <c:v>76200</c:v>
                </c:pt>
                <c:pt idx="7">
                  <c:v>153000</c:v>
                </c:pt>
                <c:pt idx="8">
                  <c:v>306600</c:v>
                </c:pt>
                <c:pt idx="9">
                  <c:v>613800</c:v>
                </c:pt>
              </c:numCache>
            </c:numRef>
          </c:val>
        </c:ser>
        <c:ser>
          <c:idx val="2"/>
          <c:order val="2"/>
          <c:tx>
            <c:v>masonry research</c:v>
          </c:tx>
          <c:marker>
            <c:symbol val="none"/>
          </c:marker>
          <c:val>
            <c:numRef>
              <c:f>research!$K$181:$K$190</c:f>
              <c:numCache>
                <c:formatCode>General</c:formatCode>
                <c:ptCount val="10"/>
                <c:pt idx="0">
                  <c:v>700</c:v>
                </c:pt>
                <c:pt idx="1">
                  <c:v>2100</c:v>
                </c:pt>
                <c:pt idx="2">
                  <c:v>4900</c:v>
                </c:pt>
                <c:pt idx="3">
                  <c:v>10500</c:v>
                </c:pt>
                <c:pt idx="4">
                  <c:v>21700</c:v>
                </c:pt>
                <c:pt idx="5">
                  <c:v>44100</c:v>
                </c:pt>
                <c:pt idx="6">
                  <c:v>88900</c:v>
                </c:pt>
                <c:pt idx="7">
                  <c:v>178500</c:v>
                </c:pt>
                <c:pt idx="8">
                  <c:v>357700</c:v>
                </c:pt>
                <c:pt idx="9">
                  <c:v>716100</c:v>
                </c:pt>
              </c:numCache>
            </c:numRef>
          </c:val>
        </c:ser>
        <c:ser>
          <c:idx val="3"/>
          <c:order val="3"/>
          <c:tx>
            <c:v>smelting research</c:v>
          </c:tx>
          <c:marker>
            <c:symbol val="none"/>
          </c:marker>
          <c:val>
            <c:numRef>
              <c:f>research!$K$191:$K$200</c:f>
              <c:numCache>
                <c:formatCode>General</c:formatCode>
                <c:ptCount val="10"/>
                <c:pt idx="0">
                  <c:v>800</c:v>
                </c:pt>
                <c:pt idx="1">
                  <c:v>2400</c:v>
                </c:pt>
                <c:pt idx="2">
                  <c:v>5600</c:v>
                </c:pt>
                <c:pt idx="3">
                  <c:v>12000</c:v>
                </c:pt>
                <c:pt idx="4">
                  <c:v>24800</c:v>
                </c:pt>
                <c:pt idx="5">
                  <c:v>50400</c:v>
                </c:pt>
                <c:pt idx="6">
                  <c:v>101600</c:v>
                </c:pt>
                <c:pt idx="7">
                  <c:v>204000</c:v>
                </c:pt>
                <c:pt idx="8">
                  <c:v>408800</c:v>
                </c:pt>
                <c:pt idx="9">
                  <c:v>818400</c:v>
                </c:pt>
              </c:numCache>
            </c:numRef>
          </c:val>
        </c:ser>
        <c:ser>
          <c:idx val="4"/>
          <c:order val="4"/>
          <c:tx>
            <c:v>farm</c:v>
          </c:tx>
          <c:marker>
            <c:symbol val="none"/>
          </c:marker>
          <c:val>
            <c:numRef>
              <c:f>building!$P$32:$P$41</c:f>
              <c:numCache>
                <c:formatCode>General</c:formatCode>
                <c:ptCount val="10"/>
                <c:pt idx="0">
                  <c:v>700</c:v>
                </c:pt>
                <c:pt idx="1">
                  <c:v>2100</c:v>
                </c:pt>
                <c:pt idx="2">
                  <c:v>4900</c:v>
                </c:pt>
                <c:pt idx="3">
                  <c:v>10500</c:v>
                </c:pt>
                <c:pt idx="4">
                  <c:v>21700</c:v>
                </c:pt>
                <c:pt idx="5">
                  <c:v>44100</c:v>
                </c:pt>
                <c:pt idx="6">
                  <c:v>88900</c:v>
                </c:pt>
                <c:pt idx="7">
                  <c:v>178500</c:v>
                </c:pt>
                <c:pt idx="8">
                  <c:v>357700</c:v>
                </c:pt>
                <c:pt idx="9">
                  <c:v>716100</c:v>
                </c:pt>
              </c:numCache>
            </c:numRef>
          </c:val>
        </c:ser>
        <c:ser>
          <c:idx val="5"/>
          <c:order val="5"/>
          <c:tx>
            <c:v>aboretum</c:v>
          </c:tx>
          <c:marker>
            <c:symbol val="none"/>
          </c:marker>
          <c:val>
            <c:numRef>
              <c:f>building!$P$22:$P$31</c:f>
              <c:numCache>
                <c:formatCode>General</c:formatCode>
                <c:ptCount val="10"/>
                <c:pt idx="0">
                  <c:v>750</c:v>
                </c:pt>
                <c:pt idx="1">
                  <c:v>2250</c:v>
                </c:pt>
                <c:pt idx="2">
                  <c:v>5250</c:v>
                </c:pt>
                <c:pt idx="3">
                  <c:v>11250</c:v>
                </c:pt>
                <c:pt idx="4">
                  <c:v>23250</c:v>
                </c:pt>
                <c:pt idx="5">
                  <c:v>47250</c:v>
                </c:pt>
                <c:pt idx="6">
                  <c:v>95250</c:v>
                </c:pt>
                <c:pt idx="7">
                  <c:v>191250</c:v>
                </c:pt>
                <c:pt idx="8">
                  <c:v>383250</c:v>
                </c:pt>
                <c:pt idx="9">
                  <c:v>767250</c:v>
                </c:pt>
              </c:numCache>
            </c:numRef>
          </c:val>
        </c:ser>
        <c:ser>
          <c:idx val="6"/>
          <c:order val="6"/>
          <c:tx>
            <c:v>mine</c:v>
          </c:tx>
          <c:marker>
            <c:symbol val="none"/>
          </c:marker>
          <c:val>
            <c:numRef>
              <c:f>building!$P$2:$P$11</c:f>
              <c:numCache>
                <c:formatCode>General</c:formatCode>
                <c:ptCount val="10"/>
                <c:pt idx="0">
                  <c:v>1510</c:v>
                </c:pt>
                <c:pt idx="1">
                  <c:v>4530</c:v>
                </c:pt>
                <c:pt idx="2">
                  <c:v>10570</c:v>
                </c:pt>
                <c:pt idx="3">
                  <c:v>22650</c:v>
                </c:pt>
                <c:pt idx="4">
                  <c:v>46810</c:v>
                </c:pt>
                <c:pt idx="5">
                  <c:v>95130</c:v>
                </c:pt>
                <c:pt idx="6">
                  <c:v>191770</c:v>
                </c:pt>
                <c:pt idx="7">
                  <c:v>385050</c:v>
                </c:pt>
                <c:pt idx="8">
                  <c:v>771610</c:v>
                </c:pt>
                <c:pt idx="9">
                  <c:v>1544730</c:v>
                </c:pt>
              </c:numCache>
            </c:numRef>
          </c:val>
        </c:ser>
        <c:ser>
          <c:idx val="7"/>
          <c:order val="7"/>
          <c:tx>
            <c:v>quarry</c:v>
          </c:tx>
          <c:marker>
            <c:symbol val="none"/>
          </c:marker>
          <c:val>
            <c:numRef>
              <c:f>building!$P$12:$P$21</c:f>
              <c:numCache>
                <c:formatCode>General</c:formatCode>
                <c:ptCount val="10"/>
                <c:pt idx="0">
                  <c:v>1230</c:v>
                </c:pt>
                <c:pt idx="1">
                  <c:v>3690</c:v>
                </c:pt>
                <c:pt idx="2">
                  <c:v>8610</c:v>
                </c:pt>
                <c:pt idx="3">
                  <c:v>18450</c:v>
                </c:pt>
                <c:pt idx="4">
                  <c:v>38130</c:v>
                </c:pt>
                <c:pt idx="5">
                  <c:v>77490</c:v>
                </c:pt>
                <c:pt idx="6">
                  <c:v>156210</c:v>
                </c:pt>
                <c:pt idx="7">
                  <c:v>313650</c:v>
                </c:pt>
                <c:pt idx="8">
                  <c:v>628530</c:v>
                </c:pt>
                <c:pt idx="9">
                  <c:v>1258290</c:v>
                </c:pt>
              </c:numCache>
            </c:numRef>
          </c:val>
        </c:ser>
        <c:marker val="1"/>
        <c:axId val="75274880"/>
        <c:axId val="75280768"/>
      </c:lineChart>
      <c:catAx>
        <c:axId val="75274880"/>
        <c:scaling>
          <c:orientation val="minMax"/>
        </c:scaling>
        <c:axPos val="b"/>
        <c:tickLblPos val="nextTo"/>
        <c:crossAx val="75280768"/>
        <c:crosses val="autoZero"/>
        <c:auto val="1"/>
        <c:lblAlgn val="ctr"/>
        <c:lblOffset val="100"/>
      </c:catAx>
      <c:valAx>
        <c:axId val="75280768"/>
        <c:scaling>
          <c:orientation val="minMax"/>
        </c:scaling>
        <c:axPos val="l"/>
        <c:majorGridlines/>
        <c:numFmt formatCode="General" sourceLinked="1"/>
        <c:tickLblPos val="nextTo"/>
        <c:crossAx val="75274880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watch tower</c:v>
          </c:tx>
          <c:marker>
            <c:symbol val="none"/>
          </c:marker>
          <c:val>
            <c:numRef>
              <c:f>'play and benifits'!$K$35:$K$45</c:f>
              <c:numCache>
                <c:formatCode>General</c:formatCode>
                <c:ptCount val="11"/>
                <c:pt idx="0">
                  <c:v>4450</c:v>
                </c:pt>
                <c:pt idx="1">
                  <c:v>8900</c:v>
                </c:pt>
                <c:pt idx="2">
                  <c:v>17800</c:v>
                </c:pt>
                <c:pt idx="3">
                  <c:v>35600</c:v>
                </c:pt>
                <c:pt idx="4">
                  <c:v>71200</c:v>
                </c:pt>
                <c:pt idx="5">
                  <c:v>142400</c:v>
                </c:pt>
                <c:pt idx="6">
                  <c:v>284800</c:v>
                </c:pt>
                <c:pt idx="7">
                  <c:v>569600</c:v>
                </c:pt>
                <c:pt idx="8">
                  <c:v>1139200</c:v>
                </c:pt>
                <c:pt idx="9">
                  <c:v>2278400</c:v>
                </c:pt>
              </c:numCache>
            </c:numRef>
          </c:val>
        </c:ser>
        <c:ser>
          <c:idx val="1"/>
          <c:order val="1"/>
          <c:tx>
            <c:v>farseeing</c:v>
          </c:tx>
          <c:marker>
            <c:symbol val="none"/>
          </c:marker>
          <c:val>
            <c:numRef>
              <c:f>'play and benifits'!$K$47:$K$56</c:f>
              <c:numCache>
                <c:formatCode>General</c:formatCode>
                <c:ptCount val="10"/>
                <c:pt idx="0">
                  <c:v>300</c:v>
                </c:pt>
                <c:pt idx="1">
                  <c:v>600</c:v>
                </c:pt>
                <c:pt idx="2">
                  <c:v>1200</c:v>
                </c:pt>
                <c:pt idx="3">
                  <c:v>2400</c:v>
                </c:pt>
                <c:pt idx="4">
                  <c:v>4800</c:v>
                </c:pt>
                <c:pt idx="5">
                  <c:v>9600</c:v>
                </c:pt>
                <c:pt idx="6">
                  <c:v>19200</c:v>
                </c:pt>
                <c:pt idx="7">
                  <c:v>38400</c:v>
                </c:pt>
                <c:pt idx="8">
                  <c:v>76800</c:v>
                </c:pt>
                <c:pt idx="9">
                  <c:v>153600</c:v>
                </c:pt>
              </c:numCache>
            </c:numRef>
          </c:val>
        </c:ser>
        <c:marker val="1"/>
        <c:axId val="77128448"/>
        <c:axId val="77129984"/>
      </c:lineChart>
      <c:catAx>
        <c:axId val="77128448"/>
        <c:scaling>
          <c:orientation val="minMax"/>
        </c:scaling>
        <c:axPos val="b"/>
        <c:tickLblPos val="nextTo"/>
        <c:crossAx val="77129984"/>
        <c:crosses val="autoZero"/>
        <c:auto val="1"/>
        <c:lblAlgn val="ctr"/>
        <c:lblOffset val="100"/>
      </c:catAx>
      <c:valAx>
        <c:axId val="77129984"/>
        <c:scaling>
          <c:orientation val="minMax"/>
        </c:scaling>
        <c:axPos val="l"/>
        <c:majorGridlines/>
        <c:numFmt formatCode="General" sourceLinked="1"/>
        <c:tickLblPos val="nextTo"/>
        <c:crossAx val="7712844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v>vault</c:v>
          </c:tx>
          <c:marker>
            <c:symbol val="none"/>
          </c:marker>
          <c:val>
            <c:numRef>
              <c:f>'play and benifits'!$L$68:$L$77</c:f>
              <c:numCache>
                <c:formatCode>General</c:formatCode>
                <c:ptCount val="10"/>
                <c:pt idx="0">
                  <c:v>2900</c:v>
                </c:pt>
                <c:pt idx="1">
                  <c:v>8700</c:v>
                </c:pt>
                <c:pt idx="2">
                  <c:v>20300</c:v>
                </c:pt>
                <c:pt idx="3">
                  <c:v>43500</c:v>
                </c:pt>
                <c:pt idx="4">
                  <c:v>89900</c:v>
                </c:pt>
                <c:pt idx="5">
                  <c:v>182700</c:v>
                </c:pt>
                <c:pt idx="6">
                  <c:v>368300</c:v>
                </c:pt>
                <c:pt idx="7">
                  <c:v>739500</c:v>
                </c:pt>
                <c:pt idx="8">
                  <c:v>1481900</c:v>
                </c:pt>
                <c:pt idx="9">
                  <c:v>2966700</c:v>
                </c:pt>
              </c:numCache>
            </c:numRef>
          </c:val>
        </c:ser>
        <c:ser>
          <c:idx val="1"/>
          <c:order val="1"/>
          <c:tx>
            <c:v>strongbox</c:v>
          </c:tx>
          <c:marker>
            <c:symbol val="none"/>
          </c:marker>
          <c:val>
            <c:numRef>
              <c:f>'play and benifits'!$L$78:$L$87</c:f>
              <c:numCache>
                <c:formatCode>General</c:formatCode>
                <c:ptCount val="10"/>
                <c:pt idx="0">
                  <c:v>3000</c:v>
                </c:pt>
                <c:pt idx="1">
                  <c:v>9000</c:v>
                </c:pt>
                <c:pt idx="2">
                  <c:v>21000</c:v>
                </c:pt>
                <c:pt idx="3">
                  <c:v>45000</c:v>
                </c:pt>
                <c:pt idx="4">
                  <c:v>93000</c:v>
                </c:pt>
                <c:pt idx="5">
                  <c:v>189000</c:v>
                </c:pt>
                <c:pt idx="6">
                  <c:v>381000</c:v>
                </c:pt>
                <c:pt idx="7">
                  <c:v>765000</c:v>
                </c:pt>
                <c:pt idx="8">
                  <c:v>1533000</c:v>
                </c:pt>
                <c:pt idx="9">
                  <c:v>3069000</c:v>
                </c:pt>
              </c:numCache>
            </c:numRef>
          </c:val>
        </c:ser>
        <c:marker val="1"/>
        <c:axId val="75315456"/>
        <c:axId val="75325440"/>
      </c:lineChart>
      <c:catAx>
        <c:axId val="75315456"/>
        <c:scaling>
          <c:orientation val="minMax"/>
        </c:scaling>
        <c:axPos val="b"/>
        <c:tickLblPos val="nextTo"/>
        <c:crossAx val="75325440"/>
        <c:crosses val="autoZero"/>
        <c:auto val="1"/>
        <c:lblAlgn val="ctr"/>
        <c:lblOffset val="100"/>
      </c:catAx>
      <c:valAx>
        <c:axId val="75325440"/>
        <c:scaling>
          <c:orientation val="minMax"/>
        </c:scaling>
        <c:axPos val="l"/>
        <c:majorGridlines/>
        <c:numFmt formatCode="General" sourceLinked="1"/>
        <c:tickLblPos val="nextTo"/>
        <c:crossAx val="75315456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trlProps/ctrlProp1.xml><?xml version="1.0" encoding="utf-8"?>
<formControlPr xmlns="http://schemas.microsoft.com/office/spreadsheetml/2009/9/main" objectType="Drop" dropStyle="combo" dx="16" fmlaLink="$I$221" fmlaRange="activechart1" noThreeD="1" sel="5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381000</xdr:colOff>
      <xdr:row>43</xdr:row>
      <xdr:rowOff>146796</xdr:rowOff>
    </xdr:from>
    <xdr:to>
      <xdr:col>28</xdr:col>
      <xdr:colOff>112059</xdr:colOff>
      <xdr:row>62</xdr:row>
      <xdr:rowOff>66114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371475</xdr:colOff>
      <xdr:row>5</xdr:row>
      <xdr:rowOff>90487</xdr:rowOff>
    </xdr:from>
    <xdr:to>
      <xdr:col>28</xdr:col>
      <xdr:colOff>409575</xdr:colOff>
      <xdr:row>20</xdr:row>
      <xdr:rowOff>242887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18</xdr:row>
      <xdr:rowOff>109537</xdr:rowOff>
    </xdr:from>
    <xdr:to>
      <xdr:col>15</xdr:col>
      <xdr:colOff>504825</xdr:colOff>
      <xdr:row>35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95250</xdr:colOff>
      <xdr:row>18</xdr:row>
      <xdr:rowOff>119062</xdr:rowOff>
    </xdr:from>
    <xdr:to>
      <xdr:col>24</xdr:col>
      <xdr:colOff>333375</xdr:colOff>
      <xdr:row>35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95250</xdr:colOff>
      <xdr:row>16</xdr:row>
      <xdr:rowOff>138112</xdr:rowOff>
    </xdr:from>
    <xdr:to>
      <xdr:col>35</xdr:col>
      <xdr:colOff>400050</xdr:colOff>
      <xdr:row>33</xdr:row>
      <xdr:rowOff>128587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371476</xdr:colOff>
      <xdr:row>199</xdr:row>
      <xdr:rowOff>104775</xdr:rowOff>
    </xdr:from>
    <xdr:to>
      <xdr:col>25</xdr:col>
      <xdr:colOff>581026</xdr:colOff>
      <xdr:row>209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352425</xdr:colOff>
      <xdr:row>212</xdr:row>
      <xdr:rowOff>133350</xdr:rowOff>
    </xdr:from>
    <xdr:to>
      <xdr:col>25</xdr:col>
      <xdr:colOff>571500</xdr:colOff>
      <xdr:row>223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106</xdr:col>
      <xdr:colOff>209550</xdr:colOff>
      <xdr:row>2</xdr:row>
      <xdr:rowOff>166687</xdr:rowOff>
    </xdr:from>
    <xdr:to>
      <xdr:col>113</xdr:col>
      <xdr:colOff>314325</xdr:colOff>
      <xdr:row>15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175</xdr:row>
      <xdr:rowOff>219074</xdr:rowOff>
    </xdr:from>
    <xdr:to>
      <xdr:col>22</xdr:col>
      <xdr:colOff>342899</xdr:colOff>
      <xdr:row>185</xdr:row>
      <xdr:rowOff>228600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438149</xdr:colOff>
      <xdr:row>202</xdr:row>
      <xdr:rowOff>123824</xdr:rowOff>
    </xdr:from>
    <xdr:to>
      <xdr:col>20</xdr:col>
      <xdr:colOff>428624</xdr:colOff>
      <xdr:row>214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476249</xdr:colOff>
      <xdr:row>214</xdr:row>
      <xdr:rowOff>128586</xdr:rowOff>
    </xdr:from>
    <xdr:to>
      <xdr:col>20</xdr:col>
      <xdr:colOff>438150</xdr:colOff>
      <xdr:row>221</xdr:row>
      <xdr:rowOff>781050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209550</xdr:colOff>
      <xdr:row>261</xdr:row>
      <xdr:rowOff>271462</xdr:rowOff>
    </xdr:from>
    <xdr:to>
      <xdr:col>21</xdr:col>
      <xdr:colOff>514350</xdr:colOff>
      <xdr:row>270</xdr:row>
      <xdr:rowOff>100012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304800</xdr:colOff>
      <xdr:row>162</xdr:row>
      <xdr:rowOff>90486</xdr:rowOff>
    </xdr:from>
    <xdr:to>
      <xdr:col>22</xdr:col>
      <xdr:colOff>219076</xdr:colOff>
      <xdr:row>174</xdr:row>
      <xdr:rowOff>323849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495300</xdr:colOff>
      <xdr:row>41</xdr:row>
      <xdr:rowOff>242887</xdr:rowOff>
    </xdr:from>
    <xdr:to>
      <xdr:col>20</xdr:col>
      <xdr:colOff>247650</xdr:colOff>
      <xdr:row>47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333375</xdr:colOff>
      <xdr:row>64</xdr:row>
      <xdr:rowOff>176212</xdr:rowOff>
    </xdr:from>
    <xdr:to>
      <xdr:col>20</xdr:col>
      <xdr:colOff>28575</xdr:colOff>
      <xdr:row>79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/>
  <dimension ref="A1:BA716"/>
  <sheetViews>
    <sheetView zoomScaleNormal="100" workbookViewId="0">
      <pane xSplit="6" ySplit="2" topLeftCell="L350" activePane="bottomRight" state="frozen"/>
      <selection pane="topRight" activeCell="F1" sqref="F1"/>
      <selection pane="bottomLeft" activeCell="A3" sqref="A3"/>
      <selection pane="bottomRight" activeCell="M367" sqref="M367"/>
    </sheetView>
  </sheetViews>
  <sheetFormatPr defaultColWidth="17.140625" defaultRowHeight="12.75" customHeight="1"/>
  <cols>
    <col min="1" max="2" width="21.140625" customWidth="1"/>
    <col min="4" max="6" width="9.42578125" customWidth="1"/>
    <col min="7" max="7" width="24.42578125" customWidth="1"/>
    <col min="8" max="8" width="23.85546875" customWidth="1"/>
    <col min="11" max="12" width="51.5703125" bestFit="1" customWidth="1"/>
    <col min="13" max="13" width="26.28515625" customWidth="1"/>
    <col min="14" max="14" width="22.28515625" customWidth="1"/>
    <col min="28" max="28" width="19.5703125" customWidth="1"/>
  </cols>
  <sheetData>
    <row r="1" spans="1:53" ht="12.75" customHeight="1">
      <c r="A1" s="5"/>
      <c r="B1" s="5"/>
      <c r="C1" s="5"/>
      <c r="D1" s="5"/>
      <c r="E1" s="5"/>
      <c r="F1" s="5"/>
      <c r="G1" s="8"/>
      <c r="H1" s="12"/>
      <c r="I1" s="14"/>
      <c r="J1" s="14"/>
      <c r="K1" s="14"/>
      <c r="L1" s="14"/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1</v>
      </c>
      <c r="V1" s="3" t="s">
        <v>2</v>
      </c>
      <c r="W1" s="3" t="s">
        <v>2</v>
      </c>
      <c r="X1" s="3" t="s">
        <v>2</v>
      </c>
      <c r="Y1" s="3" t="s">
        <v>3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4</v>
      </c>
      <c r="AE1" s="3" t="s">
        <v>4</v>
      </c>
      <c r="AF1" s="3" t="s">
        <v>4</v>
      </c>
      <c r="AG1" s="3" t="s">
        <v>4</v>
      </c>
      <c r="AH1" s="3" t="s">
        <v>4</v>
      </c>
      <c r="AI1" s="3" t="s">
        <v>4</v>
      </c>
      <c r="AJ1" s="3" t="s">
        <v>4</v>
      </c>
      <c r="AK1" s="3" t="s">
        <v>5</v>
      </c>
      <c r="AL1" s="3" t="s">
        <v>5</v>
      </c>
      <c r="AM1" s="3" t="s">
        <v>5</v>
      </c>
      <c r="AN1" s="3" t="s">
        <v>5</v>
      </c>
      <c r="AO1" s="3" t="s">
        <v>6</v>
      </c>
      <c r="AP1" s="3" t="s">
        <v>6</v>
      </c>
      <c r="AQ1" s="3" t="s">
        <v>6</v>
      </c>
      <c r="AR1" s="3" t="s">
        <v>6</v>
      </c>
      <c r="AS1" s="3" t="s">
        <v>6</v>
      </c>
      <c r="AT1" s="3" t="s">
        <v>6</v>
      </c>
      <c r="AU1" s="3" t="s">
        <v>6</v>
      </c>
      <c r="AV1" s="3" t="s">
        <v>6</v>
      </c>
      <c r="AW1" s="3" t="s">
        <v>6</v>
      </c>
      <c r="AX1" s="3" t="s">
        <v>6</v>
      </c>
      <c r="AY1" s="3" t="s">
        <v>6</v>
      </c>
      <c r="AZ1" s="3" t="s">
        <v>6</v>
      </c>
      <c r="BA1" s="3" t="s">
        <v>6</v>
      </c>
    </row>
    <row r="2" spans="1:53" ht="12.75" customHeight="1">
      <c r="A2" s="5" t="s">
        <v>13</v>
      </c>
      <c r="B2" s="5"/>
      <c r="C2" s="5" t="s">
        <v>14</v>
      </c>
      <c r="D2" s="5" t="s">
        <v>15</v>
      </c>
      <c r="E2" s="5" t="s">
        <v>16</v>
      </c>
      <c r="F2" s="5" t="s">
        <v>17</v>
      </c>
      <c r="G2" s="8" t="s">
        <v>18</v>
      </c>
      <c r="H2" s="12" t="s">
        <v>19</v>
      </c>
      <c r="I2" s="2" t="s">
        <v>20</v>
      </c>
      <c r="J2" s="5" t="s">
        <v>21</v>
      </c>
      <c r="K2" s="36" t="s">
        <v>347</v>
      </c>
      <c r="L2" s="36" t="s">
        <v>346</v>
      </c>
      <c r="M2" s="5" t="s">
        <v>22</v>
      </c>
      <c r="N2" s="5" t="s">
        <v>23</v>
      </c>
      <c r="O2" s="5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5" t="s">
        <v>30</v>
      </c>
      <c r="V2" s="5" t="s">
        <v>31</v>
      </c>
      <c r="W2" s="5" t="s">
        <v>32</v>
      </c>
      <c r="X2" s="5" t="s">
        <v>33</v>
      </c>
      <c r="Y2" s="5" t="s">
        <v>34</v>
      </c>
      <c r="Z2" s="2" t="s">
        <v>35</v>
      </c>
      <c r="AA2" s="5" t="s">
        <v>36</v>
      </c>
      <c r="AB2" s="5" t="s">
        <v>37</v>
      </c>
      <c r="AC2" s="5" t="s">
        <v>38</v>
      </c>
      <c r="AD2" s="5" t="s">
        <v>39</v>
      </c>
      <c r="AE2" s="5" t="s">
        <v>40</v>
      </c>
      <c r="AF2" s="5" t="s">
        <v>41</v>
      </c>
      <c r="AG2" s="5" t="s">
        <v>42</v>
      </c>
      <c r="AH2" s="5" t="s">
        <v>43</v>
      </c>
      <c r="AI2" s="5" t="s">
        <v>44</v>
      </c>
      <c r="AJ2" s="5" t="s">
        <v>45</v>
      </c>
      <c r="AK2" s="8" t="s">
        <v>46</v>
      </c>
      <c r="AL2" s="5" t="s">
        <v>47</v>
      </c>
      <c r="AM2" s="5" t="s">
        <v>48</v>
      </c>
      <c r="AN2" s="8" t="s">
        <v>49</v>
      </c>
      <c r="AO2" s="5" t="s">
        <v>50</v>
      </c>
      <c r="AP2" s="5" t="s">
        <v>51</v>
      </c>
      <c r="AQ2" s="5" t="s">
        <v>52</v>
      </c>
      <c r="AR2" s="5" t="s">
        <v>53</v>
      </c>
      <c r="AS2" s="5" t="s">
        <v>54</v>
      </c>
      <c r="AT2" s="5" t="s">
        <v>55</v>
      </c>
      <c r="AU2" s="5" t="s">
        <v>56</v>
      </c>
      <c r="AV2" s="5" t="s">
        <v>57</v>
      </c>
      <c r="AW2" s="5" t="s">
        <v>58</v>
      </c>
      <c r="AX2" s="10" t="s">
        <v>59</v>
      </c>
      <c r="AY2" s="10" t="s">
        <v>60</v>
      </c>
      <c r="AZ2" s="10" t="s">
        <v>61</v>
      </c>
      <c r="BA2" s="10" t="s">
        <v>62</v>
      </c>
    </row>
    <row r="3" spans="1:53" ht="12.75" customHeight="1">
      <c r="A3" s="5" t="s">
        <v>73</v>
      </c>
      <c r="B3" s="5" t="str">
        <f>VLOOKUP(A3,'name convert'!$A$1:$B$39,2,FALSE)</f>
        <v>Academy</v>
      </c>
      <c r="C3" s="5" t="s">
        <v>106</v>
      </c>
      <c r="D3" s="5">
        <v>1</v>
      </c>
      <c r="E3" s="5">
        <v>1</v>
      </c>
      <c r="F3" s="5">
        <v>1</v>
      </c>
      <c r="G3" s="17"/>
      <c r="H3" s="11"/>
      <c r="I3" s="2"/>
      <c r="J3" s="5">
        <v>0</v>
      </c>
      <c r="K3" s="16" t="s">
        <v>107</v>
      </c>
      <c r="L3" s="16" t="s">
        <v>107</v>
      </c>
      <c r="M3" s="5"/>
      <c r="N3" s="5"/>
      <c r="O3" s="5"/>
      <c r="P3" s="5"/>
      <c r="Q3" s="5"/>
      <c r="R3" s="5"/>
      <c r="S3" s="5"/>
      <c r="T3" s="2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ht="12.75" customHeight="1">
      <c r="A4" s="5" t="s">
        <v>73</v>
      </c>
      <c r="B4" s="5" t="str">
        <f>VLOOKUP(A4,'name convert'!$A$1:$B$39,2,FALSE)</f>
        <v>Academy</v>
      </c>
      <c r="C4" s="5" t="s">
        <v>106</v>
      </c>
      <c r="D4" s="5">
        <v>2</v>
      </c>
      <c r="E4" s="5">
        <v>1</v>
      </c>
      <c r="F4" s="5">
        <v>2</v>
      </c>
      <c r="G4" s="17"/>
      <c r="H4" s="11"/>
      <c r="I4" s="2"/>
      <c r="J4" s="5">
        <v>0</v>
      </c>
      <c r="K4" s="16" t="s">
        <v>108</v>
      </c>
      <c r="L4" s="16" t="s">
        <v>108</v>
      </c>
      <c r="M4" s="5"/>
      <c r="N4" s="5"/>
      <c r="O4" s="5"/>
      <c r="P4" s="5"/>
      <c r="Q4" s="5"/>
      <c r="R4" s="5"/>
      <c r="S4" s="5"/>
      <c r="T4" s="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ht="12.75" customHeight="1">
      <c r="A5" s="5" t="s">
        <v>73</v>
      </c>
      <c r="B5" s="5" t="str">
        <f>VLOOKUP(A5,'name convert'!$A$1:$B$39,2,FALSE)</f>
        <v>Academy</v>
      </c>
      <c r="C5" s="5" t="s">
        <v>106</v>
      </c>
      <c r="D5" s="5">
        <v>3</v>
      </c>
      <c r="E5" s="5">
        <v>1</v>
      </c>
      <c r="F5" s="5">
        <v>3</v>
      </c>
      <c r="G5" s="17"/>
      <c r="H5" s="11"/>
      <c r="I5" s="2"/>
      <c r="J5" s="5">
        <v>0</v>
      </c>
      <c r="K5" s="16" t="s">
        <v>109</v>
      </c>
      <c r="L5" s="16" t="s">
        <v>109</v>
      </c>
      <c r="M5" s="5"/>
      <c r="N5" s="5"/>
      <c r="O5" s="5"/>
      <c r="P5" s="5"/>
      <c r="Q5" s="5"/>
      <c r="R5" s="5"/>
      <c r="S5" s="5"/>
      <c r="T5" s="2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ht="12.75" customHeight="1">
      <c r="A6" s="5" t="s">
        <v>73</v>
      </c>
      <c r="B6" s="5" t="str">
        <f>VLOOKUP(A6,'name convert'!$A$1:$B$39,2,FALSE)</f>
        <v>Academy</v>
      </c>
      <c r="C6" s="5" t="s">
        <v>106</v>
      </c>
      <c r="D6" s="5">
        <v>4</v>
      </c>
      <c r="E6" s="5">
        <v>1</v>
      </c>
      <c r="F6" s="5">
        <v>4</v>
      </c>
      <c r="G6" s="17"/>
      <c r="H6" s="11"/>
      <c r="I6" s="2"/>
      <c r="J6" s="5">
        <v>0</v>
      </c>
      <c r="K6" s="16" t="s">
        <v>110</v>
      </c>
      <c r="L6" s="16" t="s">
        <v>110</v>
      </c>
      <c r="M6" s="5"/>
      <c r="N6" s="5"/>
      <c r="O6" s="5"/>
      <c r="P6" s="5"/>
      <c r="Q6" s="5"/>
      <c r="R6" s="5"/>
      <c r="S6" s="5"/>
      <c r="T6" s="2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ht="12.75" customHeight="1">
      <c r="A7" s="5" t="s">
        <v>73</v>
      </c>
      <c r="B7" s="5" t="str">
        <f>VLOOKUP(A7,'name convert'!$A$1:$B$39,2,FALSE)</f>
        <v>Academy</v>
      </c>
      <c r="C7" s="5" t="s">
        <v>106</v>
      </c>
      <c r="D7" s="5">
        <v>5</v>
      </c>
      <c r="E7" s="5">
        <v>1</v>
      </c>
      <c r="F7" s="5">
        <v>5</v>
      </c>
      <c r="G7" s="17"/>
      <c r="H7" s="11"/>
      <c r="I7" s="2"/>
      <c r="J7" s="5">
        <v>0</v>
      </c>
      <c r="K7" s="16" t="s">
        <v>111</v>
      </c>
      <c r="L7" s="16" t="s">
        <v>111</v>
      </c>
      <c r="M7" s="5"/>
      <c r="N7" s="5"/>
      <c r="O7" s="5"/>
      <c r="P7" s="5"/>
      <c r="Q7" s="5"/>
      <c r="R7" s="5"/>
      <c r="S7" s="5"/>
      <c r="T7" s="2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 ht="12.75" customHeight="1">
      <c r="A8" s="5" t="s">
        <v>73</v>
      </c>
      <c r="B8" s="5" t="str">
        <f>VLOOKUP(A8,'name convert'!$A$1:$B$39,2,FALSE)</f>
        <v>Academy</v>
      </c>
      <c r="C8" s="5" t="s">
        <v>106</v>
      </c>
      <c r="D8" s="5">
        <v>6</v>
      </c>
      <c r="E8" s="5">
        <v>1</v>
      </c>
      <c r="F8" s="5">
        <v>6</v>
      </c>
      <c r="G8" s="17"/>
      <c r="H8" s="11"/>
      <c r="I8" s="2"/>
      <c r="J8" s="5">
        <v>0</v>
      </c>
      <c r="K8" s="16" t="s">
        <v>112</v>
      </c>
      <c r="L8" s="16" t="s">
        <v>112</v>
      </c>
      <c r="M8" s="5"/>
      <c r="N8" s="5"/>
      <c r="O8" s="5"/>
      <c r="P8" s="5"/>
      <c r="Q8" s="5"/>
      <c r="R8" s="5"/>
      <c r="S8" s="5"/>
      <c r="T8" s="2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ht="12.75" customHeight="1">
      <c r="A9" s="5" t="s">
        <v>73</v>
      </c>
      <c r="B9" s="5" t="str">
        <f>VLOOKUP(A9,'name convert'!$A$1:$B$39,2,FALSE)</f>
        <v>Academy</v>
      </c>
      <c r="C9" s="5" t="s">
        <v>106</v>
      </c>
      <c r="D9" s="5">
        <v>7</v>
      </c>
      <c r="E9" s="5">
        <v>1</v>
      </c>
      <c r="F9" s="5">
        <v>7</v>
      </c>
      <c r="G9" s="17"/>
      <c r="H9" s="11"/>
      <c r="I9" s="2"/>
      <c r="J9" s="5">
        <v>0</v>
      </c>
      <c r="K9" s="16" t="s">
        <v>113</v>
      </c>
      <c r="L9" s="16" t="s">
        <v>113</v>
      </c>
      <c r="M9" s="5"/>
      <c r="N9" s="5"/>
      <c r="O9" s="5"/>
      <c r="P9" s="5"/>
      <c r="Q9" s="5"/>
      <c r="R9" s="5"/>
      <c r="S9" s="5"/>
      <c r="T9" s="2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ht="12.75" customHeight="1">
      <c r="A10" s="5" t="s">
        <v>73</v>
      </c>
      <c r="B10" s="5" t="str">
        <f>VLOOKUP(A10,'name convert'!$A$1:$B$39,2,FALSE)</f>
        <v>Academy</v>
      </c>
      <c r="C10" s="5" t="s">
        <v>106</v>
      </c>
      <c r="D10" s="5">
        <v>8</v>
      </c>
      <c r="E10" s="5">
        <v>1</v>
      </c>
      <c r="F10" s="5">
        <v>8</v>
      </c>
      <c r="G10" s="17"/>
      <c r="H10" s="11"/>
      <c r="I10" s="2"/>
      <c r="J10" s="5">
        <v>0</v>
      </c>
      <c r="K10" s="16" t="s">
        <v>114</v>
      </c>
      <c r="L10" s="16" t="s">
        <v>114</v>
      </c>
      <c r="M10" s="5"/>
      <c r="N10" s="5"/>
      <c r="O10" s="5"/>
      <c r="P10" s="5"/>
      <c r="Q10" s="5"/>
      <c r="R10" s="5"/>
      <c r="S10" s="5"/>
      <c r="T10" s="2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ht="12.75" customHeight="1">
      <c r="A11" s="5" t="s">
        <v>73</v>
      </c>
      <c r="B11" s="5" t="str">
        <f>VLOOKUP(A11,'name convert'!$A$1:$B$39,2,FALSE)</f>
        <v>Academy</v>
      </c>
      <c r="C11" s="5" t="s">
        <v>106</v>
      </c>
      <c r="D11" s="5">
        <v>9</v>
      </c>
      <c r="E11" s="5">
        <v>1</v>
      </c>
      <c r="F11" s="5">
        <v>9</v>
      </c>
      <c r="G11" s="17"/>
      <c r="H11" s="11"/>
      <c r="I11" s="2"/>
      <c r="J11" s="5">
        <v>0</v>
      </c>
      <c r="K11" s="16" t="s">
        <v>115</v>
      </c>
      <c r="L11" s="18" t="s">
        <v>319</v>
      </c>
      <c r="M11" s="5"/>
      <c r="N11" s="5"/>
      <c r="O11" s="5"/>
      <c r="P11" s="5"/>
      <c r="Q11" s="5"/>
      <c r="R11" s="5"/>
      <c r="S11" s="5"/>
      <c r="T11" s="2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ht="12.75" customHeight="1">
      <c r="A12" s="5" t="s">
        <v>73</v>
      </c>
      <c r="B12" s="5" t="str">
        <f>VLOOKUP(A12,'name convert'!$A$1:$B$39,2,FALSE)</f>
        <v>Academy</v>
      </c>
      <c r="C12" s="5" t="s">
        <v>106</v>
      </c>
      <c r="D12" s="5">
        <v>10</v>
      </c>
      <c r="E12" s="5">
        <v>1</v>
      </c>
      <c r="F12" s="5">
        <v>10</v>
      </c>
      <c r="G12" s="17"/>
      <c r="H12" s="11"/>
      <c r="I12" s="2"/>
      <c r="J12" s="5">
        <v>0</v>
      </c>
      <c r="K12" s="16" t="s">
        <v>116</v>
      </c>
      <c r="L12" s="16" t="s">
        <v>116</v>
      </c>
      <c r="M12" s="5"/>
      <c r="N12" s="5"/>
      <c r="O12" s="5"/>
      <c r="P12" s="5"/>
      <c r="Q12" s="5"/>
      <c r="R12" s="5"/>
      <c r="S12" s="5"/>
      <c r="T12" s="2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ht="12.75" customHeight="1">
      <c r="A13" s="5" t="s">
        <v>73</v>
      </c>
      <c r="B13" s="5" t="str">
        <f>VLOOKUP(A13,'name convert'!$A$1:$B$39,2,FALSE)</f>
        <v>Academy</v>
      </c>
      <c r="C13" s="5" t="s">
        <v>106</v>
      </c>
      <c r="D13" s="5">
        <v>11</v>
      </c>
      <c r="E13" s="5">
        <v>2</v>
      </c>
      <c r="F13" s="5">
        <v>1</v>
      </c>
      <c r="G13" s="17"/>
      <c r="H13" s="11"/>
      <c r="I13" s="2"/>
      <c r="J13" s="5">
        <v>0</v>
      </c>
      <c r="K13" s="16"/>
      <c r="L13" s="16" t="s">
        <v>118</v>
      </c>
      <c r="M13" s="5"/>
      <c r="N13" s="5"/>
      <c r="O13" s="5"/>
      <c r="P13" s="5"/>
      <c r="Q13" s="5"/>
      <c r="R13" s="5"/>
      <c r="S13" s="5"/>
      <c r="T13" s="2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ht="12.75" customHeight="1">
      <c r="A14" s="5" t="s">
        <v>73</v>
      </c>
      <c r="B14" s="5" t="str">
        <f>VLOOKUP(A14,'name convert'!$A$1:$B$39,2,FALSE)</f>
        <v>Academy</v>
      </c>
      <c r="C14" s="5" t="s">
        <v>106</v>
      </c>
      <c r="D14" s="5">
        <v>12</v>
      </c>
      <c r="E14" s="5">
        <v>2</v>
      </c>
      <c r="F14" s="5">
        <v>2</v>
      </c>
      <c r="G14" s="17"/>
      <c r="H14" s="11"/>
      <c r="I14" s="2"/>
      <c r="J14" s="5">
        <v>0</v>
      </c>
      <c r="K14" s="16"/>
      <c r="L14" s="16" t="s">
        <v>119</v>
      </c>
      <c r="M14" s="5"/>
      <c r="N14" s="5"/>
      <c r="O14" s="5"/>
      <c r="P14" s="5"/>
      <c r="Q14" s="5"/>
      <c r="R14" s="5"/>
      <c r="S14" s="5"/>
      <c r="T14" s="2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ht="12.75" customHeight="1">
      <c r="A15" s="5" t="s">
        <v>73</v>
      </c>
      <c r="B15" s="5" t="str">
        <f>VLOOKUP(A15,'name convert'!$A$1:$B$39,2,FALSE)</f>
        <v>Academy</v>
      </c>
      <c r="C15" s="5" t="s">
        <v>106</v>
      </c>
      <c r="D15" s="5">
        <v>13</v>
      </c>
      <c r="E15" s="5">
        <v>2</v>
      </c>
      <c r="F15" s="5">
        <v>3</v>
      </c>
      <c r="G15" s="17"/>
      <c r="H15" s="11"/>
      <c r="I15" s="2"/>
      <c r="J15" s="5">
        <v>0</v>
      </c>
      <c r="K15" s="16"/>
      <c r="L15" s="16" t="s">
        <v>120</v>
      </c>
      <c r="M15" s="5"/>
      <c r="N15" s="5"/>
      <c r="O15" s="5"/>
      <c r="P15" s="5"/>
      <c r="Q15" s="5"/>
      <c r="R15" s="5"/>
      <c r="S15" s="5"/>
      <c r="T15" s="2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ht="12.75" customHeight="1">
      <c r="A16" s="5" t="s">
        <v>73</v>
      </c>
      <c r="B16" s="5" t="str">
        <f>VLOOKUP(A16,'name convert'!$A$1:$B$39,2,FALSE)</f>
        <v>Academy</v>
      </c>
      <c r="C16" s="5" t="s">
        <v>106</v>
      </c>
      <c r="D16" s="5">
        <v>14</v>
      </c>
      <c r="E16" s="5">
        <v>2</v>
      </c>
      <c r="F16" s="5">
        <v>4</v>
      </c>
      <c r="G16" s="17"/>
      <c r="H16" s="11"/>
      <c r="I16" s="2"/>
      <c r="J16" s="5">
        <v>0</v>
      </c>
      <c r="K16" s="16"/>
      <c r="L16" s="16" t="s">
        <v>121</v>
      </c>
      <c r="M16" s="5"/>
      <c r="N16" s="5"/>
      <c r="O16" s="5"/>
      <c r="P16" s="5"/>
      <c r="Q16" s="5"/>
      <c r="R16" s="5"/>
      <c r="S16" s="5"/>
      <c r="T16" s="2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ht="12.75" customHeight="1">
      <c r="A17" s="5" t="s">
        <v>73</v>
      </c>
      <c r="B17" s="5" t="str">
        <f>VLOOKUP(A17,'name convert'!$A$1:$B$39,2,FALSE)</f>
        <v>Academy</v>
      </c>
      <c r="C17" s="5" t="s">
        <v>106</v>
      </c>
      <c r="D17" s="5">
        <v>15</v>
      </c>
      <c r="E17" s="5">
        <v>2</v>
      </c>
      <c r="F17" s="5">
        <v>5</v>
      </c>
      <c r="G17" s="17"/>
      <c r="H17" s="11"/>
      <c r="I17" s="2"/>
      <c r="J17" s="5">
        <v>0</v>
      </c>
      <c r="K17" s="16"/>
      <c r="L17" s="16" t="s">
        <v>122</v>
      </c>
      <c r="M17" s="5"/>
      <c r="N17" s="5"/>
      <c r="O17" s="5"/>
      <c r="P17" s="5"/>
      <c r="Q17" s="5"/>
      <c r="R17" s="5"/>
      <c r="S17" s="5"/>
      <c r="T17" s="2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ht="12.75" customHeight="1">
      <c r="A18" s="5" t="s">
        <v>73</v>
      </c>
      <c r="B18" s="5" t="str">
        <f>VLOOKUP(A18,'name convert'!$A$1:$B$39,2,FALSE)</f>
        <v>Academy</v>
      </c>
      <c r="C18" s="5" t="s">
        <v>106</v>
      </c>
      <c r="D18" s="5">
        <v>16</v>
      </c>
      <c r="E18" s="5">
        <v>2</v>
      </c>
      <c r="F18" s="5">
        <v>6</v>
      </c>
      <c r="G18" s="17"/>
      <c r="H18" s="11"/>
      <c r="I18" s="2"/>
      <c r="J18" s="5">
        <v>0</v>
      </c>
      <c r="K18" s="16"/>
      <c r="L18" s="16" t="s">
        <v>123</v>
      </c>
      <c r="M18" s="5"/>
      <c r="N18" s="5"/>
      <c r="O18" s="5"/>
      <c r="P18" s="5"/>
      <c r="Q18" s="5"/>
      <c r="R18" s="5"/>
      <c r="S18" s="5"/>
      <c r="T18" s="2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ht="12.75" customHeight="1">
      <c r="A19" s="5" t="s">
        <v>73</v>
      </c>
      <c r="B19" s="5" t="str">
        <f>VLOOKUP(A19,'name convert'!$A$1:$B$39,2,FALSE)</f>
        <v>Academy</v>
      </c>
      <c r="C19" s="5" t="s">
        <v>106</v>
      </c>
      <c r="D19" s="5">
        <v>17</v>
      </c>
      <c r="E19" s="5">
        <v>2</v>
      </c>
      <c r="F19" s="5">
        <v>7</v>
      </c>
      <c r="G19" s="17"/>
      <c r="H19" s="11"/>
      <c r="I19" s="2"/>
      <c r="J19" s="5">
        <v>0</v>
      </c>
      <c r="K19" s="16"/>
      <c r="L19" s="16" t="s">
        <v>124</v>
      </c>
      <c r="M19" s="5"/>
      <c r="N19" s="5"/>
      <c r="O19" s="5"/>
      <c r="P19" s="5"/>
      <c r="Q19" s="5"/>
      <c r="R19" s="5"/>
      <c r="S19" s="5"/>
      <c r="T19" s="2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ht="12.75" customHeight="1">
      <c r="A20" s="5" t="s">
        <v>73</v>
      </c>
      <c r="B20" s="5" t="str">
        <f>VLOOKUP(A20,'name convert'!$A$1:$B$39,2,FALSE)</f>
        <v>Academy</v>
      </c>
      <c r="C20" s="5" t="s">
        <v>106</v>
      </c>
      <c r="D20" s="5">
        <v>18</v>
      </c>
      <c r="E20" s="5">
        <v>2</v>
      </c>
      <c r="F20" s="5">
        <v>8</v>
      </c>
      <c r="G20" s="17"/>
      <c r="H20" s="11"/>
      <c r="I20" s="2"/>
      <c r="J20" s="5">
        <v>0</v>
      </c>
      <c r="K20" s="16"/>
      <c r="L20" s="16" t="s">
        <v>125</v>
      </c>
      <c r="M20" s="5"/>
      <c r="N20" s="5"/>
      <c r="O20" s="5"/>
      <c r="P20" s="5"/>
      <c r="Q20" s="5"/>
      <c r="R20" s="5"/>
      <c r="S20" s="5"/>
      <c r="T20" s="2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ht="12.75" customHeight="1">
      <c r="A21" s="5" t="s">
        <v>73</v>
      </c>
      <c r="B21" s="5" t="str">
        <f>VLOOKUP(A21,'name convert'!$A$1:$B$39,2,FALSE)</f>
        <v>Academy</v>
      </c>
      <c r="C21" s="5" t="s">
        <v>106</v>
      </c>
      <c r="D21" s="5">
        <v>19</v>
      </c>
      <c r="E21" s="5">
        <v>2</v>
      </c>
      <c r="F21" s="5">
        <v>9</v>
      </c>
      <c r="G21" s="17"/>
      <c r="H21" s="11"/>
      <c r="I21" s="2"/>
      <c r="J21" s="5">
        <v>0</v>
      </c>
      <c r="K21" s="16"/>
      <c r="L21" s="16" t="s">
        <v>126</v>
      </c>
      <c r="M21" s="5"/>
      <c r="N21" s="5"/>
      <c r="O21" s="5"/>
      <c r="P21" s="5"/>
      <c r="Q21" s="5"/>
      <c r="R21" s="5"/>
      <c r="S21" s="5"/>
      <c r="T21" s="2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ht="12.75" customHeight="1">
      <c r="A22" s="5" t="s">
        <v>73</v>
      </c>
      <c r="B22" s="5" t="str">
        <f>VLOOKUP(A22,'name convert'!$A$1:$B$39,2,FALSE)</f>
        <v>Academy</v>
      </c>
      <c r="C22" s="5" t="s">
        <v>106</v>
      </c>
      <c r="D22" s="5">
        <v>20</v>
      </c>
      <c r="E22" s="5">
        <v>2</v>
      </c>
      <c r="F22" s="5">
        <v>10</v>
      </c>
      <c r="G22" s="17"/>
      <c r="H22" s="11"/>
      <c r="I22" s="2"/>
      <c r="J22" s="5">
        <v>0</v>
      </c>
      <c r="K22" s="16"/>
      <c r="L22" s="16" t="s">
        <v>127</v>
      </c>
      <c r="M22" s="5"/>
      <c r="N22" s="5"/>
      <c r="O22" s="5"/>
      <c r="P22" s="5"/>
      <c r="Q22" s="5"/>
      <c r="R22" s="5"/>
      <c r="S22" s="5"/>
      <c r="T22" s="2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ht="12.75" customHeight="1">
      <c r="A23" s="5" t="s">
        <v>73</v>
      </c>
      <c r="B23" s="5" t="str">
        <f>VLOOKUP(A23,'name convert'!$A$1:$B$39,2,FALSE)</f>
        <v>Academy</v>
      </c>
      <c r="C23" s="5" t="s">
        <v>106</v>
      </c>
      <c r="D23" s="5">
        <v>21</v>
      </c>
      <c r="E23" s="5">
        <v>2</v>
      </c>
      <c r="F23" s="5">
        <v>11</v>
      </c>
      <c r="G23" s="17"/>
      <c r="H23" s="11"/>
      <c r="I23" s="2"/>
      <c r="J23" s="5">
        <v>0</v>
      </c>
      <c r="K23" s="16"/>
      <c r="L23" s="16" t="s">
        <v>128</v>
      </c>
      <c r="M23" s="5"/>
      <c r="N23" s="5"/>
      <c r="O23" s="5"/>
      <c r="P23" s="5"/>
      <c r="Q23" s="5"/>
      <c r="R23" s="5"/>
      <c r="S23" s="5"/>
      <c r="T23" s="2"/>
      <c r="U23" s="2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ht="12.75" customHeight="1">
      <c r="A24" s="5" t="s">
        <v>75</v>
      </c>
      <c r="B24" s="5" t="str">
        <f>VLOOKUP(A24,'name convert'!$A$1:$B$39,2,FALSE)</f>
        <v>Barracks</v>
      </c>
      <c r="C24" s="5" t="s">
        <v>106</v>
      </c>
      <c r="D24" s="5">
        <v>1</v>
      </c>
      <c r="E24" s="5">
        <v>1</v>
      </c>
      <c r="F24" s="5">
        <v>1</v>
      </c>
      <c r="G24" s="17" t="s">
        <v>130</v>
      </c>
      <c r="H24" s="11"/>
      <c r="I24" s="2"/>
      <c r="J24" s="5">
        <v>0</v>
      </c>
      <c r="K24" s="16" t="s">
        <v>131</v>
      </c>
      <c r="L24" s="16" t="s">
        <v>131</v>
      </c>
      <c r="M24" s="5"/>
      <c r="N24" s="5"/>
      <c r="O24" s="5"/>
      <c r="P24" s="5"/>
      <c r="Q24" s="5"/>
      <c r="R24" s="5"/>
      <c r="S24" s="5"/>
      <c r="T24" s="2"/>
      <c r="U24" s="5"/>
      <c r="V24" s="5" t="s">
        <v>132</v>
      </c>
      <c r="W24" s="5" t="s">
        <v>132</v>
      </c>
      <c r="X24" s="5" t="s">
        <v>132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ht="12.75" customHeight="1">
      <c r="A25" s="5" t="s">
        <v>75</v>
      </c>
      <c r="B25" s="5" t="str">
        <f>VLOOKUP(A25,'name convert'!$A$1:$B$39,2,FALSE)</f>
        <v>Barracks</v>
      </c>
      <c r="C25" s="5" t="s">
        <v>106</v>
      </c>
      <c r="D25" s="5">
        <v>2</v>
      </c>
      <c r="E25" s="5">
        <v>1</v>
      </c>
      <c r="F25" s="5">
        <v>2</v>
      </c>
      <c r="G25" s="17" t="s">
        <v>130</v>
      </c>
      <c r="H25" s="11"/>
      <c r="I25" s="2"/>
      <c r="J25" s="5">
        <v>0</v>
      </c>
      <c r="K25" s="16" t="s">
        <v>133</v>
      </c>
      <c r="L25" s="16" t="s">
        <v>134</v>
      </c>
      <c r="M25" s="5"/>
      <c r="N25" s="5"/>
      <c r="O25" s="5"/>
      <c r="P25" s="5"/>
      <c r="Q25" s="5"/>
      <c r="R25" s="5"/>
      <c r="S25" s="5"/>
      <c r="T25" s="2"/>
      <c r="U25" s="5"/>
      <c r="V25" s="5" t="s">
        <v>132</v>
      </c>
      <c r="W25" s="5" t="s">
        <v>132</v>
      </c>
      <c r="X25" s="5" t="s">
        <v>132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ht="12.75" customHeight="1">
      <c r="A26" s="5" t="s">
        <v>75</v>
      </c>
      <c r="B26" s="5" t="str">
        <f>VLOOKUP(A26,'name convert'!$A$1:$B$39,2,FALSE)</f>
        <v>Barracks</v>
      </c>
      <c r="C26" s="5" t="s">
        <v>106</v>
      </c>
      <c r="D26" s="5">
        <v>3</v>
      </c>
      <c r="E26" s="5">
        <v>1</v>
      </c>
      <c r="F26" s="5">
        <v>3</v>
      </c>
      <c r="G26" s="17" t="s">
        <v>130</v>
      </c>
      <c r="H26" s="11"/>
      <c r="I26" s="2"/>
      <c r="J26" s="5">
        <v>0</v>
      </c>
      <c r="K26" s="16" t="s">
        <v>135</v>
      </c>
      <c r="L26" s="16" t="s">
        <v>136</v>
      </c>
      <c r="M26" s="5"/>
      <c r="N26" s="5"/>
      <c r="O26" s="5"/>
      <c r="P26" s="5"/>
      <c r="Q26" s="5"/>
      <c r="R26" s="5"/>
      <c r="S26" s="5"/>
      <c r="T26" s="2"/>
      <c r="U26" s="5"/>
      <c r="V26" s="5" t="s">
        <v>132</v>
      </c>
      <c r="W26" s="5" t="s">
        <v>132</v>
      </c>
      <c r="X26" s="5" t="s">
        <v>132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ht="12.75" customHeight="1">
      <c r="A27" s="5" t="s">
        <v>75</v>
      </c>
      <c r="B27" s="5" t="str">
        <f>VLOOKUP(A27,'name convert'!$A$1:$B$39,2,FALSE)</f>
        <v>Barracks</v>
      </c>
      <c r="C27" s="5" t="s">
        <v>106</v>
      </c>
      <c r="D27" s="5">
        <v>4</v>
      </c>
      <c r="E27" s="5">
        <v>1</v>
      </c>
      <c r="F27" s="5">
        <v>4</v>
      </c>
      <c r="G27" s="17" t="s">
        <v>130</v>
      </c>
      <c r="H27" s="11"/>
      <c r="I27" s="2"/>
      <c r="J27" s="5">
        <v>0</v>
      </c>
      <c r="K27" s="16" t="s">
        <v>137</v>
      </c>
      <c r="L27" s="16" t="s">
        <v>138</v>
      </c>
      <c r="M27" s="5"/>
      <c r="N27" s="5"/>
      <c r="O27" s="5"/>
      <c r="P27" s="5"/>
      <c r="Q27" s="5"/>
      <c r="R27" s="5"/>
      <c r="S27" s="5"/>
      <c r="T27" s="2"/>
      <c r="U27" s="5"/>
      <c r="V27" s="5" t="s">
        <v>132</v>
      </c>
      <c r="W27" s="5" t="s">
        <v>132</v>
      </c>
      <c r="X27" s="5" t="s">
        <v>132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ht="12.75" customHeight="1">
      <c r="A28" s="5" t="s">
        <v>75</v>
      </c>
      <c r="B28" s="5" t="str">
        <f>VLOOKUP(A28,'name convert'!$A$1:$B$39,2,FALSE)</f>
        <v>Barracks</v>
      </c>
      <c r="C28" s="5" t="s">
        <v>106</v>
      </c>
      <c r="D28" s="5">
        <v>5</v>
      </c>
      <c r="E28" s="5">
        <v>1</v>
      </c>
      <c r="F28" s="5">
        <v>5</v>
      </c>
      <c r="G28" s="17" t="s">
        <v>130</v>
      </c>
      <c r="H28" s="11"/>
      <c r="I28" s="2"/>
      <c r="J28" s="5">
        <v>0</v>
      </c>
      <c r="K28" s="16" t="s">
        <v>139</v>
      </c>
      <c r="L28" s="16" t="s">
        <v>140</v>
      </c>
      <c r="M28" s="5"/>
      <c r="N28" s="5"/>
      <c r="O28" s="5"/>
      <c r="P28" s="5"/>
      <c r="Q28" s="5"/>
      <c r="R28" s="5"/>
      <c r="S28" s="5"/>
      <c r="T28" s="2"/>
      <c r="U28" s="5"/>
      <c r="V28" s="5" t="s">
        <v>132</v>
      </c>
      <c r="W28" s="5" t="s">
        <v>132</v>
      </c>
      <c r="X28" s="5" t="s">
        <v>132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ht="12.75" customHeight="1">
      <c r="A29" s="5" t="s">
        <v>75</v>
      </c>
      <c r="B29" s="5" t="str">
        <f>VLOOKUP(A29,'name convert'!$A$1:$B$39,2,FALSE)</f>
        <v>Barracks</v>
      </c>
      <c r="C29" s="5" t="s">
        <v>106</v>
      </c>
      <c r="D29" s="5">
        <v>6</v>
      </c>
      <c r="E29" s="5">
        <v>1</v>
      </c>
      <c r="F29" s="5">
        <v>6</v>
      </c>
      <c r="G29" s="17" t="s">
        <v>130</v>
      </c>
      <c r="H29" s="11"/>
      <c r="I29" s="2"/>
      <c r="J29" s="5">
        <v>0</v>
      </c>
      <c r="K29" s="16" t="s">
        <v>141</v>
      </c>
      <c r="L29" s="16" t="s">
        <v>142</v>
      </c>
      <c r="M29" s="5"/>
      <c r="N29" s="5"/>
      <c r="O29" s="5"/>
      <c r="P29" s="5"/>
      <c r="Q29" s="5"/>
      <c r="R29" s="5"/>
      <c r="S29" s="5"/>
      <c r="T29" s="2"/>
      <c r="U29" s="5"/>
      <c r="V29" s="5" t="s">
        <v>132</v>
      </c>
      <c r="W29" s="5" t="s">
        <v>132</v>
      </c>
      <c r="X29" s="5" t="s">
        <v>132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ht="12.75" customHeight="1">
      <c r="A30" s="5" t="s">
        <v>75</v>
      </c>
      <c r="B30" s="5" t="str">
        <f>VLOOKUP(A30,'name convert'!$A$1:$B$39,2,FALSE)</f>
        <v>Barracks</v>
      </c>
      <c r="C30" s="5" t="s">
        <v>106</v>
      </c>
      <c r="D30" s="5">
        <v>7</v>
      </c>
      <c r="E30" s="5">
        <v>1</v>
      </c>
      <c r="F30" s="5">
        <v>7</v>
      </c>
      <c r="G30" s="17" t="s">
        <v>130</v>
      </c>
      <c r="H30" s="11"/>
      <c r="I30" s="2"/>
      <c r="J30" s="5">
        <v>0</v>
      </c>
      <c r="K30" s="16" t="s">
        <v>143</v>
      </c>
      <c r="L30" s="16" t="s">
        <v>144</v>
      </c>
      <c r="M30" s="5"/>
      <c r="N30" s="5"/>
      <c r="O30" s="5"/>
      <c r="P30" s="5"/>
      <c r="Q30" s="5"/>
      <c r="R30" s="5"/>
      <c r="S30" s="5"/>
      <c r="T30" s="2"/>
      <c r="U30" s="5"/>
      <c r="V30" s="5" t="s">
        <v>132</v>
      </c>
      <c r="W30" s="5" t="s">
        <v>132</v>
      </c>
      <c r="X30" s="5" t="s">
        <v>132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ht="12.75" customHeight="1">
      <c r="A31" s="5" t="s">
        <v>75</v>
      </c>
      <c r="B31" s="5" t="str">
        <f>VLOOKUP(A31,'name convert'!$A$1:$B$39,2,FALSE)</f>
        <v>Barracks</v>
      </c>
      <c r="C31" s="5" t="s">
        <v>106</v>
      </c>
      <c r="D31" s="5">
        <v>8</v>
      </c>
      <c r="E31" s="5">
        <v>1</v>
      </c>
      <c r="F31" s="5">
        <v>8</v>
      </c>
      <c r="G31" s="17" t="s">
        <v>130</v>
      </c>
      <c r="H31" s="11"/>
      <c r="I31" s="2"/>
      <c r="J31" s="5">
        <v>0</v>
      </c>
      <c r="K31" s="16" t="s">
        <v>145</v>
      </c>
      <c r="L31" s="16" t="s">
        <v>146</v>
      </c>
      <c r="M31" s="5"/>
      <c r="N31" s="5"/>
      <c r="O31" s="5"/>
      <c r="P31" s="5"/>
      <c r="Q31" s="5"/>
      <c r="R31" s="5"/>
      <c r="S31" s="5"/>
      <c r="T31" s="2"/>
      <c r="U31" s="5"/>
      <c r="V31" s="5" t="s">
        <v>132</v>
      </c>
      <c r="W31" s="5" t="s">
        <v>132</v>
      </c>
      <c r="X31" s="5" t="s">
        <v>132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ht="12.75" customHeight="1">
      <c r="A32" s="5" t="s">
        <v>75</v>
      </c>
      <c r="B32" s="5" t="str">
        <f>VLOOKUP(A32,'name convert'!$A$1:$B$39,2,FALSE)</f>
        <v>Barracks</v>
      </c>
      <c r="C32" s="5" t="s">
        <v>106</v>
      </c>
      <c r="D32" s="5">
        <v>9</v>
      </c>
      <c r="E32" s="5">
        <v>1</v>
      </c>
      <c r="F32" s="5">
        <v>9</v>
      </c>
      <c r="G32" s="17" t="s">
        <v>130</v>
      </c>
      <c r="H32" s="11"/>
      <c r="I32" s="2"/>
      <c r="J32" s="5">
        <v>0</v>
      </c>
      <c r="K32" s="16" t="s">
        <v>147</v>
      </c>
      <c r="L32" s="16" t="s">
        <v>148</v>
      </c>
      <c r="M32" s="5"/>
      <c r="N32" s="5"/>
      <c r="O32" s="5"/>
      <c r="P32" s="5"/>
      <c r="Q32" s="5"/>
      <c r="R32" s="5"/>
      <c r="S32" s="5"/>
      <c r="T32" s="2"/>
      <c r="U32" s="5"/>
      <c r="V32" s="5" t="s">
        <v>132</v>
      </c>
      <c r="W32" s="5" t="s">
        <v>132</v>
      </c>
      <c r="X32" s="5" t="s">
        <v>132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ht="12.75" customHeight="1">
      <c r="A33" s="5" t="s">
        <v>75</v>
      </c>
      <c r="B33" s="5" t="str">
        <f>VLOOKUP(A33,'name convert'!$A$1:$B$39,2,FALSE)</f>
        <v>Barracks</v>
      </c>
      <c r="C33" s="5" t="s">
        <v>106</v>
      </c>
      <c r="D33" s="5">
        <v>10</v>
      </c>
      <c r="E33" s="5">
        <v>1</v>
      </c>
      <c r="F33" s="5">
        <v>10</v>
      </c>
      <c r="G33" s="17" t="s">
        <v>130</v>
      </c>
      <c r="H33" s="11"/>
      <c r="I33" s="2"/>
      <c r="J33" s="5">
        <v>0</v>
      </c>
      <c r="K33" s="16" t="s">
        <v>149</v>
      </c>
      <c r="L33" s="16" t="s">
        <v>150</v>
      </c>
      <c r="M33" s="5"/>
      <c r="N33" s="5"/>
      <c r="O33" s="5"/>
      <c r="P33" s="5"/>
      <c r="Q33" s="5"/>
      <c r="R33" s="5"/>
      <c r="S33" s="5"/>
      <c r="T33" s="2"/>
      <c r="U33" s="5"/>
      <c r="V33" s="5" t="s">
        <v>132</v>
      </c>
      <c r="W33" s="5" t="s">
        <v>132</v>
      </c>
      <c r="X33" s="5" t="s">
        <v>132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ht="12.75" customHeight="1">
      <c r="A34" s="5" t="s">
        <v>75</v>
      </c>
      <c r="B34" s="5" t="str">
        <f>VLOOKUP(A34,'name convert'!$A$1:$B$39,2,FALSE)</f>
        <v>Barracks</v>
      </c>
      <c r="C34" s="5" t="s">
        <v>106</v>
      </c>
      <c r="D34" s="5">
        <v>11</v>
      </c>
      <c r="E34" s="5">
        <v>2</v>
      </c>
      <c r="F34" s="5">
        <v>1</v>
      </c>
      <c r="G34" s="17"/>
      <c r="H34" s="11"/>
      <c r="I34" s="2" t="s">
        <v>132</v>
      </c>
      <c r="J34" s="5">
        <v>0</v>
      </c>
      <c r="K34" s="16"/>
      <c r="L34" s="16" t="s">
        <v>151</v>
      </c>
      <c r="M34" s="5"/>
      <c r="N34" s="5"/>
      <c r="O34" s="5"/>
      <c r="P34" s="5"/>
      <c r="Q34" s="5"/>
      <c r="R34" s="5"/>
      <c r="S34" s="5"/>
      <c r="T34" s="2"/>
      <c r="U34" s="5"/>
      <c r="V34" s="5" t="e">
        <f t="shared" ref="V34:X44" si="0">V24+(V24*$I34)</f>
        <v>#VALUE!</v>
      </c>
      <c r="W34" s="5" t="e">
        <f t="shared" si="0"/>
        <v>#VALUE!</v>
      </c>
      <c r="X34" s="5" t="e">
        <f t="shared" si="0"/>
        <v>#VALUE!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ht="12.75" customHeight="1">
      <c r="A35" s="5" t="s">
        <v>75</v>
      </c>
      <c r="B35" s="5" t="str">
        <f>VLOOKUP(A35,'name convert'!$A$1:$B$39,2,FALSE)</f>
        <v>Barracks</v>
      </c>
      <c r="C35" s="5" t="s">
        <v>106</v>
      </c>
      <c r="D35" s="5">
        <v>12</v>
      </c>
      <c r="E35" s="5">
        <v>2</v>
      </c>
      <c r="F35" s="5">
        <v>2</v>
      </c>
      <c r="G35" s="17"/>
      <c r="H35" s="11"/>
      <c r="I35" s="2" t="s">
        <v>132</v>
      </c>
      <c r="J35" s="5">
        <v>0</v>
      </c>
      <c r="K35" s="16"/>
      <c r="L35" s="16" t="s">
        <v>151</v>
      </c>
      <c r="M35" s="5"/>
      <c r="N35" s="5"/>
      <c r="O35" s="5"/>
      <c r="P35" s="5"/>
      <c r="Q35" s="5"/>
      <c r="R35" s="5"/>
      <c r="S35" s="5"/>
      <c r="T35" s="2"/>
      <c r="U35" s="5"/>
      <c r="V35" s="5" t="e">
        <f t="shared" si="0"/>
        <v>#VALUE!</v>
      </c>
      <c r="W35" s="5" t="e">
        <f t="shared" si="0"/>
        <v>#VALUE!</v>
      </c>
      <c r="X35" s="5" t="e">
        <f t="shared" si="0"/>
        <v>#VALUE!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ht="12.75" customHeight="1">
      <c r="A36" s="5" t="s">
        <v>75</v>
      </c>
      <c r="B36" s="5" t="str">
        <f>VLOOKUP(A36,'name convert'!$A$1:$B$39,2,FALSE)</f>
        <v>Barracks</v>
      </c>
      <c r="C36" s="5" t="s">
        <v>106</v>
      </c>
      <c r="D36" s="5">
        <v>13</v>
      </c>
      <c r="E36" s="5">
        <v>2</v>
      </c>
      <c r="F36" s="5">
        <v>3</v>
      </c>
      <c r="G36" s="17"/>
      <c r="H36" s="11"/>
      <c r="I36" s="2" t="s">
        <v>132</v>
      </c>
      <c r="J36" s="5">
        <v>0</v>
      </c>
      <c r="K36" s="16"/>
      <c r="L36" s="16" t="s">
        <v>151</v>
      </c>
      <c r="M36" s="5"/>
      <c r="N36" s="5"/>
      <c r="O36" s="5"/>
      <c r="P36" s="5"/>
      <c r="Q36" s="5"/>
      <c r="R36" s="5"/>
      <c r="S36" s="5"/>
      <c r="T36" s="2"/>
      <c r="U36" s="5"/>
      <c r="V36" s="5" t="e">
        <f t="shared" si="0"/>
        <v>#VALUE!</v>
      </c>
      <c r="W36" s="5" t="e">
        <f t="shared" si="0"/>
        <v>#VALUE!</v>
      </c>
      <c r="X36" s="5" t="e">
        <f t="shared" si="0"/>
        <v>#VALUE!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ht="12.75" customHeight="1">
      <c r="A37" s="5" t="s">
        <v>75</v>
      </c>
      <c r="B37" s="5" t="str">
        <f>VLOOKUP(A37,'name convert'!$A$1:$B$39,2,FALSE)</f>
        <v>Barracks</v>
      </c>
      <c r="C37" s="5" t="s">
        <v>106</v>
      </c>
      <c r="D37" s="5">
        <v>14</v>
      </c>
      <c r="E37" s="5">
        <v>2</v>
      </c>
      <c r="F37" s="5">
        <v>4</v>
      </c>
      <c r="G37" s="17"/>
      <c r="H37" s="11"/>
      <c r="I37" s="2" t="s">
        <v>132</v>
      </c>
      <c r="J37" s="5">
        <v>0</v>
      </c>
      <c r="K37" s="16"/>
      <c r="L37" s="16" t="s">
        <v>151</v>
      </c>
      <c r="M37" s="5"/>
      <c r="N37" s="5"/>
      <c r="O37" s="5"/>
      <c r="P37" s="5"/>
      <c r="Q37" s="5"/>
      <c r="R37" s="5"/>
      <c r="S37" s="5"/>
      <c r="T37" s="2"/>
      <c r="U37" s="5"/>
      <c r="V37" s="5" t="e">
        <f t="shared" si="0"/>
        <v>#VALUE!</v>
      </c>
      <c r="W37" s="5" t="e">
        <f t="shared" si="0"/>
        <v>#VALUE!</v>
      </c>
      <c r="X37" s="5" t="e">
        <f t="shared" si="0"/>
        <v>#VALUE!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ht="12.75" customHeight="1">
      <c r="A38" s="5" t="s">
        <v>75</v>
      </c>
      <c r="B38" s="5" t="str">
        <f>VLOOKUP(A38,'name convert'!$A$1:$B$39,2,FALSE)</f>
        <v>Barracks</v>
      </c>
      <c r="C38" s="5" t="s">
        <v>106</v>
      </c>
      <c r="D38" s="5">
        <v>15</v>
      </c>
      <c r="E38" s="5">
        <v>2</v>
      </c>
      <c r="F38" s="5">
        <v>5</v>
      </c>
      <c r="G38" s="17"/>
      <c r="H38" s="11"/>
      <c r="I38" s="2" t="s">
        <v>132</v>
      </c>
      <c r="J38" s="5">
        <v>0</v>
      </c>
      <c r="K38" s="16"/>
      <c r="L38" s="16" t="s">
        <v>151</v>
      </c>
      <c r="M38" s="5"/>
      <c r="N38" s="5"/>
      <c r="O38" s="5"/>
      <c r="P38" s="5"/>
      <c r="Q38" s="5"/>
      <c r="R38" s="5"/>
      <c r="S38" s="5"/>
      <c r="T38" s="2"/>
      <c r="U38" s="5"/>
      <c r="V38" s="5" t="e">
        <f t="shared" si="0"/>
        <v>#VALUE!</v>
      </c>
      <c r="W38" s="5" t="e">
        <f t="shared" si="0"/>
        <v>#VALUE!</v>
      </c>
      <c r="X38" s="5" t="e">
        <f t="shared" si="0"/>
        <v>#VALUE!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ht="12.75" customHeight="1">
      <c r="A39" s="5" t="s">
        <v>75</v>
      </c>
      <c r="B39" s="5" t="str">
        <f>VLOOKUP(A39,'name convert'!$A$1:$B$39,2,FALSE)</f>
        <v>Barracks</v>
      </c>
      <c r="C39" s="5" t="s">
        <v>106</v>
      </c>
      <c r="D39" s="5">
        <v>16</v>
      </c>
      <c r="E39" s="5">
        <v>2</v>
      </c>
      <c r="F39" s="5">
        <v>6</v>
      </c>
      <c r="G39" s="17"/>
      <c r="H39" s="11"/>
      <c r="I39" s="2" t="s">
        <v>132</v>
      </c>
      <c r="J39" s="5">
        <v>0</v>
      </c>
      <c r="K39" s="16"/>
      <c r="L39" s="16" t="s">
        <v>151</v>
      </c>
      <c r="M39" s="5"/>
      <c r="N39" s="5"/>
      <c r="O39" s="5"/>
      <c r="P39" s="5"/>
      <c r="Q39" s="5"/>
      <c r="R39" s="5"/>
      <c r="S39" s="5"/>
      <c r="T39" s="2"/>
      <c r="U39" s="5"/>
      <c r="V39" s="5" t="e">
        <f t="shared" si="0"/>
        <v>#VALUE!</v>
      </c>
      <c r="W39" s="5" t="e">
        <f t="shared" si="0"/>
        <v>#VALUE!</v>
      </c>
      <c r="X39" s="5" t="e">
        <f t="shared" si="0"/>
        <v>#VALUE!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ht="12.75" customHeight="1">
      <c r="A40" s="5" t="s">
        <v>75</v>
      </c>
      <c r="B40" s="5" t="str">
        <f>VLOOKUP(A40,'name convert'!$A$1:$B$39,2,FALSE)</f>
        <v>Barracks</v>
      </c>
      <c r="C40" s="5" t="s">
        <v>106</v>
      </c>
      <c r="D40" s="5">
        <v>17</v>
      </c>
      <c r="E40" s="5">
        <v>2</v>
      </c>
      <c r="F40" s="5">
        <v>7</v>
      </c>
      <c r="G40" s="17"/>
      <c r="H40" s="11"/>
      <c r="I40" s="2" t="s">
        <v>132</v>
      </c>
      <c r="J40" s="5">
        <v>0</v>
      </c>
      <c r="K40" s="16"/>
      <c r="L40" s="16" t="s">
        <v>151</v>
      </c>
      <c r="M40" s="5"/>
      <c r="N40" s="5"/>
      <c r="O40" s="5"/>
      <c r="P40" s="5"/>
      <c r="Q40" s="5"/>
      <c r="R40" s="5"/>
      <c r="S40" s="5"/>
      <c r="T40" s="2"/>
      <c r="U40" s="5"/>
      <c r="V40" s="5" t="e">
        <f t="shared" si="0"/>
        <v>#VALUE!</v>
      </c>
      <c r="W40" s="5" t="e">
        <f t="shared" si="0"/>
        <v>#VALUE!</v>
      </c>
      <c r="X40" s="5" t="e">
        <f t="shared" si="0"/>
        <v>#VALUE!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ht="12.75" customHeight="1">
      <c r="A41" s="5" t="s">
        <v>75</v>
      </c>
      <c r="B41" s="5" t="str">
        <f>VLOOKUP(A41,'name convert'!$A$1:$B$39,2,FALSE)</f>
        <v>Barracks</v>
      </c>
      <c r="C41" s="5" t="s">
        <v>106</v>
      </c>
      <c r="D41" s="5">
        <v>18</v>
      </c>
      <c r="E41" s="5">
        <v>2</v>
      </c>
      <c r="F41" s="5">
        <v>8</v>
      </c>
      <c r="G41" s="17"/>
      <c r="H41" s="11"/>
      <c r="I41" s="2" t="s">
        <v>132</v>
      </c>
      <c r="J41" s="5">
        <v>0</v>
      </c>
      <c r="K41" s="16"/>
      <c r="L41" s="16" t="s">
        <v>151</v>
      </c>
      <c r="M41" s="5"/>
      <c r="N41" s="5"/>
      <c r="O41" s="5"/>
      <c r="P41" s="5"/>
      <c r="Q41" s="5"/>
      <c r="R41" s="5"/>
      <c r="S41" s="5"/>
      <c r="T41" s="2"/>
      <c r="U41" s="5"/>
      <c r="V41" s="5" t="e">
        <f t="shared" si="0"/>
        <v>#VALUE!</v>
      </c>
      <c r="W41" s="5" t="e">
        <f t="shared" si="0"/>
        <v>#VALUE!</v>
      </c>
      <c r="X41" s="5" t="e">
        <f t="shared" si="0"/>
        <v>#VALUE!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ht="12.75" customHeight="1">
      <c r="A42" s="5" t="s">
        <v>75</v>
      </c>
      <c r="B42" s="5" t="str">
        <f>VLOOKUP(A42,'name convert'!$A$1:$B$39,2,FALSE)</f>
        <v>Barracks</v>
      </c>
      <c r="C42" s="5" t="s">
        <v>106</v>
      </c>
      <c r="D42" s="5">
        <v>19</v>
      </c>
      <c r="E42" s="5">
        <v>2</v>
      </c>
      <c r="F42" s="5">
        <v>9</v>
      </c>
      <c r="G42" s="17"/>
      <c r="H42" s="11"/>
      <c r="I42" s="2" t="s">
        <v>132</v>
      </c>
      <c r="J42" s="5">
        <v>0</v>
      </c>
      <c r="K42" s="16"/>
      <c r="L42" s="16" t="s">
        <v>151</v>
      </c>
      <c r="M42" s="5"/>
      <c r="N42" s="5"/>
      <c r="O42" s="5"/>
      <c r="P42" s="5"/>
      <c r="Q42" s="5"/>
      <c r="R42" s="5"/>
      <c r="S42" s="5"/>
      <c r="T42" s="2"/>
      <c r="U42" s="5"/>
      <c r="V42" s="5" t="e">
        <f t="shared" si="0"/>
        <v>#VALUE!</v>
      </c>
      <c r="W42" s="5" t="e">
        <f t="shared" si="0"/>
        <v>#VALUE!</v>
      </c>
      <c r="X42" s="5" t="e">
        <f t="shared" si="0"/>
        <v>#VALUE!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ht="12.75" customHeight="1">
      <c r="A43" s="5" t="s">
        <v>75</v>
      </c>
      <c r="B43" s="5" t="str">
        <f>VLOOKUP(A43,'name convert'!$A$1:$B$39,2,FALSE)</f>
        <v>Barracks</v>
      </c>
      <c r="C43" s="5" t="s">
        <v>106</v>
      </c>
      <c r="D43" s="5">
        <v>20</v>
      </c>
      <c r="E43" s="5">
        <v>2</v>
      </c>
      <c r="F43" s="5">
        <v>10</v>
      </c>
      <c r="G43" s="17"/>
      <c r="H43" s="11"/>
      <c r="I43" s="2" t="s">
        <v>132</v>
      </c>
      <c r="J43" s="5">
        <v>0</v>
      </c>
      <c r="K43" s="16"/>
      <c r="L43" s="16" t="s">
        <v>151</v>
      </c>
      <c r="M43" s="5"/>
      <c r="N43" s="5"/>
      <c r="O43" s="5"/>
      <c r="P43" s="5"/>
      <c r="Q43" s="5"/>
      <c r="R43" s="5"/>
      <c r="S43" s="5"/>
      <c r="T43" s="2"/>
      <c r="U43" s="5"/>
      <c r="V43" s="5" t="e">
        <f t="shared" si="0"/>
        <v>#VALUE!</v>
      </c>
      <c r="W43" s="5" t="e">
        <f t="shared" si="0"/>
        <v>#VALUE!</v>
      </c>
      <c r="X43" s="5" t="e">
        <f t="shared" si="0"/>
        <v>#VALUE!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ht="12.75" customHeight="1">
      <c r="A44" s="5" t="s">
        <v>75</v>
      </c>
      <c r="B44" s="5" t="str">
        <f>VLOOKUP(A44,'name convert'!$A$1:$B$39,2,FALSE)</f>
        <v>Barracks</v>
      </c>
      <c r="C44" s="5" t="s">
        <v>106</v>
      </c>
      <c r="D44" s="5">
        <v>21</v>
      </c>
      <c r="E44" s="5">
        <v>2</v>
      </c>
      <c r="F44" s="5">
        <v>11</v>
      </c>
      <c r="G44" s="17"/>
      <c r="H44" s="11"/>
      <c r="I44" s="2" t="s">
        <v>132</v>
      </c>
      <c r="J44" s="5">
        <v>0</v>
      </c>
      <c r="K44" s="16"/>
      <c r="L44" s="16" t="s">
        <v>151</v>
      </c>
      <c r="M44" s="5"/>
      <c r="N44" s="5"/>
      <c r="O44" s="5"/>
      <c r="P44" s="5"/>
      <c r="Q44" s="5"/>
      <c r="R44" s="5"/>
      <c r="S44" s="5"/>
      <c r="T44" s="2"/>
      <c r="U44" s="2"/>
      <c r="V44" s="5" t="e">
        <f t="shared" si="0"/>
        <v>#VALUE!</v>
      </c>
      <c r="W44" s="5" t="e">
        <f t="shared" si="0"/>
        <v>#VALUE!</v>
      </c>
      <c r="X44" s="5" t="e">
        <f t="shared" si="0"/>
        <v>#VALUE!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1:53" ht="12.75" customHeight="1">
      <c r="A45" s="5" t="s">
        <v>80</v>
      </c>
      <c r="B45" s="5" t="str">
        <f>VLOOKUP(A45,'name convert'!$A$1:$B$39,2,FALSE)</f>
        <v>Forge</v>
      </c>
      <c r="C45" s="5" t="s">
        <v>106</v>
      </c>
      <c r="D45" s="5">
        <v>1</v>
      </c>
      <c r="E45" s="5">
        <v>1</v>
      </c>
      <c r="F45" s="5">
        <v>1</v>
      </c>
      <c r="G45" s="17" t="s">
        <v>130</v>
      </c>
      <c r="H45" s="11"/>
      <c r="I45" s="2"/>
      <c r="J45" s="5">
        <v>0</v>
      </c>
      <c r="K45" s="16" t="s">
        <v>152</v>
      </c>
      <c r="L45" s="4" t="s">
        <v>153</v>
      </c>
      <c r="M45" s="5"/>
      <c r="N45" s="5"/>
      <c r="O45" s="5"/>
      <c r="P45" s="5"/>
      <c r="Q45" s="5"/>
      <c r="R45" s="5"/>
      <c r="S45" s="5"/>
      <c r="T45" s="2"/>
      <c r="U45" s="5"/>
      <c r="V45" s="5" t="s">
        <v>132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1:53" ht="12.75" customHeight="1">
      <c r="A46" s="5" t="s">
        <v>80</v>
      </c>
      <c r="B46" s="5" t="str">
        <f>VLOOKUP(A46,'name convert'!$A$1:$B$39,2,FALSE)</f>
        <v>Forge</v>
      </c>
      <c r="C46" s="5" t="s">
        <v>106</v>
      </c>
      <c r="D46" s="5">
        <v>2</v>
      </c>
      <c r="E46" s="5">
        <v>1</v>
      </c>
      <c r="F46" s="5">
        <v>2</v>
      </c>
      <c r="G46" s="17" t="s">
        <v>130</v>
      </c>
      <c r="H46" s="11"/>
      <c r="I46" s="2"/>
      <c r="J46" s="5">
        <v>0</v>
      </c>
      <c r="K46" s="16" t="s">
        <v>152</v>
      </c>
      <c r="L46" s="4" t="s">
        <v>153</v>
      </c>
      <c r="M46" s="5"/>
      <c r="N46" s="5"/>
      <c r="O46" s="5"/>
      <c r="P46" s="5"/>
      <c r="Q46" s="5"/>
      <c r="R46" s="5"/>
      <c r="S46" s="5"/>
      <c r="T46" s="2"/>
      <c r="U46" s="5"/>
      <c r="V46" s="5" t="s">
        <v>132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ht="12.75" customHeight="1">
      <c r="A47" s="5" t="s">
        <v>80</v>
      </c>
      <c r="B47" s="5" t="str">
        <f>VLOOKUP(A47,'name convert'!$A$1:$B$39,2,FALSE)</f>
        <v>Forge</v>
      </c>
      <c r="C47" s="5" t="s">
        <v>106</v>
      </c>
      <c r="D47" s="5">
        <v>3</v>
      </c>
      <c r="E47" s="5">
        <v>1</v>
      </c>
      <c r="F47" s="5">
        <v>3</v>
      </c>
      <c r="G47" s="17" t="s">
        <v>130</v>
      </c>
      <c r="H47" s="11"/>
      <c r="I47" s="2"/>
      <c r="J47" s="5">
        <v>0</v>
      </c>
      <c r="K47" s="16" t="s">
        <v>152</v>
      </c>
      <c r="L47" s="4" t="s">
        <v>153</v>
      </c>
      <c r="M47" s="5"/>
      <c r="N47" s="5"/>
      <c r="O47" s="5"/>
      <c r="P47" s="5"/>
      <c r="Q47" s="5"/>
      <c r="R47" s="5"/>
      <c r="S47" s="5"/>
      <c r="T47" s="2"/>
      <c r="U47" s="5"/>
      <c r="V47" s="5" t="s">
        <v>132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ht="12.75" customHeight="1">
      <c r="A48" s="5" t="s">
        <v>80</v>
      </c>
      <c r="B48" s="5" t="str">
        <f>VLOOKUP(A48,'name convert'!$A$1:$B$39,2,FALSE)</f>
        <v>Forge</v>
      </c>
      <c r="C48" s="5" t="s">
        <v>106</v>
      </c>
      <c r="D48" s="5">
        <v>4</v>
      </c>
      <c r="E48" s="5">
        <v>1</v>
      </c>
      <c r="F48" s="5">
        <v>4</v>
      </c>
      <c r="G48" s="17" t="s">
        <v>130</v>
      </c>
      <c r="H48" s="11"/>
      <c r="I48" s="2"/>
      <c r="J48" s="5">
        <v>0</v>
      </c>
      <c r="K48" s="16" t="s">
        <v>152</v>
      </c>
      <c r="L48" s="4" t="s">
        <v>153</v>
      </c>
      <c r="M48" s="5"/>
      <c r="N48" s="5"/>
      <c r="O48" s="5"/>
      <c r="P48" s="5"/>
      <c r="Q48" s="5"/>
      <c r="R48" s="5"/>
      <c r="S48" s="5"/>
      <c r="T48" s="2"/>
      <c r="U48" s="5"/>
      <c r="V48" s="5" t="s">
        <v>132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ht="12.75" customHeight="1">
      <c r="A49" s="5" t="s">
        <v>80</v>
      </c>
      <c r="B49" s="5" t="str">
        <f>VLOOKUP(A49,'name convert'!$A$1:$B$39,2,FALSE)</f>
        <v>Forge</v>
      </c>
      <c r="C49" s="5" t="s">
        <v>106</v>
      </c>
      <c r="D49" s="5">
        <v>5</v>
      </c>
      <c r="E49" s="5">
        <v>1</v>
      </c>
      <c r="F49" s="5">
        <v>5</v>
      </c>
      <c r="G49" s="17" t="s">
        <v>130</v>
      </c>
      <c r="H49" s="11"/>
      <c r="I49" s="2"/>
      <c r="J49" s="5">
        <v>0</v>
      </c>
      <c r="K49" s="16" t="s">
        <v>152</v>
      </c>
      <c r="L49" s="4" t="s">
        <v>153</v>
      </c>
      <c r="M49" s="5"/>
      <c r="N49" s="5"/>
      <c r="O49" s="5"/>
      <c r="P49" s="5"/>
      <c r="Q49" s="5"/>
      <c r="R49" s="5"/>
      <c r="S49" s="5"/>
      <c r="T49" s="2"/>
      <c r="U49" s="5"/>
      <c r="V49" s="5" t="s">
        <v>132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ht="12.75" customHeight="1">
      <c r="A50" s="5" t="s">
        <v>80</v>
      </c>
      <c r="B50" s="5" t="str">
        <f>VLOOKUP(A50,'name convert'!$A$1:$B$39,2,FALSE)</f>
        <v>Forge</v>
      </c>
      <c r="C50" s="5" t="s">
        <v>106</v>
      </c>
      <c r="D50" s="5">
        <v>6</v>
      </c>
      <c r="E50" s="5">
        <v>1</v>
      </c>
      <c r="F50" s="5">
        <v>6</v>
      </c>
      <c r="G50" s="17" t="s">
        <v>130</v>
      </c>
      <c r="H50" s="11"/>
      <c r="I50" s="2"/>
      <c r="J50" s="5">
        <v>0</v>
      </c>
      <c r="K50" s="16" t="s">
        <v>152</v>
      </c>
      <c r="L50" s="4" t="s">
        <v>153</v>
      </c>
      <c r="M50" s="5"/>
      <c r="N50" s="5"/>
      <c r="O50" s="5"/>
      <c r="P50" s="5"/>
      <c r="Q50" s="5"/>
      <c r="R50" s="5"/>
      <c r="S50" s="5"/>
      <c r="T50" s="2"/>
      <c r="U50" s="5"/>
      <c r="V50" s="5" t="s">
        <v>132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1:53">
      <c r="A51" s="5" t="s">
        <v>80</v>
      </c>
      <c r="B51" s="5" t="str">
        <f>VLOOKUP(A51,'name convert'!$A$1:$B$39,2,FALSE)</f>
        <v>Forge</v>
      </c>
      <c r="C51" s="5" t="s">
        <v>106</v>
      </c>
      <c r="D51" s="5">
        <v>7</v>
      </c>
      <c r="E51" s="5">
        <v>1</v>
      </c>
      <c r="F51" s="5">
        <v>7</v>
      </c>
      <c r="G51" s="17" t="s">
        <v>130</v>
      </c>
      <c r="H51" s="11"/>
      <c r="I51" s="2"/>
      <c r="J51" s="5">
        <v>0</v>
      </c>
      <c r="K51" s="16" t="s">
        <v>152</v>
      </c>
      <c r="L51" s="4" t="s">
        <v>153</v>
      </c>
      <c r="M51" s="5"/>
      <c r="N51" s="5"/>
      <c r="O51" s="5"/>
      <c r="P51" s="5"/>
      <c r="Q51" s="5"/>
      <c r="R51" s="5"/>
      <c r="S51" s="5"/>
      <c r="T51" s="2"/>
      <c r="U51" s="5"/>
      <c r="V51" s="5" t="s">
        <v>132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3">
      <c r="A52" s="5" t="s">
        <v>80</v>
      </c>
      <c r="B52" s="5" t="str">
        <f>VLOOKUP(A52,'name convert'!$A$1:$B$39,2,FALSE)</f>
        <v>Forge</v>
      </c>
      <c r="C52" s="5" t="s">
        <v>106</v>
      </c>
      <c r="D52" s="5">
        <v>8</v>
      </c>
      <c r="E52" s="5">
        <v>1</v>
      </c>
      <c r="F52" s="5">
        <v>8</v>
      </c>
      <c r="G52" s="17" t="s">
        <v>130</v>
      </c>
      <c r="H52" s="11"/>
      <c r="I52" s="2"/>
      <c r="J52" s="5">
        <v>0</v>
      </c>
      <c r="K52" s="16" t="s">
        <v>152</v>
      </c>
      <c r="L52" s="4" t="s">
        <v>153</v>
      </c>
      <c r="M52" s="5"/>
      <c r="N52" s="5"/>
      <c r="O52" s="5"/>
      <c r="P52" s="5"/>
      <c r="Q52" s="5"/>
      <c r="R52" s="5"/>
      <c r="S52" s="5"/>
      <c r="T52" s="2"/>
      <c r="U52" s="5"/>
      <c r="V52" s="5" t="s">
        <v>132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>
      <c r="A53" s="5" t="s">
        <v>80</v>
      </c>
      <c r="B53" s="5" t="str">
        <f>VLOOKUP(A53,'name convert'!$A$1:$B$39,2,FALSE)</f>
        <v>Forge</v>
      </c>
      <c r="C53" s="5" t="s">
        <v>106</v>
      </c>
      <c r="D53" s="5">
        <v>9</v>
      </c>
      <c r="E53" s="5">
        <v>1</v>
      </c>
      <c r="F53" s="5">
        <v>9</v>
      </c>
      <c r="G53" s="17" t="s">
        <v>130</v>
      </c>
      <c r="H53" s="11"/>
      <c r="I53" s="2"/>
      <c r="J53" s="5">
        <v>0</v>
      </c>
      <c r="K53" s="16" t="s">
        <v>152</v>
      </c>
      <c r="L53" s="4" t="s">
        <v>153</v>
      </c>
      <c r="M53" s="5"/>
      <c r="N53" s="5"/>
      <c r="O53" s="5"/>
      <c r="P53" s="5"/>
      <c r="Q53" s="5"/>
      <c r="R53" s="5"/>
      <c r="S53" s="5"/>
      <c r="T53" s="2"/>
      <c r="U53" s="5"/>
      <c r="V53" s="5" t="s">
        <v>132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>
      <c r="A54" s="5" t="s">
        <v>80</v>
      </c>
      <c r="B54" s="5" t="str">
        <f>VLOOKUP(A54,'name convert'!$A$1:$B$39,2,FALSE)</f>
        <v>Forge</v>
      </c>
      <c r="C54" s="5" t="s">
        <v>106</v>
      </c>
      <c r="D54" s="5">
        <v>10</v>
      </c>
      <c r="E54" s="5">
        <v>1</v>
      </c>
      <c r="F54" s="5">
        <v>10</v>
      </c>
      <c r="G54" s="17" t="s">
        <v>130</v>
      </c>
      <c r="H54" s="11"/>
      <c r="I54" s="2"/>
      <c r="J54" s="5">
        <v>0</v>
      </c>
      <c r="K54" s="16" t="s">
        <v>152</v>
      </c>
      <c r="L54" s="4" t="s">
        <v>153</v>
      </c>
      <c r="M54" s="5"/>
      <c r="N54" s="5"/>
      <c r="O54" s="5"/>
      <c r="P54" s="5"/>
      <c r="Q54" s="5"/>
      <c r="R54" s="5"/>
      <c r="S54" s="5"/>
      <c r="T54" s="2"/>
      <c r="U54" s="5"/>
      <c r="V54" s="5" t="s">
        <v>132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>
      <c r="A55" s="5" t="s">
        <v>80</v>
      </c>
      <c r="B55" s="5" t="str">
        <f>VLOOKUP(A55,'name convert'!$A$1:$B$39,2,FALSE)</f>
        <v>Forge</v>
      </c>
      <c r="C55" s="5" t="s">
        <v>106</v>
      </c>
      <c r="D55" s="5">
        <v>11</v>
      </c>
      <c r="E55" s="5">
        <v>2</v>
      </c>
      <c r="F55" s="5">
        <v>1</v>
      </c>
      <c r="G55" s="17"/>
      <c r="H55" s="11"/>
      <c r="I55" s="2" t="s">
        <v>132</v>
      </c>
      <c r="J55" s="5">
        <v>0</v>
      </c>
      <c r="K55" s="16"/>
      <c r="L55" s="4" t="s">
        <v>153</v>
      </c>
      <c r="M55" s="5"/>
      <c r="N55" s="5"/>
      <c r="O55" s="5"/>
      <c r="P55" s="5"/>
      <c r="Q55" s="5"/>
      <c r="R55" s="5"/>
      <c r="S55" s="5"/>
      <c r="T55" s="2"/>
      <c r="U55" s="5"/>
      <c r="V55" s="5" t="e">
        <f t="shared" ref="V55:V65" si="1">V45+(V45*$I55)</f>
        <v>#VALUE!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>
      <c r="A56" s="5" t="s">
        <v>80</v>
      </c>
      <c r="B56" s="5" t="str">
        <f>VLOOKUP(A56,'name convert'!$A$1:$B$39,2,FALSE)</f>
        <v>Forge</v>
      </c>
      <c r="C56" s="5" t="s">
        <v>106</v>
      </c>
      <c r="D56" s="5">
        <v>12</v>
      </c>
      <c r="E56" s="5">
        <v>2</v>
      </c>
      <c r="F56" s="5">
        <v>2</v>
      </c>
      <c r="G56" s="17"/>
      <c r="H56" s="11"/>
      <c r="I56" s="2" t="s">
        <v>132</v>
      </c>
      <c r="J56" s="5">
        <v>0</v>
      </c>
      <c r="K56" s="16"/>
      <c r="L56" s="4" t="s">
        <v>153</v>
      </c>
      <c r="M56" s="5"/>
      <c r="N56" s="5"/>
      <c r="O56" s="5"/>
      <c r="P56" s="5"/>
      <c r="Q56" s="5"/>
      <c r="R56" s="5"/>
      <c r="S56" s="5"/>
      <c r="T56" s="2"/>
      <c r="U56" s="5"/>
      <c r="V56" s="5" t="e">
        <f t="shared" si="1"/>
        <v>#VALUE!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3">
      <c r="A57" s="5" t="s">
        <v>80</v>
      </c>
      <c r="B57" s="5" t="str">
        <f>VLOOKUP(A57,'name convert'!$A$1:$B$39,2,FALSE)</f>
        <v>Forge</v>
      </c>
      <c r="C57" s="5" t="s">
        <v>106</v>
      </c>
      <c r="D57" s="5">
        <v>13</v>
      </c>
      <c r="E57" s="5">
        <v>2</v>
      </c>
      <c r="F57" s="5">
        <v>3</v>
      </c>
      <c r="G57" s="17"/>
      <c r="H57" s="11"/>
      <c r="I57" s="2" t="s">
        <v>132</v>
      </c>
      <c r="J57" s="5">
        <v>0</v>
      </c>
      <c r="K57" s="16"/>
      <c r="L57" s="4" t="s">
        <v>153</v>
      </c>
      <c r="M57" s="5"/>
      <c r="N57" s="5"/>
      <c r="O57" s="5"/>
      <c r="P57" s="5"/>
      <c r="Q57" s="5"/>
      <c r="R57" s="5"/>
      <c r="S57" s="5"/>
      <c r="T57" s="2"/>
      <c r="U57" s="5"/>
      <c r="V57" s="5" t="e">
        <f t="shared" si="1"/>
        <v>#VALUE!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>
      <c r="A58" s="5" t="s">
        <v>80</v>
      </c>
      <c r="B58" s="5" t="str">
        <f>VLOOKUP(A58,'name convert'!$A$1:$B$39,2,FALSE)</f>
        <v>Forge</v>
      </c>
      <c r="C58" s="5" t="s">
        <v>106</v>
      </c>
      <c r="D58" s="5">
        <v>14</v>
      </c>
      <c r="E58" s="5">
        <v>2</v>
      </c>
      <c r="F58" s="5">
        <v>4</v>
      </c>
      <c r="G58" s="17"/>
      <c r="H58" s="11"/>
      <c r="I58" s="2" t="s">
        <v>132</v>
      </c>
      <c r="J58" s="5">
        <v>0</v>
      </c>
      <c r="K58" s="16"/>
      <c r="L58" s="4" t="s">
        <v>153</v>
      </c>
      <c r="M58" s="5"/>
      <c r="N58" s="5"/>
      <c r="O58" s="5"/>
      <c r="P58" s="5"/>
      <c r="Q58" s="5"/>
      <c r="R58" s="5"/>
      <c r="S58" s="5"/>
      <c r="T58" s="2"/>
      <c r="U58" s="5"/>
      <c r="V58" s="5" t="e">
        <f t="shared" si="1"/>
        <v>#VALUE!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>
      <c r="A59" s="5" t="s">
        <v>80</v>
      </c>
      <c r="B59" s="5" t="str">
        <f>VLOOKUP(A59,'name convert'!$A$1:$B$39,2,FALSE)</f>
        <v>Forge</v>
      </c>
      <c r="C59" s="5" t="s">
        <v>106</v>
      </c>
      <c r="D59" s="5">
        <v>15</v>
      </c>
      <c r="E59" s="5">
        <v>2</v>
      </c>
      <c r="F59" s="5">
        <v>5</v>
      </c>
      <c r="G59" s="17"/>
      <c r="H59" s="11"/>
      <c r="I59" s="2" t="s">
        <v>132</v>
      </c>
      <c r="J59" s="5">
        <v>0</v>
      </c>
      <c r="K59" s="16"/>
      <c r="L59" s="4" t="s">
        <v>153</v>
      </c>
      <c r="M59" s="5"/>
      <c r="N59" s="5"/>
      <c r="O59" s="5"/>
      <c r="P59" s="5"/>
      <c r="Q59" s="5"/>
      <c r="R59" s="5"/>
      <c r="S59" s="5"/>
      <c r="T59" s="2"/>
      <c r="U59" s="5"/>
      <c r="V59" s="5" t="e">
        <f t="shared" si="1"/>
        <v>#VALUE!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>
      <c r="A60" s="5" t="s">
        <v>80</v>
      </c>
      <c r="B60" s="5" t="str">
        <f>VLOOKUP(A60,'name convert'!$A$1:$B$39,2,FALSE)</f>
        <v>Forge</v>
      </c>
      <c r="C60" s="5" t="s">
        <v>106</v>
      </c>
      <c r="D60" s="5">
        <v>16</v>
      </c>
      <c r="E60" s="5">
        <v>2</v>
      </c>
      <c r="F60" s="5">
        <v>6</v>
      </c>
      <c r="G60" s="17"/>
      <c r="H60" s="11"/>
      <c r="I60" s="2" t="s">
        <v>132</v>
      </c>
      <c r="J60" s="5">
        <v>0</v>
      </c>
      <c r="K60" s="16"/>
      <c r="L60" s="4" t="s">
        <v>153</v>
      </c>
      <c r="M60" s="5"/>
      <c r="N60" s="5"/>
      <c r="O60" s="5"/>
      <c r="P60" s="5"/>
      <c r="Q60" s="5"/>
      <c r="R60" s="5"/>
      <c r="S60" s="5"/>
      <c r="T60" s="2"/>
      <c r="U60" s="5"/>
      <c r="V60" s="5" t="e">
        <f t="shared" si="1"/>
        <v>#VALUE!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>
      <c r="A61" s="5" t="s">
        <v>80</v>
      </c>
      <c r="B61" s="5" t="str">
        <f>VLOOKUP(A61,'name convert'!$A$1:$B$39,2,FALSE)</f>
        <v>Forge</v>
      </c>
      <c r="C61" s="5" t="s">
        <v>106</v>
      </c>
      <c r="D61" s="5">
        <v>17</v>
      </c>
      <c r="E61" s="5">
        <v>2</v>
      </c>
      <c r="F61" s="5">
        <v>7</v>
      </c>
      <c r="G61" s="17"/>
      <c r="H61" s="11"/>
      <c r="I61" s="2" t="s">
        <v>132</v>
      </c>
      <c r="J61" s="5">
        <v>0</v>
      </c>
      <c r="K61" s="16"/>
      <c r="L61" s="4" t="s">
        <v>153</v>
      </c>
      <c r="M61" s="5"/>
      <c r="N61" s="5"/>
      <c r="O61" s="5"/>
      <c r="P61" s="5"/>
      <c r="Q61" s="5"/>
      <c r="R61" s="5"/>
      <c r="S61" s="5"/>
      <c r="T61" s="2"/>
      <c r="U61" s="5"/>
      <c r="V61" s="5" t="e">
        <f t="shared" si="1"/>
        <v>#VALUE!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>
      <c r="A62" s="5" t="s">
        <v>80</v>
      </c>
      <c r="B62" s="5" t="str">
        <f>VLOOKUP(A62,'name convert'!$A$1:$B$39,2,FALSE)</f>
        <v>Forge</v>
      </c>
      <c r="C62" s="5" t="s">
        <v>106</v>
      </c>
      <c r="D62" s="5">
        <v>18</v>
      </c>
      <c r="E62" s="5">
        <v>2</v>
      </c>
      <c r="F62" s="5">
        <v>8</v>
      </c>
      <c r="G62" s="17"/>
      <c r="H62" s="11"/>
      <c r="I62" s="2" t="s">
        <v>132</v>
      </c>
      <c r="J62" s="5">
        <v>0</v>
      </c>
      <c r="K62" s="16"/>
      <c r="L62" s="4" t="s">
        <v>153</v>
      </c>
      <c r="M62" s="5"/>
      <c r="N62" s="5"/>
      <c r="O62" s="5"/>
      <c r="P62" s="5"/>
      <c r="Q62" s="5"/>
      <c r="R62" s="5"/>
      <c r="S62" s="5"/>
      <c r="T62" s="2"/>
      <c r="U62" s="5"/>
      <c r="V62" s="5" t="e">
        <f t="shared" si="1"/>
        <v>#VALUE!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>
      <c r="A63" s="5" t="s">
        <v>80</v>
      </c>
      <c r="B63" s="5" t="str">
        <f>VLOOKUP(A63,'name convert'!$A$1:$B$39,2,FALSE)</f>
        <v>Forge</v>
      </c>
      <c r="C63" s="5" t="s">
        <v>106</v>
      </c>
      <c r="D63" s="5">
        <v>19</v>
      </c>
      <c r="E63" s="5">
        <v>2</v>
      </c>
      <c r="F63" s="5">
        <v>9</v>
      </c>
      <c r="G63" s="17"/>
      <c r="H63" s="11"/>
      <c r="I63" s="2" t="s">
        <v>132</v>
      </c>
      <c r="J63" s="5">
        <v>0</v>
      </c>
      <c r="K63" s="16"/>
      <c r="L63" s="4" t="s">
        <v>153</v>
      </c>
      <c r="M63" s="5"/>
      <c r="N63" s="5"/>
      <c r="O63" s="5"/>
      <c r="P63" s="5"/>
      <c r="Q63" s="5"/>
      <c r="R63" s="5"/>
      <c r="S63" s="5"/>
      <c r="T63" s="2"/>
      <c r="U63" s="5"/>
      <c r="V63" s="5" t="e">
        <f t="shared" si="1"/>
        <v>#VALUE!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>
      <c r="A64" s="5" t="s">
        <v>80</v>
      </c>
      <c r="B64" s="5" t="str">
        <f>VLOOKUP(A64,'name convert'!$A$1:$B$39,2,FALSE)</f>
        <v>Forge</v>
      </c>
      <c r="C64" s="5" t="s">
        <v>106</v>
      </c>
      <c r="D64" s="5">
        <v>20</v>
      </c>
      <c r="E64" s="5">
        <v>2</v>
      </c>
      <c r="F64" s="5">
        <v>10</v>
      </c>
      <c r="G64" s="17"/>
      <c r="H64" s="11"/>
      <c r="I64" s="2" t="s">
        <v>132</v>
      </c>
      <c r="J64" s="5">
        <v>0</v>
      </c>
      <c r="K64" s="16"/>
      <c r="L64" s="4" t="s">
        <v>153</v>
      </c>
      <c r="M64" s="5"/>
      <c r="N64" s="5"/>
      <c r="O64" s="5"/>
      <c r="P64" s="5"/>
      <c r="Q64" s="5"/>
      <c r="R64" s="5"/>
      <c r="S64" s="5"/>
      <c r="T64" s="2"/>
      <c r="U64" s="5"/>
      <c r="V64" s="5" t="e">
        <f t="shared" si="1"/>
        <v>#VALUE!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>
      <c r="A65" s="5" t="s">
        <v>80</v>
      </c>
      <c r="B65" s="5" t="str">
        <f>VLOOKUP(A65,'name convert'!$A$1:$B$39,2,FALSE)</f>
        <v>Forge</v>
      </c>
      <c r="C65" s="5" t="s">
        <v>106</v>
      </c>
      <c r="D65" s="5">
        <v>21</v>
      </c>
      <c r="E65" s="5">
        <v>2</v>
      </c>
      <c r="F65" s="5">
        <v>11</v>
      </c>
      <c r="G65" s="17"/>
      <c r="H65" s="11"/>
      <c r="I65" s="2" t="s">
        <v>132</v>
      </c>
      <c r="J65" s="5">
        <v>0</v>
      </c>
      <c r="K65" s="16"/>
      <c r="L65" s="4" t="s">
        <v>153</v>
      </c>
      <c r="M65" s="5"/>
      <c r="N65" s="5"/>
      <c r="O65" s="5"/>
      <c r="P65" s="5"/>
      <c r="Q65" s="5"/>
      <c r="R65" s="5"/>
      <c r="S65" s="5"/>
      <c r="T65" s="2"/>
      <c r="U65" s="2"/>
      <c r="V65" s="5" t="e">
        <f t="shared" si="1"/>
        <v>#VALUE!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>
      <c r="A66" s="5" t="s">
        <v>72</v>
      </c>
      <c r="B66" s="5" t="str">
        <f>VLOOKUP(A66,'name convert'!$A$1:$B$39,2,FALSE)</f>
        <v>keep</v>
      </c>
      <c r="C66" s="5" t="s">
        <v>106</v>
      </c>
      <c r="D66" s="5">
        <v>1</v>
      </c>
      <c r="E66" s="5">
        <v>1</v>
      </c>
      <c r="F66" s="5">
        <v>1</v>
      </c>
      <c r="G66" s="17"/>
      <c r="H66" s="11"/>
      <c r="I66" s="2"/>
      <c r="J66" s="5">
        <v>0</v>
      </c>
      <c r="K66" s="18" t="s">
        <v>300</v>
      </c>
      <c r="L66" s="16" t="s">
        <v>154</v>
      </c>
      <c r="M66" s="5"/>
      <c r="N66" s="5"/>
      <c r="O66" s="5"/>
      <c r="P66" s="5"/>
      <c r="Q66" s="5"/>
      <c r="R66" s="5"/>
      <c r="S66" s="5"/>
      <c r="T66" s="2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>
      <c r="A67" s="5" t="s">
        <v>72</v>
      </c>
      <c r="B67" s="5" t="str">
        <f>VLOOKUP(A67,'name convert'!$A$1:$B$39,2,FALSE)</f>
        <v>keep</v>
      </c>
      <c r="C67" s="5" t="s">
        <v>106</v>
      </c>
      <c r="D67" s="5">
        <v>2</v>
      </c>
      <c r="E67" s="5">
        <v>1</v>
      </c>
      <c r="F67" s="5">
        <v>2</v>
      </c>
      <c r="G67" s="17"/>
      <c r="H67" s="11"/>
      <c r="I67" s="2"/>
      <c r="J67" s="5">
        <v>0</v>
      </c>
      <c r="K67" s="16" t="s">
        <v>155</v>
      </c>
      <c r="L67" s="16" t="s">
        <v>155</v>
      </c>
      <c r="M67" s="5"/>
      <c r="N67" s="5"/>
      <c r="O67" s="5"/>
      <c r="P67" s="5"/>
      <c r="Q67" s="5"/>
      <c r="R67" s="5"/>
      <c r="S67" s="5"/>
      <c r="T67" s="2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>
      <c r="A68" s="5" t="s">
        <v>72</v>
      </c>
      <c r="B68" s="5" t="str">
        <f>VLOOKUP(A68,'name convert'!$A$1:$B$39,2,FALSE)</f>
        <v>keep</v>
      </c>
      <c r="C68" s="5" t="s">
        <v>106</v>
      </c>
      <c r="D68" s="5">
        <v>3</v>
      </c>
      <c r="E68" s="5">
        <v>1</v>
      </c>
      <c r="F68" s="5">
        <v>3</v>
      </c>
      <c r="G68" s="17"/>
      <c r="H68" s="11"/>
      <c r="I68" s="2"/>
      <c r="J68" s="5">
        <v>0</v>
      </c>
      <c r="K68" s="16" t="s">
        <v>156</v>
      </c>
      <c r="L68" s="16" t="s">
        <v>156</v>
      </c>
      <c r="M68" s="5"/>
      <c r="N68" s="5"/>
      <c r="O68" s="5"/>
      <c r="P68" s="5"/>
      <c r="Q68" s="5"/>
      <c r="R68" s="5"/>
      <c r="S68" s="5"/>
      <c r="T68" s="2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>
      <c r="A69" s="5" t="s">
        <v>72</v>
      </c>
      <c r="B69" s="5" t="str">
        <f>VLOOKUP(A69,'name convert'!$A$1:$B$39,2,FALSE)</f>
        <v>keep</v>
      </c>
      <c r="C69" s="5" t="s">
        <v>106</v>
      </c>
      <c r="D69" s="5">
        <v>4</v>
      </c>
      <c r="E69" s="5">
        <v>1</v>
      </c>
      <c r="F69" s="5">
        <v>4</v>
      </c>
      <c r="G69" s="17"/>
      <c r="H69" s="11"/>
      <c r="I69" s="2"/>
      <c r="J69" s="5">
        <v>0</v>
      </c>
      <c r="K69" s="16" t="s">
        <v>157</v>
      </c>
      <c r="L69" s="16" t="s">
        <v>157</v>
      </c>
      <c r="M69" s="5"/>
      <c r="N69" s="5"/>
      <c r="O69" s="5"/>
      <c r="P69" s="5"/>
      <c r="Q69" s="5"/>
      <c r="R69" s="5"/>
      <c r="S69" s="5"/>
      <c r="T69" s="2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>
      <c r="A70" s="5" t="s">
        <v>72</v>
      </c>
      <c r="B70" s="5" t="str">
        <f>VLOOKUP(A70,'name convert'!$A$1:$B$39,2,FALSE)</f>
        <v>keep</v>
      </c>
      <c r="C70" s="5" t="s">
        <v>106</v>
      </c>
      <c r="D70" s="5">
        <v>5</v>
      </c>
      <c r="E70" s="5">
        <v>1</v>
      </c>
      <c r="F70" s="5">
        <v>5</v>
      </c>
      <c r="G70" s="17"/>
      <c r="H70" s="11"/>
      <c r="I70" s="2"/>
      <c r="J70" s="5">
        <v>0</v>
      </c>
      <c r="K70" s="16" t="s">
        <v>158</v>
      </c>
      <c r="L70" s="16" t="s">
        <v>158</v>
      </c>
      <c r="M70" s="5"/>
      <c r="N70" s="5"/>
      <c r="O70" s="5"/>
      <c r="P70" s="5"/>
      <c r="Q70" s="5"/>
      <c r="R70" s="5"/>
      <c r="S70" s="5"/>
      <c r="T70" s="2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>
      <c r="A71" s="5" t="s">
        <v>72</v>
      </c>
      <c r="B71" s="5" t="str">
        <f>VLOOKUP(A71,'name convert'!$A$1:$B$39,2,FALSE)</f>
        <v>keep</v>
      </c>
      <c r="C71" s="5" t="s">
        <v>106</v>
      </c>
      <c r="D71" s="5">
        <v>6</v>
      </c>
      <c r="E71" s="5">
        <v>1</v>
      </c>
      <c r="F71" s="5">
        <v>6</v>
      </c>
      <c r="G71" s="17"/>
      <c r="H71" s="11"/>
      <c r="I71" s="2"/>
      <c r="J71" s="5">
        <v>0</v>
      </c>
      <c r="K71" s="16" t="s">
        <v>159</v>
      </c>
      <c r="L71" s="16" t="s">
        <v>159</v>
      </c>
      <c r="M71" s="5"/>
      <c r="N71" s="5"/>
      <c r="O71" s="5"/>
      <c r="P71" s="5"/>
      <c r="Q71" s="5"/>
      <c r="R71" s="5"/>
      <c r="S71" s="5"/>
      <c r="T71" s="2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>
      <c r="A72" s="5" t="s">
        <v>72</v>
      </c>
      <c r="B72" s="5" t="str">
        <f>VLOOKUP(A72,'name convert'!$A$1:$B$39,2,FALSE)</f>
        <v>keep</v>
      </c>
      <c r="C72" s="5" t="s">
        <v>106</v>
      </c>
      <c r="D72" s="5">
        <v>7</v>
      </c>
      <c r="E72" s="5">
        <v>1</v>
      </c>
      <c r="F72" s="5">
        <v>7</v>
      </c>
      <c r="G72" s="17"/>
      <c r="H72" s="11"/>
      <c r="I72" s="2"/>
      <c r="J72" s="5">
        <v>0</v>
      </c>
      <c r="K72" s="16" t="s">
        <v>160</v>
      </c>
      <c r="L72" s="16" t="s">
        <v>160</v>
      </c>
      <c r="M72" s="5"/>
      <c r="N72" s="5"/>
      <c r="O72" s="5"/>
      <c r="P72" s="5"/>
      <c r="Q72" s="5"/>
      <c r="R72" s="5"/>
      <c r="S72" s="5"/>
      <c r="T72" s="2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>
      <c r="A73" s="5" t="s">
        <v>72</v>
      </c>
      <c r="B73" s="5" t="str">
        <f>VLOOKUP(A73,'name convert'!$A$1:$B$39,2,FALSE)</f>
        <v>keep</v>
      </c>
      <c r="C73" s="5" t="s">
        <v>106</v>
      </c>
      <c r="D73" s="5">
        <v>8</v>
      </c>
      <c r="E73" s="5">
        <v>1</v>
      </c>
      <c r="F73" s="5">
        <v>8</v>
      </c>
      <c r="G73" s="17"/>
      <c r="H73" s="11"/>
      <c r="I73" s="2"/>
      <c r="J73" s="5">
        <v>0</v>
      </c>
      <c r="K73" s="16" t="s">
        <v>161</v>
      </c>
      <c r="L73" s="16" t="s">
        <v>161</v>
      </c>
      <c r="M73" s="5"/>
      <c r="N73" s="5"/>
      <c r="O73" s="5"/>
      <c r="P73" s="5"/>
      <c r="Q73" s="5"/>
      <c r="R73" s="5"/>
      <c r="S73" s="5"/>
      <c r="T73" s="2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>
      <c r="A74" s="5" t="s">
        <v>72</v>
      </c>
      <c r="B74" s="5" t="str">
        <f>VLOOKUP(A74,'name convert'!$A$1:$B$39,2,FALSE)</f>
        <v>keep</v>
      </c>
      <c r="C74" s="5" t="s">
        <v>106</v>
      </c>
      <c r="D74" s="5">
        <v>9</v>
      </c>
      <c r="E74" s="5">
        <v>1</v>
      </c>
      <c r="F74" s="5">
        <v>9</v>
      </c>
      <c r="G74" s="17"/>
      <c r="H74" s="11"/>
      <c r="I74" s="2"/>
      <c r="J74" s="5">
        <v>0</v>
      </c>
      <c r="K74" s="16" t="s">
        <v>162</v>
      </c>
      <c r="L74" s="16" t="s">
        <v>162</v>
      </c>
      <c r="M74" s="5"/>
      <c r="N74" s="5"/>
      <c r="O74" s="5"/>
      <c r="P74" s="5"/>
      <c r="Q74" s="5"/>
      <c r="R74" s="5"/>
      <c r="S74" s="5"/>
      <c r="T74" s="2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>
      <c r="A75" s="5" t="s">
        <v>72</v>
      </c>
      <c r="B75" s="5" t="str">
        <f>VLOOKUP(A75,'name convert'!$A$1:$B$39,2,FALSE)</f>
        <v>keep</v>
      </c>
      <c r="C75" s="5" t="s">
        <v>106</v>
      </c>
      <c r="D75" s="5">
        <v>10</v>
      </c>
      <c r="E75" s="5">
        <v>1</v>
      </c>
      <c r="F75" s="5">
        <v>10</v>
      </c>
      <c r="G75" s="17"/>
      <c r="H75" s="11"/>
      <c r="I75" s="2"/>
      <c r="J75" s="5">
        <v>0</v>
      </c>
      <c r="K75" s="16" t="s">
        <v>163</v>
      </c>
      <c r="L75" s="16" t="s">
        <v>163</v>
      </c>
      <c r="M75" s="5"/>
      <c r="N75" s="5"/>
      <c r="O75" s="5"/>
      <c r="P75" s="5"/>
      <c r="Q75" s="5"/>
      <c r="R75" s="5"/>
      <c r="S75" s="5"/>
      <c r="T75" s="2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>
      <c r="A76" s="5" t="s">
        <v>72</v>
      </c>
      <c r="B76" s="5" t="str">
        <f>VLOOKUP(A76,'name convert'!$A$1:$B$39,2,FALSE)</f>
        <v>keep</v>
      </c>
      <c r="C76" s="5" t="s">
        <v>106</v>
      </c>
      <c r="D76" s="5">
        <v>11</v>
      </c>
      <c r="E76" s="5">
        <v>2</v>
      </c>
      <c r="F76" s="5">
        <v>1</v>
      </c>
      <c r="G76" s="17"/>
      <c r="H76" s="11"/>
      <c r="I76" s="2"/>
      <c r="J76" s="5">
        <v>0</v>
      </c>
      <c r="K76" s="16"/>
      <c r="L76" s="16" t="s">
        <v>164</v>
      </c>
      <c r="M76" s="5"/>
      <c r="N76" s="5"/>
      <c r="O76" s="5"/>
      <c r="P76" s="5"/>
      <c r="Q76" s="5"/>
      <c r="R76" s="5"/>
      <c r="S76" s="5"/>
      <c r="T76" s="2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>
      <c r="A77" s="5" t="s">
        <v>72</v>
      </c>
      <c r="B77" s="5" t="str">
        <f>VLOOKUP(A77,'name convert'!$A$1:$B$39,2,FALSE)</f>
        <v>keep</v>
      </c>
      <c r="C77" s="5" t="s">
        <v>106</v>
      </c>
      <c r="D77" s="5">
        <v>12</v>
      </c>
      <c r="E77" s="5">
        <v>2</v>
      </c>
      <c r="F77" s="5">
        <v>2</v>
      </c>
      <c r="G77" s="17"/>
      <c r="H77" s="11"/>
      <c r="I77" s="2"/>
      <c r="J77" s="5">
        <v>0</v>
      </c>
      <c r="K77" s="16"/>
      <c r="L77" s="16" t="s">
        <v>164</v>
      </c>
      <c r="M77" s="5"/>
      <c r="N77" s="5"/>
      <c r="O77" s="5"/>
      <c r="P77" s="5"/>
      <c r="Q77" s="5"/>
      <c r="R77" s="5"/>
      <c r="S77" s="5"/>
      <c r="T77" s="2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>
      <c r="A78" s="5" t="s">
        <v>72</v>
      </c>
      <c r="B78" s="5" t="str">
        <f>VLOOKUP(A78,'name convert'!$A$1:$B$39,2,FALSE)</f>
        <v>keep</v>
      </c>
      <c r="C78" s="5" t="s">
        <v>106</v>
      </c>
      <c r="D78" s="5">
        <v>13</v>
      </c>
      <c r="E78" s="5">
        <v>2</v>
      </c>
      <c r="F78" s="5">
        <v>3</v>
      </c>
      <c r="G78" s="17"/>
      <c r="H78" s="11"/>
      <c r="I78" s="2"/>
      <c r="J78" s="5">
        <v>0</v>
      </c>
      <c r="K78" s="16"/>
      <c r="L78" s="16" t="s">
        <v>164</v>
      </c>
      <c r="M78" s="5"/>
      <c r="N78" s="5"/>
      <c r="O78" s="5"/>
      <c r="P78" s="5"/>
      <c r="Q78" s="5"/>
      <c r="R78" s="5"/>
      <c r="S78" s="5"/>
      <c r="T78" s="2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>
      <c r="A79" s="5" t="s">
        <v>72</v>
      </c>
      <c r="B79" s="5" t="str">
        <f>VLOOKUP(A79,'name convert'!$A$1:$B$39,2,FALSE)</f>
        <v>keep</v>
      </c>
      <c r="C79" s="5" t="s">
        <v>106</v>
      </c>
      <c r="D79" s="5">
        <v>14</v>
      </c>
      <c r="E79" s="5">
        <v>2</v>
      </c>
      <c r="F79" s="5">
        <v>4</v>
      </c>
      <c r="G79" s="17"/>
      <c r="H79" s="11"/>
      <c r="I79" s="2"/>
      <c r="J79" s="5">
        <v>0</v>
      </c>
      <c r="K79" s="16"/>
      <c r="L79" s="16" t="s">
        <v>164</v>
      </c>
      <c r="M79" s="5"/>
      <c r="N79" s="5"/>
      <c r="O79" s="5"/>
      <c r="P79" s="5"/>
      <c r="Q79" s="5"/>
      <c r="R79" s="5"/>
      <c r="S79" s="5"/>
      <c r="T79" s="2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>
      <c r="A80" s="5" t="s">
        <v>72</v>
      </c>
      <c r="B80" s="5" t="str">
        <f>VLOOKUP(A80,'name convert'!$A$1:$B$39,2,FALSE)</f>
        <v>keep</v>
      </c>
      <c r="C80" s="5" t="s">
        <v>106</v>
      </c>
      <c r="D80" s="5">
        <v>15</v>
      </c>
      <c r="E80" s="5">
        <v>2</v>
      </c>
      <c r="F80" s="5">
        <v>5</v>
      </c>
      <c r="G80" s="17"/>
      <c r="H80" s="11"/>
      <c r="I80" s="2"/>
      <c r="J80" s="5">
        <v>0</v>
      </c>
      <c r="K80" s="16"/>
      <c r="L80" s="16" t="s">
        <v>164</v>
      </c>
      <c r="M80" s="5"/>
      <c r="N80" s="5"/>
      <c r="O80" s="5"/>
      <c r="P80" s="5"/>
      <c r="Q80" s="5"/>
      <c r="R80" s="5"/>
      <c r="S80" s="5"/>
      <c r="T80" s="2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>
      <c r="A81" s="5" t="s">
        <v>72</v>
      </c>
      <c r="B81" s="5" t="str">
        <f>VLOOKUP(A81,'name convert'!$A$1:$B$39,2,FALSE)</f>
        <v>keep</v>
      </c>
      <c r="C81" s="5" t="s">
        <v>106</v>
      </c>
      <c r="D81" s="5">
        <v>16</v>
      </c>
      <c r="E81" s="5">
        <v>2</v>
      </c>
      <c r="F81" s="5">
        <v>6</v>
      </c>
      <c r="G81" s="17"/>
      <c r="H81" s="11"/>
      <c r="I81" s="2"/>
      <c r="J81" s="5">
        <v>0</v>
      </c>
      <c r="K81" s="16"/>
      <c r="L81" s="16" t="s">
        <v>164</v>
      </c>
      <c r="M81" s="5"/>
      <c r="N81" s="5"/>
      <c r="O81" s="5"/>
      <c r="P81" s="5"/>
      <c r="Q81" s="5"/>
      <c r="R81" s="5"/>
      <c r="S81" s="5"/>
      <c r="T81" s="2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>
      <c r="A82" s="5" t="s">
        <v>72</v>
      </c>
      <c r="B82" s="5" t="str">
        <f>VLOOKUP(A82,'name convert'!$A$1:$B$39,2,FALSE)</f>
        <v>keep</v>
      </c>
      <c r="C82" s="5" t="s">
        <v>106</v>
      </c>
      <c r="D82" s="5">
        <v>17</v>
      </c>
      <c r="E82" s="5">
        <v>2</v>
      </c>
      <c r="F82" s="5">
        <v>7</v>
      </c>
      <c r="G82" s="17"/>
      <c r="H82" s="11"/>
      <c r="I82" s="2"/>
      <c r="J82" s="5">
        <v>0</v>
      </c>
      <c r="K82" s="16"/>
      <c r="L82" s="16" t="s">
        <v>164</v>
      </c>
      <c r="M82" s="5"/>
      <c r="N82" s="5"/>
      <c r="O82" s="5"/>
      <c r="P82" s="5"/>
      <c r="Q82" s="5"/>
      <c r="R82" s="5"/>
      <c r="S82" s="5"/>
      <c r="T82" s="2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>
      <c r="A83" s="5" t="s">
        <v>72</v>
      </c>
      <c r="B83" s="5" t="str">
        <f>VLOOKUP(A83,'name convert'!$A$1:$B$39,2,FALSE)</f>
        <v>keep</v>
      </c>
      <c r="C83" s="5" t="s">
        <v>106</v>
      </c>
      <c r="D83" s="5">
        <v>18</v>
      </c>
      <c r="E83" s="5">
        <v>2</v>
      </c>
      <c r="F83" s="5">
        <v>8</v>
      </c>
      <c r="G83" s="17"/>
      <c r="H83" s="11"/>
      <c r="I83" s="2"/>
      <c r="J83" s="5">
        <v>0</v>
      </c>
      <c r="K83" s="16"/>
      <c r="L83" s="16" t="s">
        <v>164</v>
      </c>
      <c r="M83" s="5"/>
      <c r="N83" s="5"/>
      <c r="O83" s="5"/>
      <c r="P83" s="5"/>
      <c r="Q83" s="5"/>
      <c r="R83" s="5"/>
      <c r="S83" s="5"/>
      <c r="T83" s="2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>
      <c r="A84" s="5" t="s">
        <v>72</v>
      </c>
      <c r="B84" s="5" t="str">
        <f>VLOOKUP(A84,'name convert'!$A$1:$B$39,2,FALSE)</f>
        <v>keep</v>
      </c>
      <c r="C84" s="5" t="s">
        <v>106</v>
      </c>
      <c r="D84" s="5">
        <v>19</v>
      </c>
      <c r="E84" s="5">
        <v>2</v>
      </c>
      <c r="F84" s="5">
        <v>9</v>
      </c>
      <c r="G84" s="17"/>
      <c r="H84" s="11"/>
      <c r="I84" s="2"/>
      <c r="J84" s="5">
        <v>0</v>
      </c>
      <c r="K84" s="16"/>
      <c r="L84" s="16" t="s">
        <v>164</v>
      </c>
      <c r="M84" s="5"/>
      <c r="N84" s="5"/>
      <c r="O84" s="5"/>
      <c r="P84" s="5"/>
      <c r="Q84" s="5"/>
      <c r="R84" s="5"/>
      <c r="S84" s="5"/>
      <c r="T84" s="2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>
      <c r="A85" s="5" t="s">
        <v>72</v>
      </c>
      <c r="B85" s="5" t="str">
        <f>VLOOKUP(A85,'name convert'!$A$1:$B$39,2,FALSE)</f>
        <v>keep</v>
      </c>
      <c r="C85" s="5" t="s">
        <v>106</v>
      </c>
      <c r="D85" s="5">
        <v>20</v>
      </c>
      <c r="E85" s="5">
        <v>2</v>
      </c>
      <c r="F85" s="5">
        <v>10</v>
      </c>
      <c r="G85" s="17"/>
      <c r="H85" s="11"/>
      <c r="I85" s="2"/>
      <c r="J85" s="5">
        <v>0</v>
      </c>
      <c r="K85" s="16"/>
      <c r="L85" s="16" t="s">
        <v>164</v>
      </c>
      <c r="M85" s="5"/>
      <c r="N85" s="5"/>
      <c r="O85" s="5"/>
      <c r="P85" s="5"/>
      <c r="Q85" s="5"/>
      <c r="R85" s="5"/>
      <c r="S85" s="5"/>
      <c r="T85" s="2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>
      <c r="A86" s="5" t="s">
        <v>72</v>
      </c>
      <c r="B86" s="5" t="str">
        <f>VLOOKUP(A86,'name convert'!$A$1:$B$39,2,FALSE)</f>
        <v>keep</v>
      </c>
      <c r="C86" s="5" t="s">
        <v>106</v>
      </c>
      <c r="D86" s="5">
        <v>21</v>
      </c>
      <c r="E86" s="5">
        <v>2</v>
      </c>
      <c r="F86" s="5">
        <v>11</v>
      </c>
      <c r="G86" s="17"/>
      <c r="H86" s="11"/>
      <c r="I86" s="2"/>
      <c r="J86" s="5">
        <v>0</v>
      </c>
      <c r="K86" s="16"/>
      <c r="L86" s="16" t="s">
        <v>164</v>
      </c>
      <c r="M86" s="5"/>
      <c r="N86" s="5"/>
      <c r="O86" s="5"/>
      <c r="P86" s="5"/>
      <c r="Q86" s="5"/>
      <c r="R86" s="5"/>
      <c r="S86" s="5"/>
      <c r="T86" s="2"/>
      <c r="U86" s="2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>
      <c r="A87" s="5" t="s">
        <v>74</v>
      </c>
      <c r="B87" s="5" t="str">
        <f>VLOOKUP(A87,'name convert'!$A$1:$B$39,2,FALSE)</f>
        <v>home</v>
      </c>
      <c r="C87" s="5" t="s">
        <v>106</v>
      </c>
      <c r="D87" s="5">
        <v>1</v>
      </c>
      <c r="E87" s="5">
        <v>1</v>
      </c>
      <c r="F87" s="5">
        <v>1</v>
      </c>
      <c r="G87" s="17"/>
      <c r="H87" s="11"/>
      <c r="I87" s="2"/>
      <c r="J87" s="5">
        <v>0</v>
      </c>
      <c r="K87" s="18" t="s">
        <v>302</v>
      </c>
      <c r="L87" s="16" t="s">
        <v>165</v>
      </c>
      <c r="M87" s="5"/>
      <c r="N87" s="5"/>
      <c r="O87" s="5"/>
      <c r="P87" s="5"/>
      <c r="Q87" s="5"/>
      <c r="R87" s="5"/>
      <c r="S87" s="5"/>
      <c r="T87" s="2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f t="shared" ref="AL87:AL96" si="2">D87*100</f>
        <v>100</v>
      </c>
      <c r="AM87" s="5">
        <f t="shared" ref="AM87:AM96" si="3">D87*50</f>
        <v>50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>
      <c r="A88" s="5" t="s">
        <v>74</v>
      </c>
      <c r="B88" s="5" t="str">
        <f>VLOOKUP(A88,'name convert'!$A$1:$B$39,2,FALSE)</f>
        <v>home</v>
      </c>
      <c r="C88" s="5" t="s">
        <v>106</v>
      </c>
      <c r="D88" s="5">
        <v>2</v>
      </c>
      <c r="E88" s="5">
        <v>1</v>
      </c>
      <c r="F88" s="5">
        <v>2</v>
      </c>
      <c r="G88" s="17"/>
      <c r="H88" s="11"/>
      <c r="I88" s="2"/>
      <c r="J88" s="5">
        <v>0</v>
      </c>
      <c r="K88" s="16" t="s">
        <v>165</v>
      </c>
      <c r="L88" s="16" t="s">
        <v>165</v>
      </c>
      <c r="M88" s="5"/>
      <c r="N88" s="5"/>
      <c r="O88" s="5"/>
      <c r="P88" s="5"/>
      <c r="Q88" s="5"/>
      <c r="R88" s="5"/>
      <c r="S88" s="5"/>
      <c r="T88" s="2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>
        <f t="shared" si="2"/>
        <v>200</v>
      </c>
      <c r="AM88" s="5">
        <f t="shared" si="3"/>
        <v>100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>
      <c r="A89" s="5" t="s">
        <v>74</v>
      </c>
      <c r="B89" s="5" t="str">
        <f>VLOOKUP(A89,'name convert'!$A$1:$B$39,2,FALSE)</f>
        <v>home</v>
      </c>
      <c r="C89" s="5" t="s">
        <v>106</v>
      </c>
      <c r="D89" s="5">
        <v>3</v>
      </c>
      <c r="E89" s="5">
        <v>1</v>
      </c>
      <c r="F89" s="5">
        <v>3</v>
      </c>
      <c r="G89" s="17"/>
      <c r="H89" s="11"/>
      <c r="I89" s="2"/>
      <c r="J89" s="5">
        <v>0</v>
      </c>
      <c r="K89" s="16" t="s">
        <v>165</v>
      </c>
      <c r="L89" s="16" t="s">
        <v>165</v>
      </c>
      <c r="M89" s="5"/>
      <c r="N89" s="5"/>
      <c r="O89" s="5"/>
      <c r="P89" s="5"/>
      <c r="Q89" s="5"/>
      <c r="R89" s="5"/>
      <c r="S89" s="5"/>
      <c r="T89" s="2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>
        <f t="shared" si="2"/>
        <v>300</v>
      </c>
      <c r="AM89" s="5">
        <f t="shared" si="3"/>
        <v>150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>
      <c r="A90" s="5" t="s">
        <v>74</v>
      </c>
      <c r="B90" s="5" t="str">
        <f>VLOOKUP(A90,'name convert'!$A$1:$B$39,2,FALSE)</f>
        <v>home</v>
      </c>
      <c r="C90" s="5" t="s">
        <v>106</v>
      </c>
      <c r="D90" s="5">
        <v>4</v>
      </c>
      <c r="E90" s="5">
        <v>1</v>
      </c>
      <c r="F90" s="5">
        <v>4</v>
      </c>
      <c r="G90" s="17"/>
      <c r="H90" s="11"/>
      <c r="I90" s="2"/>
      <c r="J90" s="5">
        <v>0</v>
      </c>
      <c r="K90" s="16" t="s">
        <v>165</v>
      </c>
      <c r="L90" s="16" t="s">
        <v>165</v>
      </c>
      <c r="M90" s="5"/>
      <c r="N90" s="5"/>
      <c r="O90" s="5"/>
      <c r="P90" s="5"/>
      <c r="Q90" s="5"/>
      <c r="R90" s="5"/>
      <c r="S90" s="5"/>
      <c r="T90" s="2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>
        <f t="shared" si="2"/>
        <v>400</v>
      </c>
      <c r="AM90" s="5">
        <f t="shared" si="3"/>
        <v>200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>
      <c r="A91" s="5" t="s">
        <v>74</v>
      </c>
      <c r="B91" s="5" t="str">
        <f>VLOOKUP(A91,'name convert'!$A$1:$B$39,2,FALSE)</f>
        <v>home</v>
      </c>
      <c r="C91" s="5" t="s">
        <v>106</v>
      </c>
      <c r="D91" s="5">
        <v>5</v>
      </c>
      <c r="E91" s="5">
        <v>1</v>
      </c>
      <c r="F91" s="5">
        <v>5</v>
      </c>
      <c r="G91" s="17"/>
      <c r="H91" s="11"/>
      <c r="I91" s="2"/>
      <c r="J91" s="5">
        <v>0</v>
      </c>
      <c r="K91" s="16" t="s">
        <v>165</v>
      </c>
      <c r="L91" s="16" t="s">
        <v>165</v>
      </c>
      <c r="M91" s="5"/>
      <c r="N91" s="5"/>
      <c r="O91" s="5"/>
      <c r="P91" s="5"/>
      <c r="Q91" s="5"/>
      <c r="R91" s="5"/>
      <c r="S91" s="5"/>
      <c r="T91" s="2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>
        <f t="shared" si="2"/>
        <v>500</v>
      </c>
      <c r="AM91" s="5">
        <f t="shared" si="3"/>
        <v>250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>
      <c r="A92" s="5" t="s">
        <v>74</v>
      </c>
      <c r="B92" s="5" t="str">
        <f>VLOOKUP(A92,'name convert'!$A$1:$B$39,2,FALSE)</f>
        <v>home</v>
      </c>
      <c r="C92" s="5" t="s">
        <v>106</v>
      </c>
      <c r="D92" s="5">
        <v>6</v>
      </c>
      <c r="E92" s="5">
        <v>1</v>
      </c>
      <c r="F92" s="5">
        <v>6</v>
      </c>
      <c r="G92" s="17"/>
      <c r="H92" s="11"/>
      <c r="I92" s="2"/>
      <c r="J92" s="5">
        <v>0</v>
      </c>
      <c r="K92" s="16" t="s">
        <v>165</v>
      </c>
      <c r="L92" s="16" t="s">
        <v>165</v>
      </c>
      <c r="M92" s="5"/>
      <c r="N92" s="5"/>
      <c r="O92" s="5"/>
      <c r="P92" s="5"/>
      <c r="Q92" s="5"/>
      <c r="R92" s="5"/>
      <c r="S92" s="5"/>
      <c r="T92" s="2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>
        <f t="shared" si="2"/>
        <v>600</v>
      </c>
      <c r="AM92" s="5">
        <f t="shared" si="3"/>
        <v>300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>
      <c r="A93" s="5" t="s">
        <v>74</v>
      </c>
      <c r="B93" s="5" t="str">
        <f>VLOOKUP(A93,'name convert'!$A$1:$B$39,2,FALSE)</f>
        <v>home</v>
      </c>
      <c r="C93" s="5" t="s">
        <v>106</v>
      </c>
      <c r="D93" s="5">
        <v>7</v>
      </c>
      <c r="E93" s="5">
        <v>1</v>
      </c>
      <c r="F93" s="5">
        <v>7</v>
      </c>
      <c r="G93" s="17"/>
      <c r="H93" s="11"/>
      <c r="I93" s="2"/>
      <c r="J93" s="5">
        <v>0</v>
      </c>
      <c r="K93" s="16" t="s">
        <v>165</v>
      </c>
      <c r="L93" s="16" t="s">
        <v>165</v>
      </c>
      <c r="M93" s="5"/>
      <c r="N93" s="5"/>
      <c r="O93" s="5"/>
      <c r="P93" s="5"/>
      <c r="Q93" s="5"/>
      <c r="R93" s="5"/>
      <c r="S93" s="5"/>
      <c r="T93" s="2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>
        <f t="shared" si="2"/>
        <v>700</v>
      </c>
      <c r="AM93" s="5">
        <f t="shared" si="3"/>
        <v>350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>
      <c r="A94" s="5" t="s">
        <v>74</v>
      </c>
      <c r="B94" s="5" t="str">
        <f>VLOOKUP(A94,'name convert'!$A$1:$B$39,2,FALSE)</f>
        <v>home</v>
      </c>
      <c r="C94" s="5" t="s">
        <v>106</v>
      </c>
      <c r="D94" s="5">
        <v>8</v>
      </c>
      <c r="E94" s="5">
        <v>1</v>
      </c>
      <c r="F94" s="5">
        <v>8</v>
      </c>
      <c r="G94" s="17"/>
      <c r="H94" s="11"/>
      <c r="I94" s="2"/>
      <c r="J94" s="5">
        <v>0</v>
      </c>
      <c r="K94" s="16" t="s">
        <v>165</v>
      </c>
      <c r="L94" s="16" t="s">
        <v>165</v>
      </c>
      <c r="M94" s="5"/>
      <c r="N94" s="5"/>
      <c r="O94" s="5"/>
      <c r="P94" s="5"/>
      <c r="Q94" s="5"/>
      <c r="R94" s="5"/>
      <c r="S94" s="5"/>
      <c r="T94" s="2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>
        <f t="shared" si="2"/>
        <v>800</v>
      </c>
      <c r="AM94" s="5">
        <f t="shared" si="3"/>
        <v>400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>
      <c r="A95" s="5" t="s">
        <v>74</v>
      </c>
      <c r="B95" s="5" t="str">
        <f>VLOOKUP(A95,'name convert'!$A$1:$B$39,2,FALSE)</f>
        <v>home</v>
      </c>
      <c r="C95" s="5" t="s">
        <v>106</v>
      </c>
      <c r="D95" s="5">
        <v>9</v>
      </c>
      <c r="E95" s="5">
        <v>1</v>
      </c>
      <c r="F95" s="5">
        <v>9</v>
      </c>
      <c r="G95" s="17"/>
      <c r="H95" s="11"/>
      <c r="I95" s="2"/>
      <c r="J95" s="5">
        <v>0</v>
      </c>
      <c r="K95" s="16" t="s">
        <v>165</v>
      </c>
      <c r="L95" s="16" t="s">
        <v>165</v>
      </c>
      <c r="M95" s="5"/>
      <c r="N95" s="5"/>
      <c r="O95" s="5"/>
      <c r="P95" s="5"/>
      <c r="Q95" s="5"/>
      <c r="R95" s="5"/>
      <c r="S95" s="5"/>
      <c r="T95" s="2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>
        <f t="shared" si="2"/>
        <v>900</v>
      </c>
      <c r="AM95" s="5">
        <f t="shared" si="3"/>
        <v>450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>
      <c r="A96" s="5" t="s">
        <v>74</v>
      </c>
      <c r="B96" s="5" t="str">
        <f>VLOOKUP(A96,'name convert'!$A$1:$B$39,2,FALSE)</f>
        <v>home</v>
      </c>
      <c r="C96" s="5" t="s">
        <v>106</v>
      </c>
      <c r="D96" s="5">
        <v>10</v>
      </c>
      <c r="E96" s="5">
        <v>1</v>
      </c>
      <c r="F96" s="5">
        <v>10</v>
      </c>
      <c r="G96" s="17"/>
      <c r="H96" s="11"/>
      <c r="I96" s="2"/>
      <c r="J96" s="5">
        <v>0</v>
      </c>
      <c r="K96" s="16" t="s">
        <v>165</v>
      </c>
      <c r="L96" s="16" t="s">
        <v>165</v>
      </c>
      <c r="M96" s="5"/>
      <c r="N96" s="5"/>
      <c r="O96" s="5"/>
      <c r="P96" s="5"/>
      <c r="Q96" s="5"/>
      <c r="R96" s="5"/>
      <c r="S96" s="5"/>
      <c r="T96" s="2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>
        <f t="shared" si="2"/>
        <v>1000</v>
      </c>
      <c r="AM96" s="5">
        <f t="shared" si="3"/>
        <v>500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>
      <c r="A97" s="5" t="s">
        <v>74</v>
      </c>
      <c r="B97" s="5" t="str">
        <f>VLOOKUP(A97,'name convert'!$A$1:$B$39,2,FALSE)</f>
        <v>home</v>
      </c>
      <c r="C97" s="5" t="s">
        <v>106</v>
      </c>
      <c r="D97" s="5">
        <v>11</v>
      </c>
      <c r="E97" s="5">
        <v>2</v>
      </c>
      <c r="F97" s="5">
        <v>1</v>
      </c>
      <c r="G97" s="17"/>
      <c r="H97" s="11"/>
      <c r="I97" s="2">
        <v>0.2</v>
      </c>
      <c r="J97" s="5">
        <v>0</v>
      </c>
      <c r="K97" s="16"/>
      <c r="L97" s="16" t="s">
        <v>165</v>
      </c>
      <c r="M97" s="5"/>
      <c r="N97" s="5"/>
      <c r="O97" s="5"/>
      <c r="P97" s="5"/>
      <c r="Q97" s="5"/>
      <c r="R97" s="5"/>
      <c r="S97" s="5"/>
      <c r="T97" s="2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>
        <f t="shared" ref="AL97:AM106" si="4">AL87+(AL87*$I97)</f>
        <v>120</v>
      </c>
      <c r="AM97" s="5">
        <f t="shared" si="4"/>
        <v>60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>
      <c r="A98" s="5" t="s">
        <v>74</v>
      </c>
      <c r="B98" s="5" t="str">
        <f>VLOOKUP(A98,'name convert'!$A$1:$B$39,2,FALSE)</f>
        <v>home</v>
      </c>
      <c r="C98" s="5" t="s">
        <v>106</v>
      </c>
      <c r="D98" s="5">
        <v>12</v>
      </c>
      <c r="E98" s="5">
        <v>2</v>
      </c>
      <c r="F98" s="5">
        <v>2</v>
      </c>
      <c r="G98" s="17"/>
      <c r="H98" s="11"/>
      <c r="I98" s="2">
        <v>0.2</v>
      </c>
      <c r="J98" s="5">
        <v>0</v>
      </c>
      <c r="K98" s="16"/>
      <c r="L98" s="16" t="s">
        <v>165</v>
      </c>
      <c r="M98" s="5"/>
      <c r="N98" s="5"/>
      <c r="O98" s="5"/>
      <c r="P98" s="5"/>
      <c r="Q98" s="5"/>
      <c r="R98" s="5"/>
      <c r="S98" s="5"/>
      <c r="T98" s="2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>
        <f t="shared" si="4"/>
        <v>240</v>
      </c>
      <c r="AM98" s="5">
        <f t="shared" si="4"/>
        <v>120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>
      <c r="A99" s="5" t="s">
        <v>74</v>
      </c>
      <c r="B99" s="5" t="str">
        <f>VLOOKUP(A99,'name convert'!$A$1:$B$39,2,FALSE)</f>
        <v>home</v>
      </c>
      <c r="C99" s="5" t="s">
        <v>106</v>
      </c>
      <c r="D99" s="5">
        <v>13</v>
      </c>
      <c r="E99" s="5">
        <v>2</v>
      </c>
      <c r="F99" s="5">
        <v>3</v>
      </c>
      <c r="G99" s="17"/>
      <c r="H99" s="11"/>
      <c r="I99" s="2">
        <v>0.2</v>
      </c>
      <c r="J99" s="5">
        <v>0</v>
      </c>
      <c r="K99" s="16"/>
      <c r="L99" s="16" t="s">
        <v>165</v>
      </c>
      <c r="M99" s="5"/>
      <c r="N99" s="5"/>
      <c r="O99" s="5"/>
      <c r="P99" s="5"/>
      <c r="Q99" s="5"/>
      <c r="R99" s="5"/>
      <c r="S99" s="5"/>
      <c r="T99" s="2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>
        <f t="shared" si="4"/>
        <v>360</v>
      </c>
      <c r="AM99" s="5">
        <f t="shared" si="4"/>
        <v>180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>
      <c r="A100" s="5" t="s">
        <v>74</v>
      </c>
      <c r="B100" s="5" t="str">
        <f>VLOOKUP(A100,'name convert'!$A$1:$B$39,2,FALSE)</f>
        <v>home</v>
      </c>
      <c r="C100" s="5" t="s">
        <v>106</v>
      </c>
      <c r="D100" s="5">
        <v>14</v>
      </c>
      <c r="E100" s="5">
        <v>2</v>
      </c>
      <c r="F100" s="5">
        <v>4</v>
      </c>
      <c r="G100" s="17"/>
      <c r="H100" s="11"/>
      <c r="I100" s="2">
        <v>0.2</v>
      </c>
      <c r="J100" s="5">
        <v>0</v>
      </c>
      <c r="K100" s="16"/>
      <c r="L100" s="16" t="s">
        <v>165</v>
      </c>
      <c r="M100" s="5"/>
      <c r="N100" s="5"/>
      <c r="O100" s="5"/>
      <c r="P100" s="5"/>
      <c r="Q100" s="5"/>
      <c r="R100" s="5"/>
      <c r="S100" s="5"/>
      <c r="T100" s="2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>
        <f t="shared" si="4"/>
        <v>480</v>
      </c>
      <c r="AM100" s="5">
        <f t="shared" si="4"/>
        <v>240</v>
      </c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>
      <c r="A101" s="5" t="s">
        <v>74</v>
      </c>
      <c r="B101" s="5" t="str">
        <f>VLOOKUP(A101,'name convert'!$A$1:$B$39,2,FALSE)</f>
        <v>home</v>
      </c>
      <c r="C101" s="5" t="s">
        <v>106</v>
      </c>
      <c r="D101" s="5">
        <v>15</v>
      </c>
      <c r="E101" s="5">
        <v>2</v>
      </c>
      <c r="F101" s="5">
        <v>5</v>
      </c>
      <c r="G101" s="17"/>
      <c r="H101" s="11"/>
      <c r="I101" s="2">
        <v>0.2</v>
      </c>
      <c r="J101" s="5">
        <v>0</v>
      </c>
      <c r="K101" s="16"/>
      <c r="L101" s="16" t="s">
        <v>165</v>
      </c>
      <c r="M101" s="5"/>
      <c r="N101" s="5"/>
      <c r="O101" s="5"/>
      <c r="P101" s="5"/>
      <c r="Q101" s="5"/>
      <c r="R101" s="5"/>
      <c r="S101" s="5"/>
      <c r="T101" s="2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>
        <f t="shared" si="4"/>
        <v>600</v>
      </c>
      <c r="AM101" s="5">
        <f t="shared" si="4"/>
        <v>300</v>
      </c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>
      <c r="A102" s="5" t="s">
        <v>74</v>
      </c>
      <c r="B102" s="5" t="str">
        <f>VLOOKUP(A102,'name convert'!$A$1:$B$39,2,FALSE)</f>
        <v>home</v>
      </c>
      <c r="C102" s="5" t="s">
        <v>106</v>
      </c>
      <c r="D102" s="5">
        <v>16</v>
      </c>
      <c r="E102" s="5">
        <v>2</v>
      </c>
      <c r="F102" s="5">
        <v>6</v>
      </c>
      <c r="G102" s="17"/>
      <c r="H102" s="11"/>
      <c r="I102" s="2">
        <v>0.2</v>
      </c>
      <c r="J102" s="5">
        <v>0</v>
      </c>
      <c r="K102" s="16"/>
      <c r="L102" s="16" t="s">
        <v>165</v>
      </c>
      <c r="M102" s="5"/>
      <c r="N102" s="5"/>
      <c r="O102" s="5"/>
      <c r="P102" s="5"/>
      <c r="Q102" s="5"/>
      <c r="R102" s="5"/>
      <c r="S102" s="5"/>
      <c r="T102" s="2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>
        <f t="shared" si="4"/>
        <v>720</v>
      </c>
      <c r="AM102" s="5">
        <f t="shared" si="4"/>
        <v>360</v>
      </c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>
      <c r="A103" s="5" t="s">
        <v>74</v>
      </c>
      <c r="B103" s="5" t="str">
        <f>VLOOKUP(A103,'name convert'!$A$1:$B$39,2,FALSE)</f>
        <v>home</v>
      </c>
      <c r="C103" s="5" t="s">
        <v>106</v>
      </c>
      <c r="D103" s="5">
        <v>17</v>
      </c>
      <c r="E103" s="5">
        <v>2</v>
      </c>
      <c r="F103" s="5">
        <v>7</v>
      </c>
      <c r="G103" s="17"/>
      <c r="H103" s="11"/>
      <c r="I103" s="2">
        <v>0.2</v>
      </c>
      <c r="J103" s="5">
        <v>0</v>
      </c>
      <c r="K103" s="16"/>
      <c r="L103" s="16" t="s">
        <v>165</v>
      </c>
      <c r="M103" s="5"/>
      <c r="N103" s="5"/>
      <c r="O103" s="5"/>
      <c r="P103" s="5"/>
      <c r="Q103" s="5"/>
      <c r="R103" s="5"/>
      <c r="S103" s="5"/>
      <c r="T103" s="2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>
        <f t="shared" si="4"/>
        <v>840</v>
      </c>
      <c r="AM103" s="5">
        <f t="shared" si="4"/>
        <v>420</v>
      </c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>
      <c r="A104" s="5" t="s">
        <v>74</v>
      </c>
      <c r="B104" s="5" t="str">
        <f>VLOOKUP(A104,'name convert'!$A$1:$B$39,2,FALSE)</f>
        <v>home</v>
      </c>
      <c r="C104" s="5" t="s">
        <v>106</v>
      </c>
      <c r="D104" s="5">
        <v>18</v>
      </c>
      <c r="E104" s="5">
        <v>2</v>
      </c>
      <c r="F104" s="5">
        <v>8</v>
      </c>
      <c r="G104" s="17"/>
      <c r="H104" s="11"/>
      <c r="I104" s="2">
        <v>0.2</v>
      </c>
      <c r="J104" s="5">
        <v>0</v>
      </c>
      <c r="K104" s="16"/>
      <c r="L104" s="16" t="s">
        <v>165</v>
      </c>
      <c r="M104" s="5"/>
      <c r="N104" s="5"/>
      <c r="O104" s="5"/>
      <c r="P104" s="5"/>
      <c r="Q104" s="5"/>
      <c r="R104" s="5"/>
      <c r="S104" s="5"/>
      <c r="T104" s="2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>
        <f t="shared" si="4"/>
        <v>960</v>
      </c>
      <c r="AM104" s="5">
        <f t="shared" si="4"/>
        <v>480</v>
      </c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>
      <c r="A105" s="5" t="s">
        <v>74</v>
      </c>
      <c r="B105" s="5" t="str">
        <f>VLOOKUP(A105,'name convert'!$A$1:$B$39,2,FALSE)</f>
        <v>home</v>
      </c>
      <c r="C105" s="5" t="s">
        <v>106</v>
      </c>
      <c r="D105" s="5">
        <v>19</v>
      </c>
      <c r="E105" s="5">
        <v>2</v>
      </c>
      <c r="F105" s="5">
        <v>9</v>
      </c>
      <c r="G105" s="17"/>
      <c r="H105" s="11"/>
      <c r="I105" s="2">
        <v>0.2</v>
      </c>
      <c r="J105" s="5">
        <v>0</v>
      </c>
      <c r="K105" s="16"/>
      <c r="L105" s="16" t="s">
        <v>165</v>
      </c>
      <c r="M105" s="5"/>
      <c r="N105" s="5"/>
      <c r="O105" s="5"/>
      <c r="P105" s="5"/>
      <c r="Q105" s="5"/>
      <c r="R105" s="5"/>
      <c r="S105" s="5"/>
      <c r="T105" s="2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>
        <f t="shared" si="4"/>
        <v>1080</v>
      </c>
      <c r="AM105" s="5">
        <f t="shared" si="4"/>
        <v>540</v>
      </c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3">
      <c r="A106" s="5" t="s">
        <v>74</v>
      </c>
      <c r="B106" s="5" t="str">
        <f>VLOOKUP(A106,'name convert'!$A$1:$B$39,2,FALSE)</f>
        <v>home</v>
      </c>
      <c r="C106" s="5" t="s">
        <v>106</v>
      </c>
      <c r="D106" s="5">
        <v>20</v>
      </c>
      <c r="E106" s="5">
        <v>2</v>
      </c>
      <c r="F106" s="5">
        <v>10</v>
      </c>
      <c r="G106" s="17"/>
      <c r="H106" s="11"/>
      <c r="I106" s="2">
        <v>0.2</v>
      </c>
      <c r="J106" s="5">
        <v>0</v>
      </c>
      <c r="K106" s="16"/>
      <c r="L106" s="16" t="s">
        <v>165</v>
      </c>
      <c r="M106" s="5"/>
      <c r="N106" s="5"/>
      <c r="O106" s="5"/>
      <c r="P106" s="5"/>
      <c r="Q106" s="5"/>
      <c r="R106" s="5"/>
      <c r="S106" s="5"/>
      <c r="T106" s="2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>
        <f t="shared" si="4"/>
        <v>1200</v>
      </c>
      <c r="AM106" s="5">
        <f t="shared" si="4"/>
        <v>600</v>
      </c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>
      <c r="A107" s="5" t="s">
        <v>74</v>
      </c>
      <c r="B107" s="5" t="str">
        <f>VLOOKUP(A107,'name convert'!$A$1:$B$39,2,FALSE)</f>
        <v>home</v>
      </c>
      <c r="C107" s="5" t="s">
        <v>106</v>
      </c>
      <c r="D107" s="5">
        <v>21</v>
      </c>
      <c r="E107" s="5">
        <v>2</v>
      </c>
      <c r="F107" s="5">
        <v>11</v>
      </c>
      <c r="G107" s="17"/>
      <c r="H107" s="11"/>
      <c r="I107" s="2">
        <v>0.2</v>
      </c>
      <c r="J107" s="5">
        <v>0</v>
      </c>
      <c r="K107" s="16"/>
      <c r="L107" s="16" t="s">
        <v>165</v>
      </c>
      <c r="M107" s="5"/>
      <c r="N107" s="5"/>
      <c r="O107" s="5"/>
      <c r="P107" s="5"/>
      <c r="Q107" s="5"/>
      <c r="R107" s="5"/>
      <c r="S107" s="5"/>
      <c r="T107" s="2"/>
      <c r="U107" s="2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>
        <f>(AL96+100)+((AL96+100)*$I106)</f>
        <v>1320</v>
      </c>
      <c r="AM107" s="5">
        <f>(AM96+50)+((AM96+50)*$I106)</f>
        <v>660</v>
      </c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>
      <c r="A108" s="5" t="s">
        <v>79</v>
      </c>
      <c r="B108" s="5" t="str">
        <f>VLOOKUP(A108,'name convert'!$A$1:$B$39,2,FALSE)</f>
        <v>Embassy</v>
      </c>
      <c r="C108" s="5" t="s">
        <v>106</v>
      </c>
      <c r="D108" s="5">
        <v>1</v>
      </c>
      <c r="E108" s="5">
        <v>1</v>
      </c>
      <c r="F108" s="5">
        <v>1</v>
      </c>
      <c r="G108" s="17"/>
      <c r="H108" s="11"/>
      <c r="I108" s="2"/>
      <c r="J108" s="5">
        <v>0</v>
      </c>
      <c r="K108" s="18" t="s">
        <v>304</v>
      </c>
      <c r="L108" s="16" t="s">
        <v>166</v>
      </c>
      <c r="M108" s="5"/>
      <c r="N108" s="5"/>
      <c r="O108" s="5"/>
      <c r="P108" s="5"/>
      <c r="Q108" s="5"/>
      <c r="R108" s="5"/>
      <c r="S108" s="5"/>
      <c r="T108" s="2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>
      <c r="A109" s="5" t="s">
        <v>79</v>
      </c>
      <c r="B109" s="5" t="str">
        <f>VLOOKUP(A109,'name convert'!$A$1:$B$39,2,FALSE)</f>
        <v>Embassy</v>
      </c>
      <c r="C109" s="5" t="s">
        <v>106</v>
      </c>
      <c r="D109" s="5">
        <v>2</v>
      </c>
      <c r="E109" s="5">
        <v>1</v>
      </c>
      <c r="F109" s="5">
        <v>2</v>
      </c>
      <c r="G109" s="17"/>
      <c r="H109" s="11"/>
      <c r="I109" s="2"/>
      <c r="J109" s="5">
        <v>0</v>
      </c>
      <c r="K109" s="16" t="s">
        <v>167</v>
      </c>
      <c r="L109" s="16" t="s">
        <v>167</v>
      </c>
      <c r="M109" s="5"/>
      <c r="N109" s="5"/>
      <c r="O109" s="5"/>
      <c r="P109" s="5"/>
      <c r="Q109" s="5"/>
      <c r="R109" s="5"/>
      <c r="S109" s="5"/>
      <c r="T109" s="2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>
      <c r="A110" s="5" t="s">
        <v>79</v>
      </c>
      <c r="B110" s="5" t="str">
        <f>VLOOKUP(A110,'name convert'!$A$1:$B$39,2,FALSE)</f>
        <v>Embassy</v>
      </c>
      <c r="C110" s="5" t="s">
        <v>106</v>
      </c>
      <c r="D110" s="5">
        <v>3</v>
      </c>
      <c r="E110" s="5">
        <v>1</v>
      </c>
      <c r="F110" s="5">
        <v>3</v>
      </c>
      <c r="G110" s="17"/>
      <c r="H110" s="11"/>
      <c r="I110" s="2"/>
      <c r="J110" s="5">
        <v>0</v>
      </c>
      <c r="K110" s="16" t="s">
        <v>168</v>
      </c>
      <c r="L110" s="16" t="s">
        <v>168</v>
      </c>
      <c r="M110" s="5"/>
      <c r="N110" s="5"/>
      <c r="O110" s="5"/>
      <c r="P110" s="5"/>
      <c r="Q110" s="5"/>
      <c r="R110" s="5"/>
      <c r="S110" s="5"/>
      <c r="T110" s="2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spans="1:53">
      <c r="A111" s="5" t="s">
        <v>79</v>
      </c>
      <c r="B111" s="5" t="str">
        <f>VLOOKUP(A111,'name convert'!$A$1:$B$39,2,FALSE)</f>
        <v>Embassy</v>
      </c>
      <c r="C111" s="5" t="s">
        <v>106</v>
      </c>
      <c r="D111" s="5">
        <v>4</v>
      </c>
      <c r="E111" s="5">
        <v>1</v>
      </c>
      <c r="F111" s="5">
        <v>4</v>
      </c>
      <c r="G111" s="17"/>
      <c r="H111" s="11"/>
      <c r="I111" s="2"/>
      <c r="J111" s="5">
        <v>0</v>
      </c>
      <c r="K111" s="16" t="s">
        <v>169</v>
      </c>
      <c r="L111" s="16" t="s">
        <v>169</v>
      </c>
      <c r="M111" s="5"/>
      <c r="N111" s="5"/>
      <c r="O111" s="5"/>
      <c r="P111" s="5"/>
      <c r="Q111" s="5"/>
      <c r="R111" s="5"/>
      <c r="S111" s="5"/>
      <c r="T111" s="2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1:53">
      <c r="A112" s="5" t="s">
        <v>79</v>
      </c>
      <c r="B112" s="5" t="str">
        <f>VLOOKUP(A112,'name convert'!$A$1:$B$39,2,FALSE)</f>
        <v>Embassy</v>
      </c>
      <c r="C112" s="5" t="s">
        <v>106</v>
      </c>
      <c r="D112" s="5">
        <v>5</v>
      </c>
      <c r="E112" s="5">
        <v>1</v>
      </c>
      <c r="F112" s="5">
        <v>5</v>
      </c>
      <c r="G112" s="17"/>
      <c r="H112" s="11"/>
      <c r="I112" s="2"/>
      <c r="J112" s="5">
        <v>0</v>
      </c>
      <c r="K112" s="16" t="s">
        <v>170</v>
      </c>
      <c r="L112" s="16" t="s">
        <v>170</v>
      </c>
      <c r="M112" s="5"/>
      <c r="N112" s="5"/>
      <c r="O112" s="5"/>
      <c r="P112" s="5"/>
      <c r="Q112" s="5"/>
      <c r="R112" s="5"/>
      <c r="S112" s="5"/>
      <c r="T112" s="2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53">
      <c r="A113" s="5" t="s">
        <v>79</v>
      </c>
      <c r="B113" s="5" t="str">
        <f>VLOOKUP(A113,'name convert'!$A$1:$B$39,2,FALSE)</f>
        <v>Embassy</v>
      </c>
      <c r="C113" s="5" t="s">
        <v>106</v>
      </c>
      <c r="D113" s="5">
        <v>6</v>
      </c>
      <c r="E113" s="5">
        <v>1</v>
      </c>
      <c r="F113" s="5">
        <v>6</v>
      </c>
      <c r="G113" s="17"/>
      <c r="H113" s="11"/>
      <c r="I113" s="2"/>
      <c r="J113" s="5">
        <v>0</v>
      </c>
      <c r="K113" s="16" t="s">
        <v>171</v>
      </c>
      <c r="L113" s="16" t="s">
        <v>171</v>
      </c>
      <c r="M113" s="5"/>
      <c r="N113" s="5"/>
      <c r="O113" s="5"/>
      <c r="P113" s="5"/>
      <c r="Q113" s="5"/>
      <c r="R113" s="5"/>
      <c r="S113" s="5"/>
      <c r="T113" s="2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>
      <c r="A114" s="5" t="s">
        <v>79</v>
      </c>
      <c r="B114" s="5" t="str">
        <f>VLOOKUP(A114,'name convert'!$A$1:$B$39,2,FALSE)</f>
        <v>Embassy</v>
      </c>
      <c r="C114" s="5" t="s">
        <v>106</v>
      </c>
      <c r="D114" s="5">
        <v>7</v>
      </c>
      <c r="E114" s="5">
        <v>1</v>
      </c>
      <c r="F114" s="5">
        <v>7</v>
      </c>
      <c r="G114" s="17"/>
      <c r="H114" s="11"/>
      <c r="I114" s="2"/>
      <c r="J114" s="5">
        <v>0</v>
      </c>
      <c r="K114" s="16" t="s">
        <v>172</v>
      </c>
      <c r="L114" s="16" t="s">
        <v>172</v>
      </c>
      <c r="M114" s="5"/>
      <c r="N114" s="5"/>
      <c r="O114" s="5"/>
      <c r="P114" s="5"/>
      <c r="Q114" s="5"/>
      <c r="R114" s="5"/>
      <c r="S114" s="5"/>
      <c r="T114" s="2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>
      <c r="A115" s="5" t="s">
        <v>79</v>
      </c>
      <c r="B115" s="5" t="str">
        <f>VLOOKUP(A115,'name convert'!$A$1:$B$39,2,FALSE)</f>
        <v>Embassy</v>
      </c>
      <c r="C115" s="5" t="s">
        <v>106</v>
      </c>
      <c r="D115" s="5">
        <v>8</v>
      </c>
      <c r="E115" s="5">
        <v>1</v>
      </c>
      <c r="F115" s="5">
        <v>8</v>
      </c>
      <c r="G115" s="17"/>
      <c r="H115" s="11"/>
      <c r="I115" s="2"/>
      <c r="J115" s="5">
        <v>0</v>
      </c>
      <c r="K115" s="16" t="s">
        <v>173</v>
      </c>
      <c r="L115" s="16" t="s">
        <v>173</v>
      </c>
      <c r="M115" s="5"/>
      <c r="N115" s="5"/>
      <c r="O115" s="5"/>
      <c r="P115" s="5"/>
      <c r="Q115" s="5"/>
      <c r="R115" s="5"/>
      <c r="S115" s="5"/>
      <c r="T115" s="2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1:53">
      <c r="A116" s="5" t="s">
        <v>79</v>
      </c>
      <c r="B116" s="5" t="str">
        <f>VLOOKUP(A116,'name convert'!$A$1:$B$39,2,FALSE)</f>
        <v>Embassy</v>
      </c>
      <c r="C116" s="5" t="s">
        <v>106</v>
      </c>
      <c r="D116" s="5">
        <v>9</v>
      </c>
      <c r="E116" s="5">
        <v>1</v>
      </c>
      <c r="F116" s="5">
        <v>9</v>
      </c>
      <c r="G116" s="17"/>
      <c r="H116" s="11"/>
      <c r="I116" s="2"/>
      <c r="J116" s="5">
        <v>0</v>
      </c>
      <c r="K116" s="16" t="s">
        <v>174</v>
      </c>
      <c r="L116" s="16" t="s">
        <v>174</v>
      </c>
      <c r="M116" s="5"/>
      <c r="N116" s="5"/>
      <c r="O116" s="5"/>
      <c r="P116" s="5"/>
      <c r="Q116" s="5"/>
      <c r="R116" s="5"/>
      <c r="S116" s="5"/>
      <c r="T116" s="2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1:53">
      <c r="A117" s="5" t="s">
        <v>79</v>
      </c>
      <c r="B117" s="5" t="str">
        <f>VLOOKUP(A117,'name convert'!$A$1:$B$39,2,FALSE)</f>
        <v>Embassy</v>
      </c>
      <c r="C117" s="5" t="s">
        <v>106</v>
      </c>
      <c r="D117" s="5">
        <v>10</v>
      </c>
      <c r="E117" s="5">
        <v>1</v>
      </c>
      <c r="F117" s="5">
        <v>10</v>
      </c>
      <c r="G117" s="17"/>
      <c r="H117" s="11"/>
      <c r="I117" s="2"/>
      <c r="J117" s="5">
        <v>0</v>
      </c>
      <c r="K117" s="16" t="s">
        <v>175</v>
      </c>
      <c r="L117" s="16" t="s">
        <v>175</v>
      </c>
      <c r="M117" s="5"/>
      <c r="N117" s="5"/>
      <c r="O117" s="5"/>
      <c r="P117" s="5"/>
      <c r="Q117" s="5"/>
      <c r="R117" s="5"/>
      <c r="S117" s="5"/>
      <c r="T117" s="2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spans="1:53" ht="22.5">
      <c r="A118" s="5" t="s">
        <v>79</v>
      </c>
      <c r="B118" s="5" t="str">
        <f>VLOOKUP(A118,'name convert'!$A$1:$B$39,2,FALSE)</f>
        <v>Embassy</v>
      </c>
      <c r="C118" s="5" t="s">
        <v>106</v>
      </c>
      <c r="D118" s="5">
        <v>11</v>
      </c>
      <c r="E118" s="5">
        <v>2</v>
      </c>
      <c r="F118" s="5">
        <v>1</v>
      </c>
      <c r="G118" s="17"/>
      <c r="H118" s="11" t="s">
        <v>176</v>
      </c>
      <c r="I118" s="2"/>
      <c r="J118" s="5">
        <v>0</v>
      </c>
      <c r="K118" s="16"/>
      <c r="L118" s="17" t="s">
        <v>177</v>
      </c>
      <c r="M118" s="5"/>
      <c r="N118" s="5"/>
      <c r="O118" s="5"/>
      <c r="P118" s="5"/>
      <c r="Q118" s="5"/>
      <c r="R118" s="5"/>
      <c r="S118" s="5">
        <v>0.05</v>
      </c>
      <c r="T118" s="2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1:53" ht="22.5">
      <c r="A119" s="5" t="s">
        <v>79</v>
      </c>
      <c r="B119" s="5" t="str">
        <f>VLOOKUP(A119,'name convert'!$A$1:$B$39,2,FALSE)</f>
        <v>Embassy</v>
      </c>
      <c r="C119" s="5" t="s">
        <v>106</v>
      </c>
      <c r="D119" s="5">
        <v>12</v>
      </c>
      <c r="E119" s="5">
        <v>2</v>
      </c>
      <c r="F119" s="5">
        <v>2</v>
      </c>
      <c r="G119" s="17"/>
      <c r="H119" s="11" t="s">
        <v>176</v>
      </c>
      <c r="I119" s="2"/>
      <c r="J119" s="5">
        <v>0</v>
      </c>
      <c r="K119" s="16"/>
      <c r="L119" s="17" t="s">
        <v>177</v>
      </c>
      <c r="M119" s="5"/>
      <c r="N119" s="5"/>
      <c r="O119" s="5"/>
      <c r="P119" s="5"/>
      <c r="Q119" s="5"/>
      <c r="R119" s="5"/>
      <c r="S119" s="5">
        <f t="shared" ref="S119:S128" si="5">S118+(5/100)</f>
        <v>0.1</v>
      </c>
      <c r="T119" s="2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1:53" ht="22.5">
      <c r="A120" s="5" t="s">
        <v>79</v>
      </c>
      <c r="B120" s="5" t="str">
        <f>VLOOKUP(A120,'name convert'!$A$1:$B$39,2,FALSE)</f>
        <v>Embassy</v>
      </c>
      <c r="C120" s="5" t="s">
        <v>106</v>
      </c>
      <c r="D120" s="5">
        <v>13</v>
      </c>
      <c r="E120" s="5">
        <v>2</v>
      </c>
      <c r="F120" s="5">
        <v>3</v>
      </c>
      <c r="G120" s="17"/>
      <c r="H120" s="11" t="s">
        <v>176</v>
      </c>
      <c r="I120" s="2"/>
      <c r="J120" s="5">
        <v>0</v>
      </c>
      <c r="K120" s="16"/>
      <c r="L120" s="17" t="s">
        <v>177</v>
      </c>
      <c r="M120" s="5"/>
      <c r="N120" s="5"/>
      <c r="O120" s="5"/>
      <c r="P120" s="5"/>
      <c r="Q120" s="5"/>
      <c r="R120" s="5"/>
      <c r="S120" s="5">
        <f t="shared" si="5"/>
        <v>0.15000000000000002</v>
      </c>
      <c r="T120" s="2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1:53" ht="22.5">
      <c r="A121" s="5" t="s">
        <v>79</v>
      </c>
      <c r="B121" s="5" t="str">
        <f>VLOOKUP(A121,'name convert'!$A$1:$B$39,2,FALSE)</f>
        <v>Embassy</v>
      </c>
      <c r="C121" s="5" t="s">
        <v>106</v>
      </c>
      <c r="D121" s="5">
        <v>14</v>
      </c>
      <c r="E121" s="5">
        <v>2</v>
      </c>
      <c r="F121" s="5">
        <v>4</v>
      </c>
      <c r="G121" s="17"/>
      <c r="H121" s="11" t="s">
        <v>176</v>
      </c>
      <c r="I121" s="2"/>
      <c r="J121" s="5">
        <v>0</v>
      </c>
      <c r="K121" s="16"/>
      <c r="L121" s="17" t="s">
        <v>177</v>
      </c>
      <c r="M121" s="5"/>
      <c r="N121" s="5"/>
      <c r="O121" s="5"/>
      <c r="P121" s="5"/>
      <c r="Q121" s="5"/>
      <c r="R121" s="5"/>
      <c r="S121" s="5">
        <f t="shared" si="5"/>
        <v>0.2</v>
      </c>
      <c r="T121" s="2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ht="22.5">
      <c r="A122" s="5" t="s">
        <v>79</v>
      </c>
      <c r="B122" s="5" t="str">
        <f>VLOOKUP(A122,'name convert'!$A$1:$B$39,2,FALSE)</f>
        <v>Embassy</v>
      </c>
      <c r="C122" s="5" t="s">
        <v>106</v>
      </c>
      <c r="D122" s="5">
        <v>15</v>
      </c>
      <c r="E122" s="5">
        <v>2</v>
      </c>
      <c r="F122" s="5">
        <v>5</v>
      </c>
      <c r="G122" s="17"/>
      <c r="H122" s="11" t="s">
        <v>176</v>
      </c>
      <c r="I122" s="2"/>
      <c r="J122" s="5">
        <v>0</v>
      </c>
      <c r="K122" s="16"/>
      <c r="L122" s="17" t="s">
        <v>177</v>
      </c>
      <c r="M122" s="5"/>
      <c r="N122" s="5"/>
      <c r="O122" s="5"/>
      <c r="P122" s="5"/>
      <c r="Q122" s="5"/>
      <c r="R122" s="5"/>
      <c r="S122" s="5">
        <f t="shared" si="5"/>
        <v>0.25</v>
      </c>
      <c r="T122" s="2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53" ht="22.5">
      <c r="A123" s="5" t="s">
        <v>79</v>
      </c>
      <c r="B123" s="5" t="str">
        <f>VLOOKUP(A123,'name convert'!$A$1:$B$39,2,FALSE)</f>
        <v>Embassy</v>
      </c>
      <c r="C123" s="5" t="s">
        <v>106</v>
      </c>
      <c r="D123" s="5">
        <v>16</v>
      </c>
      <c r="E123" s="5">
        <v>2</v>
      </c>
      <c r="F123" s="5">
        <v>6</v>
      </c>
      <c r="G123" s="17"/>
      <c r="H123" s="11" t="s">
        <v>176</v>
      </c>
      <c r="I123" s="2"/>
      <c r="J123" s="5">
        <v>0</v>
      </c>
      <c r="K123" s="16"/>
      <c r="L123" s="17" t="s">
        <v>177</v>
      </c>
      <c r="M123" s="5"/>
      <c r="N123" s="5"/>
      <c r="O123" s="5"/>
      <c r="P123" s="5"/>
      <c r="Q123" s="5"/>
      <c r="R123" s="5"/>
      <c r="S123" s="5">
        <f t="shared" si="5"/>
        <v>0.3</v>
      </c>
      <c r="T123" s="2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1:53" ht="22.5">
      <c r="A124" s="5" t="s">
        <v>79</v>
      </c>
      <c r="B124" s="5" t="str">
        <f>VLOOKUP(A124,'name convert'!$A$1:$B$39,2,FALSE)</f>
        <v>Embassy</v>
      </c>
      <c r="C124" s="5" t="s">
        <v>106</v>
      </c>
      <c r="D124" s="5">
        <v>17</v>
      </c>
      <c r="E124" s="5">
        <v>2</v>
      </c>
      <c r="F124" s="5">
        <v>7</v>
      </c>
      <c r="G124" s="17"/>
      <c r="H124" s="11" t="s">
        <v>176</v>
      </c>
      <c r="I124" s="2"/>
      <c r="J124" s="5">
        <v>0</v>
      </c>
      <c r="K124" s="16"/>
      <c r="L124" s="17" t="s">
        <v>177</v>
      </c>
      <c r="M124" s="5"/>
      <c r="N124" s="5"/>
      <c r="O124" s="5"/>
      <c r="P124" s="5"/>
      <c r="Q124" s="5"/>
      <c r="R124" s="5"/>
      <c r="S124" s="5">
        <f t="shared" si="5"/>
        <v>0.35</v>
      </c>
      <c r="T124" s="2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53" ht="22.5">
      <c r="A125" s="5" t="s">
        <v>79</v>
      </c>
      <c r="B125" s="5" t="str">
        <f>VLOOKUP(A125,'name convert'!$A$1:$B$39,2,FALSE)</f>
        <v>Embassy</v>
      </c>
      <c r="C125" s="5" t="s">
        <v>106</v>
      </c>
      <c r="D125" s="5">
        <v>18</v>
      </c>
      <c r="E125" s="5">
        <v>2</v>
      </c>
      <c r="F125" s="5">
        <v>8</v>
      </c>
      <c r="G125" s="17"/>
      <c r="H125" s="11" t="s">
        <v>176</v>
      </c>
      <c r="I125" s="2"/>
      <c r="J125" s="5">
        <v>0</v>
      </c>
      <c r="K125" s="16"/>
      <c r="L125" s="17" t="s">
        <v>177</v>
      </c>
      <c r="M125" s="5"/>
      <c r="N125" s="5"/>
      <c r="O125" s="5"/>
      <c r="P125" s="5"/>
      <c r="Q125" s="5"/>
      <c r="R125" s="5"/>
      <c r="S125" s="5">
        <f t="shared" si="5"/>
        <v>0.39999999999999997</v>
      </c>
      <c r="T125" s="2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ht="22.5">
      <c r="A126" s="5" t="s">
        <v>79</v>
      </c>
      <c r="B126" s="5" t="str">
        <f>VLOOKUP(A126,'name convert'!$A$1:$B$39,2,FALSE)</f>
        <v>Embassy</v>
      </c>
      <c r="C126" s="5" t="s">
        <v>106</v>
      </c>
      <c r="D126" s="5">
        <v>19</v>
      </c>
      <c r="E126" s="5">
        <v>2</v>
      </c>
      <c r="F126" s="5">
        <v>9</v>
      </c>
      <c r="G126" s="17"/>
      <c r="H126" s="11" t="s">
        <v>176</v>
      </c>
      <c r="I126" s="2"/>
      <c r="J126" s="5">
        <v>0</v>
      </c>
      <c r="K126" s="16"/>
      <c r="L126" s="17" t="s">
        <v>177</v>
      </c>
      <c r="M126" s="5"/>
      <c r="N126" s="5"/>
      <c r="O126" s="5"/>
      <c r="P126" s="5"/>
      <c r="Q126" s="5"/>
      <c r="R126" s="5"/>
      <c r="S126" s="5">
        <f t="shared" si="5"/>
        <v>0.44999999999999996</v>
      </c>
      <c r="T126" s="2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ht="22.5">
      <c r="A127" s="5" t="s">
        <v>79</v>
      </c>
      <c r="B127" s="5" t="str">
        <f>VLOOKUP(A127,'name convert'!$A$1:$B$39,2,FALSE)</f>
        <v>Embassy</v>
      </c>
      <c r="C127" s="5" t="s">
        <v>106</v>
      </c>
      <c r="D127" s="5">
        <v>20</v>
      </c>
      <c r="E127" s="5">
        <v>2</v>
      </c>
      <c r="F127" s="5">
        <v>10</v>
      </c>
      <c r="G127" s="17"/>
      <c r="H127" s="11" t="s">
        <v>176</v>
      </c>
      <c r="I127" s="2"/>
      <c r="J127" s="5">
        <v>0</v>
      </c>
      <c r="K127" s="16"/>
      <c r="L127" s="17" t="s">
        <v>177</v>
      </c>
      <c r="M127" s="5"/>
      <c r="N127" s="5"/>
      <c r="O127" s="5"/>
      <c r="P127" s="5"/>
      <c r="Q127" s="5"/>
      <c r="R127" s="5"/>
      <c r="S127" s="5">
        <f t="shared" si="5"/>
        <v>0.49999999999999994</v>
      </c>
      <c r="T127" s="2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ht="22.5">
      <c r="A128" s="5" t="s">
        <v>79</v>
      </c>
      <c r="B128" s="5" t="str">
        <f>VLOOKUP(A128,'name convert'!$A$1:$B$39,2,FALSE)</f>
        <v>Embassy</v>
      </c>
      <c r="C128" s="5" t="s">
        <v>106</v>
      </c>
      <c r="D128" s="5">
        <v>21</v>
      </c>
      <c r="E128" s="5">
        <v>2</v>
      </c>
      <c r="F128" s="5">
        <v>11</v>
      </c>
      <c r="G128" s="17"/>
      <c r="H128" s="11" t="s">
        <v>176</v>
      </c>
      <c r="I128" s="2"/>
      <c r="J128" s="5">
        <v>0</v>
      </c>
      <c r="K128" s="16"/>
      <c r="L128" s="17" t="s">
        <v>177</v>
      </c>
      <c r="M128" s="5"/>
      <c r="N128" s="5"/>
      <c r="O128" s="5"/>
      <c r="P128" s="5"/>
      <c r="Q128" s="5"/>
      <c r="R128" s="5"/>
      <c r="S128" s="5">
        <f t="shared" si="5"/>
        <v>0.54999999999999993</v>
      </c>
      <c r="T128" s="2"/>
      <c r="U128" s="2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3">
      <c r="A129" s="5" t="s">
        <v>87</v>
      </c>
      <c r="B129" s="5" t="str">
        <f>VLOOKUP(A129,'name convert'!$A$1:$B$39,2,FALSE)</f>
        <v>Farm</v>
      </c>
      <c r="C129" s="5" t="s">
        <v>106</v>
      </c>
      <c r="D129" s="5">
        <v>1</v>
      </c>
      <c r="E129" s="5">
        <v>1</v>
      </c>
      <c r="F129" s="5">
        <v>1</v>
      </c>
      <c r="G129" s="17"/>
      <c r="H129" s="11"/>
      <c r="I129" s="2"/>
      <c r="J129" s="5">
        <v>0</v>
      </c>
      <c r="K129" s="16" t="s">
        <v>178</v>
      </c>
      <c r="L129" s="16" t="s">
        <v>178</v>
      </c>
      <c r="M129" s="5"/>
      <c r="N129" s="5"/>
      <c r="O129" s="5"/>
      <c r="P129" s="5"/>
      <c r="Q129" s="5"/>
      <c r="R129" s="5"/>
      <c r="S129" s="5"/>
      <c r="T129" s="2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>
        <v>10</v>
      </c>
      <c r="AL129" s="5"/>
      <c r="AM129" s="5"/>
      <c r="AN129" s="5">
        <f t="shared" ref="AN129:AN138" si="6">D129*10</f>
        <v>10</v>
      </c>
      <c r="AO129" s="5"/>
      <c r="AP129" s="5"/>
      <c r="AQ129" s="5"/>
      <c r="AR129" s="5"/>
      <c r="AS129" s="5"/>
      <c r="AT129" s="5">
        <v>100</v>
      </c>
      <c r="AU129" s="5"/>
      <c r="AV129" s="5"/>
      <c r="AW129" s="5"/>
      <c r="AX129" s="5">
        <v>10000</v>
      </c>
      <c r="AY129" s="5"/>
      <c r="AZ129" s="5"/>
      <c r="BA129" s="5"/>
    </row>
    <row r="130" spans="1:53">
      <c r="A130" s="5" t="s">
        <v>87</v>
      </c>
      <c r="B130" s="5" t="str">
        <f>VLOOKUP(A130,'name convert'!$A$1:$B$39,2,FALSE)</f>
        <v>Farm</v>
      </c>
      <c r="C130" s="5" t="s">
        <v>106</v>
      </c>
      <c r="D130" s="5">
        <v>2</v>
      </c>
      <c r="E130" s="5">
        <v>1</v>
      </c>
      <c r="F130" s="5">
        <v>2</v>
      </c>
      <c r="G130" s="17"/>
      <c r="H130" s="11"/>
      <c r="I130" s="2"/>
      <c r="J130" s="5">
        <v>0</v>
      </c>
      <c r="K130" s="16" t="s">
        <v>178</v>
      </c>
      <c r="L130" s="16" t="s">
        <v>178</v>
      </c>
      <c r="M130" s="5"/>
      <c r="N130" s="5"/>
      <c r="O130" s="5"/>
      <c r="P130" s="5"/>
      <c r="Q130" s="5"/>
      <c r="R130" s="5"/>
      <c r="S130" s="5"/>
      <c r="T130" s="2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>
        <v>30</v>
      </c>
      <c r="AL130" s="5"/>
      <c r="AM130" s="5"/>
      <c r="AN130" s="5">
        <f t="shared" si="6"/>
        <v>20</v>
      </c>
      <c r="AO130" s="5"/>
      <c r="AP130" s="5"/>
      <c r="AQ130" s="5"/>
      <c r="AR130" s="5"/>
      <c r="AS130" s="5"/>
      <c r="AT130" s="5">
        <v>300</v>
      </c>
      <c r="AU130" s="5"/>
      <c r="AV130" s="5"/>
      <c r="AW130" s="5"/>
      <c r="AX130" s="5">
        <v>30000</v>
      </c>
      <c r="AY130" s="5"/>
      <c r="AZ130" s="5"/>
      <c r="BA130" s="5"/>
    </row>
    <row r="131" spans="1:53">
      <c r="A131" s="5" t="s">
        <v>87</v>
      </c>
      <c r="B131" s="5" t="str">
        <f>VLOOKUP(A131,'name convert'!$A$1:$B$39,2,FALSE)</f>
        <v>Farm</v>
      </c>
      <c r="C131" s="5" t="s">
        <v>106</v>
      </c>
      <c r="D131" s="5">
        <v>3</v>
      </c>
      <c r="E131" s="5">
        <v>1</v>
      </c>
      <c r="F131" s="5">
        <v>3</v>
      </c>
      <c r="G131" s="17"/>
      <c r="H131" s="11"/>
      <c r="I131" s="2"/>
      <c r="J131" s="5">
        <v>0</v>
      </c>
      <c r="K131" s="16" t="s">
        <v>178</v>
      </c>
      <c r="L131" s="16" t="s">
        <v>178</v>
      </c>
      <c r="M131" s="5"/>
      <c r="N131" s="5"/>
      <c r="O131" s="5"/>
      <c r="P131" s="5"/>
      <c r="Q131" s="5"/>
      <c r="R131" s="5"/>
      <c r="S131" s="5"/>
      <c r="T131" s="2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>
        <v>60</v>
      </c>
      <c r="AL131" s="5"/>
      <c r="AM131" s="5"/>
      <c r="AN131" s="5">
        <f t="shared" si="6"/>
        <v>30</v>
      </c>
      <c r="AO131" s="5"/>
      <c r="AP131" s="5"/>
      <c r="AQ131" s="5"/>
      <c r="AR131" s="5"/>
      <c r="AS131" s="5"/>
      <c r="AT131" s="5">
        <v>600</v>
      </c>
      <c r="AU131" s="5"/>
      <c r="AV131" s="5"/>
      <c r="AW131" s="5"/>
      <c r="AX131" s="5">
        <v>60000</v>
      </c>
      <c r="AY131" s="5"/>
      <c r="AZ131" s="5"/>
      <c r="BA131" s="5"/>
    </row>
    <row r="132" spans="1:53">
      <c r="A132" s="5" t="s">
        <v>87</v>
      </c>
      <c r="B132" s="5" t="str">
        <f>VLOOKUP(A132,'name convert'!$A$1:$B$39,2,FALSE)</f>
        <v>Farm</v>
      </c>
      <c r="C132" s="5" t="s">
        <v>106</v>
      </c>
      <c r="D132" s="5">
        <v>4</v>
      </c>
      <c r="E132" s="5">
        <v>1</v>
      </c>
      <c r="F132" s="5">
        <v>4</v>
      </c>
      <c r="G132" s="17"/>
      <c r="H132" s="11"/>
      <c r="I132" s="2"/>
      <c r="J132" s="5">
        <v>0</v>
      </c>
      <c r="K132" s="16" t="s">
        <v>178</v>
      </c>
      <c r="L132" s="16" t="s">
        <v>178</v>
      </c>
      <c r="M132" s="5"/>
      <c r="N132" s="5"/>
      <c r="O132" s="5"/>
      <c r="P132" s="5"/>
      <c r="Q132" s="5"/>
      <c r="R132" s="5"/>
      <c r="S132" s="5"/>
      <c r="T132" s="2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>
        <v>100</v>
      </c>
      <c r="AL132" s="5"/>
      <c r="AM132" s="5"/>
      <c r="AN132" s="5">
        <f t="shared" si="6"/>
        <v>40</v>
      </c>
      <c r="AO132" s="5"/>
      <c r="AP132" s="5"/>
      <c r="AQ132" s="5"/>
      <c r="AR132" s="5"/>
      <c r="AS132" s="5"/>
      <c r="AT132" s="5">
        <v>1000</v>
      </c>
      <c r="AU132" s="5"/>
      <c r="AV132" s="5"/>
      <c r="AW132" s="5"/>
      <c r="AX132" s="5">
        <v>100000</v>
      </c>
      <c r="AY132" s="5"/>
      <c r="AZ132" s="5"/>
      <c r="BA132" s="5"/>
    </row>
    <row r="133" spans="1:53">
      <c r="A133" s="5" t="s">
        <v>87</v>
      </c>
      <c r="B133" s="5" t="str">
        <f>VLOOKUP(A133,'name convert'!$A$1:$B$39,2,FALSE)</f>
        <v>Farm</v>
      </c>
      <c r="C133" s="5" t="s">
        <v>106</v>
      </c>
      <c r="D133" s="5">
        <v>5</v>
      </c>
      <c r="E133" s="5">
        <v>1</v>
      </c>
      <c r="F133" s="5">
        <v>5</v>
      </c>
      <c r="G133" s="17"/>
      <c r="H133" s="11"/>
      <c r="I133" s="2"/>
      <c r="J133" s="5">
        <v>0</v>
      </c>
      <c r="K133" s="16" t="s">
        <v>178</v>
      </c>
      <c r="L133" s="16" t="s">
        <v>178</v>
      </c>
      <c r="M133" s="5"/>
      <c r="N133" s="5"/>
      <c r="O133" s="5"/>
      <c r="P133" s="5"/>
      <c r="Q133" s="5"/>
      <c r="R133" s="5"/>
      <c r="S133" s="5"/>
      <c r="T133" s="2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>
        <v>150</v>
      </c>
      <c r="AL133" s="5"/>
      <c r="AM133" s="5"/>
      <c r="AN133" s="5">
        <f t="shared" si="6"/>
        <v>50</v>
      </c>
      <c r="AO133" s="5"/>
      <c r="AP133" s="5"/>
      <c r="AQ133" s="5"/>
      <c r="AR133" s="5"/>
      <c r="AS133" s="5"/>
      <c r="AT133" s="5">
        <v>1500</v>
      </c>
      <c r="AU133" s="5"/>
      <c r="AV133" s="5"/>
      <c r="AW133" s="5"/>
      <c r="AX133" s="5">
        <v>150000</v>
      </c>
      <c r="AY133" s="5"/>
      <c r="AZ133" s="5"/>
      <c r="BA133" s="5"/>
    </row>
    <row r="134" spans="1:53">
      <c r="A134" s="5" t="s">
        <v>87</v>
      </c>
      <c r="B134" s="5" t="str">
        <f>VLOOKUP(A134,'name convert'!$A$1:$B$39,2,FALSE)</f>
        <v>Farm</v>
      </c>
      <c r="C134" s="5" t="s">
        <v>106</v>
      </c>
      <c r="D134" s="5">
        <v>6</v>
      </c>
      <c r="E134" s="5">
        <v>1</v>
      </c>
      <c r="F134" s="5">
        <v>6</v>
      </c>
      <c r="G134" s="17"/>
      <c r="H134" s="11"/>
      <c r="I134" s="2"/>
      <c r="J134" s="5">
        <v>0</v>
      </c>
      <c r="K134" s="16" t="s">
        <v>178</v>
      </c>
      <c r="L134" s="16" t="s">
        <v>178</v>
      </c>
      <c r="M134" s="5"/>
      <c r="N134" s="5"/>
      <c r="O134" s="5"/>
      <c r="P134" s="5"/>
      <c r="Q134" s="5"/>
      <c r="R134" s="5"/>
      <c r="S134" s="5"/>
      <c r="T134" s="2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>
        <v>200</v>
      </c>
      <c r="AL134" s="5"/>
      <c r="AM134" s="5"/>
      <c r="AN134" s="5">
        <f t="shared" si="6"/>
        <v>60</v>
      </c>
      <c r="AO134" s="5"/>
      <c r="AP134" s="5"/>
      <c r="AQ134" s="5"/>
      <c r="AR134" s="5"/>
      <c r="AS134" s="5"/>
      <c r="AT134" s="5">
        <v>2100</v>
      </c>
      <c r="AU134" s="5"/>
      <c r="AV134" s="5"/>
      <c r="AW134" s="5"/>
      <c r="AX134" s="5">
        <v>210000</v>
      </c>
      <c r="AY134" s="5"/>
      <c r="AZ134" s="5"/>
      <c r="BA134" s="5"/>
    </row>
    <row r="135" spans="1:53">
      <c r="A135" s="5" t="s">
        <v>87</v>
      </c>
      <c r="B135" s="5" t="str">
        <f>VLOOKUP(A135,'name convert'!$A$1:$B$39,2,FALSE)</f>
        <v>Farm</v>
      </c>
      <c r="C135" s="5" t="s">
        <v>106</v>
      </c>
      <c r="D135" s="5">
        <v>7</v>
      </c>
      <c r="E135" s="5">
        <v>1</v>
      </c>
      <c r="F135" s="5">
        <v>7</v>
      </c>
      <c r="G135" s="17"/>
      <c r="H135" s="11"/>
      <c r="I135" s="2"/>
      <c r="J135" s="5">
        <v>0</v>
      </c>
      <c r="K135" s="16" t="s">
        <v>178</v>
      </c>
      <c r="L135" s="16" t="s">
        <v>178</v>
      </c>
      <c r="M135" s="5"/>
      <c r="N135" s="5"/>
      <c r="O135" s="5"/>
      <c r="P135" s="5"/>
      <c r="Q135" s="5"/>
      <c r="R135" s="5"/>
      <c r="S135" s="5"/>
      <c r="T135" s="2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>
        <v>280</v>
      </c>
      <c r="AL135" s="5"/>
      <c r="AM135" s="5"/>
      <c r="AN135" s="5">
        <f t="shared" si="6"/>
        <v>70</v>
      </c>
      <c r="AO135" s="5"/>
      <c r="AP135" s="5"/>
      <c r="AQ135" s="5"/>
      <c r="AR135" s="5"/>
      <c r="AS135" s="5"/>
      <c r="AT135" s="5">
        <v>2800</v>
      </c>
      <c r="AU135" s="5"/>
      <c r="AV135" s="5"/>
      <c r="AW135" s="5"/>
      <c r="AX135" s="5">
        <v>280000</v>
      </c>
      <c r="AY135" s="5"/>
      <c r="AZ135" s="5"/>
      <c r="BA135" s="5"/>
    </row>
    <row r="136" spans="1:53">
      <c r="A136" s="5" t="s">
        <v>87</v>
      </c>
      <c r="B136" s="5" t="str">
        <f>VLOOKUP(A136,'name convert'!$A$1:$B$39,2,FALSE)</f>
        <v>Farm</v>
      </c>
      <c r="C136" s="5" t="s">
        <v>106</v>
      </c>
      <c r="D136" s="5">
        <v>8</v>
      </c>
      <c r="E136" s="5">
        <v>1</v>
      </c>
      <c r="F136" s="5">
        <v>8</v>
      </c>
      <c r="G136" s="17"/>
      <c r="H136" s="11"/>
      <c r="I136" s="2"/>
      <c r="J136" s="5">
        <v>0</v>
      </c>
      <c r="K136" s="16" t="s">
        <v>178</v>
      </c>
      <c r="L136" s="16" t="s">
        <v>178</v>
      </c>
      <c r="M136" s="5"/>
      <c r="N136" s="5"/>
      <c r="O136" s="5"/>
      <c r="P136" s="5"/>
      <c r="Q136" s="5"/>
      <c r="R136" s="5"/>
      <c r="S136" s="5"/>
      <c r="T136" s="2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>
        <v>360</v>
      </c>
      <c r="AL136" s="5"/>
      <c r="AM136" s="5"/>
      <c r="AN136" s="5">
        <f t="shared" si="6"/>
        <v>80</v>
      </c>
      <c r="AO136" s="5"/>
      <c r="AP136" s="5"/>
      <c r="AQ136" s="5"/>
      <c r="AR136" s="5"/>
      <c r="AS136" s="5"/>
      <c r="AT136" s="5">
        <v>3600</v>
      </c>
      <c r="AU136" s="5"/>
      <c r="AV136" s="5"/>
      <c r="AW136" s="5"/>
      <c r="AX136" s="5">
        <v>360000</v>
      </c>
      <c r="AY136" s="5"/>
      <c r="AZ136" s="5"/>
      <c r="BA136" s="5"/>
    </row>
    <row r="137" spans="1:53">
      <c r="A137" s="5" t="s">
        <v>87</v>
      </c>
      <c r="B137" s="5" t="str">
        <f>VLOOKUP(A137,'name convert'!$A$1:$B$39,2,FALSE)</f>
        <v>Farm</v>
      </c>
      <c r="C137" s="5" t="s">
        <v>106</v>
      </c>
      <c r="D137" s="5">
        <v>9</v>
      </c>
      <c r="E137" s="5">
        <v>1</v>
      </c>
      <c r="F137" s="5">
        <v>9</v>
      </c>
      <c r="G137" s="17"/>
      <c r="H137" s="11"/>
      <c r="I137" s="2"/>
      <c r="J137" s="5">
        <v>0</v>
      </c>
      <c r="K137" s="16" t="s">
        <v>178</v>
      </c>
      <c r="L137" s="16" t="s">
        <v>178</v>
      </c>
      <c r="M137" s="5"/>
      <c r="N137" s="5"/>
      <c r="O137" s="5"/>
      <c r="P137" s="5"/>
      <c r="Q137" s="5"/>
      <c r="R137" s="5"/>
      <c r="S137" s="5"/>
      <c r="T137" s="2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>
        <v>450</v>
      </c>
      <c r="AL137" s="5"/>
      <c r="AM137" s="5"/>
      <c r="AN137" s="5">
        <f t="shared" si="6"/>
        <v>90</v>
      </c>
      <c r="AO137" s="5"/>
      <c r="AP137" s="5"/>
      <c r="AQ137" s="5"/>
      <c r="AR137" s="5"/>
      <c r="AS137" s="5"/>
      <c r="AT137" s="5">
        <v>4500</v>
      </c>
      <c r="AU137" s="5"/>
      <c r="AV137" s="5"/>
      <c r="AW137" s="5"/>
      <c r="AX137" s="5">
        <v>450000</v>
      </c>
      <c r="AY137" s="5"/>
      <c r="AZ137" s="5"/>
      <c r="BA137" s="5"/>
    </row>
    <row r="138" spans="1:53">
      <c r="A138" s="5" t="s">
        <v>87</v>
      </c>
      <c r="B138" s="5" t="str">
        <f>VLOOKUP(A138,'name convert'!$A$1:$B$39,2,FALSE)</f>
        <v>Farm</v>
      </c>
      <c r="C138" s="5" t="s">
        <v>106</v>
      </c>
      <c r="D138" s="5">
        <v>10</v>
      </c>
      <c r="E138" s="5">
        <v>1</v>
      </c>
      <c r="F138" s="5">
        <v>10</v>
      </c>
      <c r="G138" s="17"/>
      <c r="H138" s="11"/>
      <c r="I138" s="2"/>
      <c r="J138" s="5">
        <v>0</v>
      </c>
      <c r="K138" s="16" t="s">
        <v>178</v>
      </c>
      <c r="L138" s="16" t="s">
        <v>178</v>
      </c>
      <c r="M138" s="5"/>
      <c r="N138" s="5"/>
      <c r="O138" s="5"/>
      <c r="P138" s="5"/>
      <c r="Q138" s="5"/>
      <c r="R138" s="5"/>
      <c r="S138" s="5"/>
      <c r="T138" s="2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>
        <v>550</v>
      </c>
      <c r="AL138" s="5"/>
      <c r="AM138" s="5"/>
      <c r="AN138" s="5">
        <f t="shared" si="6"/>
        <v>100</v>
      </c>
      <c r="AO138" s="5"/>
      <c r="AP138" s="5"/>
      <c r="AQ138" s="5"/>
      <c r="AR138" s="5"/>
      <c r="AS138" s="5"/>
      <c r="AT138" s="5">
        <v>5500</v>
      </c>
      <c r="AU138" s="5"/>
      <c r="AV138" s="5"/>
      <c r="AW138" s="5"/>
      <c r="AX138" s="5">
        <v>550000</v>
      </c>
      <c r="AY138" s="5"/>
      <c r="AZ138" s="5"/>
      <c r="BA138" s="5"/>
    </row>
    <row r="139" spans="1:53">
      <c r="A139" s="5" t="s">
        <v>87</v>
      </c>
      <c r="B139" s="5" t="str">
        <f>VLOOKUP(A139,'name convert'!$A$1:$B$39,2,FALSE)</f>
        <v>Farm</v>
      </c>
      <c r="C139" s="5" t="s">
        <v>106</v>
      </c>
      <c r="D139" s="5">
        <v>11</v>
      </c>
      <c r="E139" s="5">
        <v>2</v>
      </c>
      <c r="F139" s="5">
        <v>1</v>
      </c>
      <c r="G139" s="17"/>
      <c r="H139" s="11"/>
      <c r="I139" s="2">
        <v>0.1</v>
      </c>
      <c r="J139" s="5">
        <v>0</v>
      </c>
      <c r="K139" s="16"/>
      <c r="L139" s="16" t="s">
        <v>178</v>
      </c>
      <c r="M139" s="5"/>
      <c r="N139" s="5"/>
      <c r="O139" s="5"/>
      <c r="P139" s="5"/>
      <c r="Q139" s="5"/>
      <c r="R139" s="5"/>
      <c r="S139" s="5"/>
      <c r="T139" s="2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>
        <f t="shared" ref="AK139:AK148" si="7">AK129</f>
        <v>10</v>
      </c>
      <c r="AL139" s="5"/>
      <c r="AM139" s="5"/>
      <c r="AN139" s="5">
        <f t="shared" ref="AN139:AN148" si="8">AN129</f>
        <v>10</v>
      </c>
      <c r="AO139" s="5"/>
      <c r="AP139" s="5"/>
      <c r="AQ139" s="5"/>
      <c r="AR139" s="5"/>
      <c r="AS139" s="5"/>
      <c r="AT139" s="5">
        <f t="shared" ref="AT139:AT148" si="9">AT129+(AT129*$I139)</f>
        <v>110</v>
      </c>
      <c r="AU139" s="5"/>
      <c r="AV139" s="5"/>
      <c r="AW139" s="5"/>
      <c r="AX139" s="5">
        <f t="shared" ref="AX139:AX148" si="10">AX129+(AX129*$I139)</f>
        <v>11000</v>
      </c>
      <c r="AY139" s="5"/>
      <c r="AZ139" s="5"/>
      <c r="BA139" s="5"/>
    </row>
    <row r="140" spans="1:53">
      <c r="A140" s="5" t="s">
        <v>87</v>
      </c>
      <c r="B140" s="5" t="str">
        <f>VLOOKUP(A140,'name convert'!$A$1:$B$39,2,FALSE)</f>
        <v>Farm</v>
      </c>
      <c r="C140" s="5" t="s">
        <v>106</v>
      </c>
      <c r="D140" s="5">
        <v>12</v>
      </c>
      <c r="E140" s="5">
        <v>2</v>
      </c>
      <c r="F140" s="5">
        <v>2</v>
      </c>
      <c r="G140" s="17"/>
      <c r="H140" s="11"/>
      <c r="I140" s="2">
        <v>0.1</v>
      </c>
      <c r="J140" s="5">
        <v>0</v>
      </c>
      <c r="K140" s="16"/>
      <c r="L140" s="16" t="s">
        <v>178</v>
      </c>
      <c r="M140" s="5"/>
      <c r="N140" s="5"/>
      <c r="O140" s="5"/>
      <c r="P140" s="5"/>
      <c r="Q140" s="5"/>
      <c r="R140" s="5"/>
      <c r="S140" s="5"/>
      <c r="T140" s="2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>
        <f t="shared" si="7"/>
        <v>30</v>
      </c>
      <c r="AL140" s="5"/>
      <c r="AM140" s="5"/>
      <c r="AN140" s="5">
        <f t="shared" si="8"/>
        <v>20</v>
      </c>
      <c r="AO140" s="5"/>
      <c r="AP140" s="5"/>
      <c r="AQ140" s="5"/>
      <c r="AR140" s="5"/>
      <c r="AS140" s="5"/>
      <c r="AT140" s="5">
        <f t="shared" si="9"/>
        <v>330</v>
      </c>
      <c r="AU140" s="5"/>
      <c r="AV140" s="5"/>
      <c r="AW140" s="5"/>
      <c r="AX140" s="5">
        <f t="shared" si="10"/>
        <v>33000</v>
      </c>
      <c r="AY140" s="5"/>
      <c r="AZ140" s="5"/>
      <c r="BA140" s="5"/>
    </row>
    <row r="141" spans="1:53">
      <c r="A141" s="5" t="s">
        <v>87</v>
      </c>
      <c r="B141" s="5" t="str">
        <f>VLOOKUP(A141,'name convert'!$A$1:$B$39,2,FALSE)</f>
        <v>Farm</v>
      </c>
      <c r="C141" s="5" t="s">
        <v>106</v>
      </c>
      <c r="D141" s="5">
        <v>13</v>
      </c>
      <c r="E141" s="5">
        <v>2</v>
      </c>
      <c r="F141" s="5">
        <v>3</v>
      </c>
      <c r="G141" s="17"/>
      <c r="H141" s="11"/>
      <c r="I141" s="2">
        <v>0.1</v>
      </c>
      <c r="J141" s="5">
        <v>0</v>
      </c>
      <c r="K141" s="16"/>
      <c r="L141" s="16" t="s">
        <v>178</v>
      </c>
      <c r="M141" s="5"/>
      <c r="N141" s="5"/>
      <c r="O141" s="5"/>
      <c r="P141" s="5"/>
      <c r="Q141" s="5"/>
      <c r="R141" s="5"/>
      <c r="S141" s="5"/>
      <c r="T141" s="2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>
        <f t="shared" si="7"/>
        <v>60</v>
      </c>
      <c r="AL141" s="5"/>
      <c r="AM141" s="5"/>
      <c r="AN141" s="5">
        <f t="shared" si="8"/>
        <v>30</v>
      </c>
      <c r="AO141" s="5"/>
      <c r="AP141" s="5"/>
      <c r="AQ141" s="5"/>
      <c r="AR141" s="5"/>
      <c r="AS141" s="5"/>
      <c r="AT141" s="5">
        <f t="shared" si="9"/>
        <v>660</v>
      </c>
      <c r="AU141" s="5"/>
      <c r="AV141" s="5"/>
      <c r="AW141" s="5"/>
      <c r="AX141" s="5">
        <f t="shared" si="10"/>
        <v>66000</v>
      </c>
      <c r="AY141" s="5"/>
      <c r="AZ141" s="5"/>
      <c r="BA141" s="5"/>
    </row>
    <row r="142" spans="1:53">
      <c r="A142" s="5" t="s">
        <v>87</v>
      </c>
      <c r="B142" s="5" t="str">
        <f>VLOOKUP(A142,'name convert'!$A$1:$B$39,2,FALSE)</f>
        <v>Farm</v>
      </c>
      <c r="C142" s="5" t="s">
        <v>106</v>
      </c>
      <c r="D142" s="5">
        <v>14</v>
      </c>
      <c r="E142" s="5">
        <v>2</v>
      </c>
      <c r="F142" s="5">
        <v>4</v>
      </c>
      <c r="G142" s="17"/>
      <c r="H142" s="11"/>
      <c r="I142" s="2">
        <v>0.1</v>
      </c>
      <c r="J142" s="5">
        <v>0</v>
      </c>
      <c r="K142" s="16"/>
      <c r="L142" s="16" t="s">
        <v>178</v>
      </c>
      <c r="M142" s="5"/>
      <c r="N142" s="5"/>
      <c r="O142" s="5"/>
      <c r="P142" s="5"/>
      <c r="Q142" s="5"/>
      <c r="R142" s="5"/>
      <c r="S142" s="5"/>
      <c r="T142" s="2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>
        <f t="shared" si="7"/>
        <v>100</v>
      </c>
      <c r="AL142" s="5"/>
      <c r="AM142" s="5"/>
      <c r="AN142" s="5">
        <f t="shared" si="8"/>
        <v>40</v>
      </c>
      <c r="AO142" s="5"/>
      <c r="AP142" s="5"/>
      <c r="AQ142" s="5"/>
      <c r="AR142" s="5"/>
      <c r="AS142" s="5"/>
      <c r="AT142" s="5">
        <f t="shared" si="9"/>
        <v>1100</v>
      </c>
      <c r="AU142" s="5"/>
      <c r="AV142" s="5"/>
      <c r="AW142" s="5"/>
      <c r="AX142" s="5">
        <f t="shared" si="10"/>
        <v>110000</v>
      </c>
      <c r="AY142" s="5"/>
      <c r="AZ142" s="5"/>
      <c r="BA142" s="5"/>
    </row>
    <row r="143" spans="1:53">
      <c r="A143" s="5" t="s">
        <v>87</v>
      </c>
      <c r="B143" s="5" t="str">
        <f>VLOOKUP(A143,'name convert'!$A$1:$B$39,2,FALSE)</f>
        <v>Farm</v>
      </c>
      <c r="C143" s="5" t="s">
        <v>106</v>
      </c>
      <c r="D143" s="5">
        <v>15</v>
      </c>
      <c r="E143" s="5">
        <v>2</v>
      </c>
      <c r="F143" s="5">
        <v>5</v>
      </c>
      <c r="G143" s="17"/>
      <c r="H143" s="11"/>
      <c r="I143" s="2">
        <v>0.1</v>
      </c>
      <c r="J143" s="5">
        <v>0</v>
      </c>
      <c r="K143" s="16"/>
      <c r="L143" s="16" t="s">
        <v>178</v>
      </c>
      <c r="M143" s="5"/>
      <c r="N143" s="5"/>
      <c r="O143" s="5"/>
      <c r="P143" s="5"/>
      <c r="Q143" s="5"/>
      <c r="R143" s="5"/>
      <c r="S143" s="5"/>
      <c r="T143" s="2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>
        <f t="shared" si="7"/>
        <v>150</v>
      </c>
      <c r="AL143" s="5"/>
      <c r="AM143" s="5"/>
      <c r="AN143" s="5">
        <f t="shared" si="8"/>
        <v>50</v>
      </c>
      <c r="AO143" s="5"/>
      <c r="AP143" s="5"/>
      <c r="AQ143" s="5"/>
      <c r="AR143" s="5"/>
      <c r="AS143" s="5"/>
      <c r="AT143" s="5">
        <f t="shared" si="9"/>
        <v>1650</v>
      </c>
      <c r="AU143" s="5"/>
      <c r="AV143" s="5"/>
      <c r="AW143" s="5"/>
      <c r="AX143" s="5">
        <f t="shared" si="10"/>
        <v>165000</v>
      </c>
      <c r="AY143" s="5"/>
      <c r="AZ143" s="5"/>
      <c r="BA143" s="5"/>
    </row>
    <row r="144" spans="1:53">
      <c r="A144" s="5" t="s">
        <v>87</v>
      </c>
      <c r="B144" s="5" t="str">
        <f>VLOOKUP(A144,'name convert'!$A$1:$B$39,2,FALSE)</f>
        <v>Farm</v>
      </c>
      <c r="C144" s="5" t="s">
        <v>106</v>
      </c>
      <c r="D144" s="5">
        <v>16</v>
      </c>
      <c r="E144" s="5">
        <v>2</v>
      </c>
      <c r="F144" s="5">
        <v>6</v>
      </c>
      <c r="G144" s="17"/>
      <c r="H144" s="11"/>
      <c r="I144" s="2">
        <v>0.1</v>
      </c>
      <c r="J144" s="5">
        <v>0</v>
      </c>
      <c r="K144" s="16"/>
      <c r="L144" s="16" t="s">
        <v>178</v>
      </c>
      <c r="M144" s="5"/>
      <c r="N144" s="5"/>
      <c r="O144" s="5"/>
      <c r="P144" s="5"/>
      <c r="Q144" s="5"/>
      <c r="R144" s="5"/>
      <c r="S144" s="5"/>
      <c r="T144" s="2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>
        <f t="shared" si="7"/>
        <v>200</v>
      </c>
      <c r="AL144" s="5"/>
      <c r="AM144" s="5"/>
      <c r="AN144" s="5">
        <f t="shared" si="8"/>
        <v>60</v>
      </c>
      <c r="AO144" s="5"/>
      <c r="AP144" s="5"/>
      <c r="AQ144" s="5"/>
      <c r="AR144" s="5"/>
      <c r="AS144" s="5"/>
      <c r="AT144" s="5">
        <f t="shared" si="9"/>
        <v>2310</v>
      </c>
      <c r="AU144" s="5"/>
      <c r="AV144" s="5"/>
      <c r="AW144" s="5"/>
      <c r="AX144" s="5">
        <f t="shared" si="10"/>
        <v>231000</v>
      </c>
      <c r="AY144" s="5"/>
      <c r="AZ144" s="5"/>
      <c r="BA144" s="5"/>
    </row>
    <row r="145" spans="1:53">
      <c r="A145" s="5" t="s">
        <v>87</v>
      </c>
      <c r="B145" s="5" t="str">
        <f>VLOOKUP(A145,'name convert'!$A$1:$B$39,2,FALSE)</f>
        <v>Farm</v>
      </c>
      <c r="C145" s="5" t="s">
        <v>106</v>
      </c>
      <c r="D145" s="5">
        <v>17</v>
      </c>
      <c r="E145" s="5">
        <v>2</v>
      </c>
      <c r="F145" s="5">
        <v>7</v>
      </c>
      <c r="G145" s="17"/>
      <c r="H145" s="11"/>
      <c r="I145" s="2">
        <v>0.1</v>
      </c>
      <c r="J145" s="5">
        <v>0</v>
      </c>
      <c r="K145" s="16"/>
      <c r="L145" s="16" t="s">
        <v>178</v>
      </c>
      <c r="M145" s="5"/>
      <c r="N145" s="5"/>
      <c r="O145" s="5"/>
      <c r="P145" s="5"/>
      <c r="Q145" s="5"/>
      <c r="R145" s="5"/>
      <c r="S145" s="5"/>
      <c r="T145" s="2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>
        <f t="shared" si="7"/>
        <v>280</v>
      </c>
      <c r="AL145" s="5"/>
      <c r="AM145" s="5"/>
      <c r="AN145" s="5">
        <f t="shared" si="8"/>
        <v>70</v>
      </c>
      <c r="AO145" s="5"/>
      <c r="AP145" s="5"/>
      <c r="AQ145" s="5"/>
      <c r="AR145" s="5"/>
      <c r="AS145" s="5"/>
      <c r="AT145" s="5">
        <f t="shared" si="9"/>
        <v>3080</v>
      </c>
      <c r="AU145" s="5"/>
      <c r="AV145" s="5"/>
      <c r="AW145" s="5"/>
      <c r="AX145" s="5">
        <f t="shared" si="10"/>
        <v>308000</v>
      </c>
      <c r="AY145" s="5"/>
      <c r="AZ145" s="5"/>
      <c r="BA145" s="5"/>
    </row>
    <row r="146" spans="1:53">
      <c r="A146" s="5" t="s">
        <v>87</v>
      </c>
      <c r="B146" s="5" t="str">
        <f>VLOOKUP(A146,'name convert'!$A$1:$B$39,2,FALSE)</f>
        <v>Farm</v>
      </c>
      <c r="C146" s="5" t="s">
        <v>106</v>
      </c>
      <c r="D146" s="5">
        <v>18</v>
      </c>
      <c r="E146" s="5">
        <v>2</v>
      </c>
      <c r="F146" s="5">
        <v>8</v>
      </c>
      <c r="G146" s="17"/>
      <c r="H146" s="11"/>
      <c r="I146" s="2">
        <v>0.1</v>
      </c>
      <c r="J146" s="5">
        <v>0</v>
      </c>
      <c r="K146" s="16"/>
      <c r="L146" s="16" t="s">
        <v>178</v>
      </c>
      <c r="M146" s="5"/>
      <c r="N146" s="5"/>
      <c r="O146" s="5"/>
      <c r="P146" s="5"/>
      <c r="Q146" s="5"/>
      <c r="R146" s="5"/>
      <c r="S146" s="5"/>
      <c r="T146" s="2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>
        <f t="shared" si="7"/>
        <v>360</v>
      </c>
      <c r="AL146" s="5"/>
      <c r="AM146" s="5"/>
      <c r="AN146" s="5">
        <f t="shared" si="8"/>
        <v>80</v>
      </c>
      <c r="AO146" s="5"/>
      <c r="AP146" s="5"/>
      <c r="AQ146" s="5"/>
      <c r="AR146" s="5"/>
      <c r="AS146" s="5"/>
      <c r="AT146" s="5">
        <f t="shared" si="9"/>
        <v>3960</v>
      </c>
      <c r="AU146" s="5"/>
      <c r="AV146" s="5"/>
      <c r="AW146" s="5"/>
      <c r="AX146" s="5">
        <f t="shared" si="10"/>
        <v>396000</v>
      </c>
      <c r="AY146" s="5"/>
      <c r="AZ146" s="5"/>
      <c r="BA146" s="5"/>
    </row>
    <row r="147" spans="1:53">
      <c r="A147" s="5" t="s">
        <v>87</v>
      </c>
      <c r="B147" s="5" t="str">
        <f>VLOOKUP(A147,'name convert'!$A$1:$B$39,2,FALSE)</f>
        <v>Farm</v>
      </c>
      <c r="C147" s="5" t="s">
        <v>106</v>
      </c>
      <c r="D147" s="5">
        <v>19</v>
      </c>
      <c r="E147" s="5">
        <v>2</v>
      </c>
      <c r="F147" s="5">
        <v>9</v>
      </c>
      <c r="G147" s="17"/>
      <c r="H147" s="11"/>
      <c r="I147" s="2">
        <v>0.1</v>
      </c>
      <c r="J147" s="5">
        <v>0</v>
      </c>
      <c r="K147" s="16"/>
      <c r="L147" s="16" t="s">
        <v>178</v>
      </c>
      <c r="M147" s="5"/>
      <c r="N147" s="5"/>
      <c r="O147" s="5"/>
      <c r="P147" s="5"/>
      <c r="Q147" s="5"/>
      <c r="R147" s="5"/>
      <c r="S147" s="5"/>
      <c r="T147" s="2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>
        <f t="shared" si="7"/>
        <v>450</v>
      </c>
      <c r="AL147" s="5"/>
      <c r="AM147" s="5"/>
      <c r="AN147" s="5">
        <f t="shared" si="8"/>
        <v>90</v>
      </c>
      <c r="AO147" s="5"/>
      <c r="AP147" s="5"/>
      <c r="AQ147" s="5"/>
      <c r="AR147" s="5"/>
      <c r="AS147" s="5"/>
      <c r="AT147" s="5">
        <f t="shared" si="9"/>
        <v>4950</v>
      </c>
      <c r="AU147" s="5"/>
      <c r="AV147" s="5"/>
      <c r="AW147" s="5"/>
      <c r="AX147" s="5">
        <f t="shared" si="10"/>
        <v>495000</v>
      </c>
      <c r="AY147" s="5"/>
      <c r="AZ147" s="5"/>
      <c r="BA147" s="5"/>
    </row>
    <row r="148" spans="1:53">
      <c r="A148" s="5" t="s">
        <v>87</v>
      </c>
      <c r="B148" s="5" t="str">
        <f>VLOOKUP(A148,'name convert'!$A$1:$B$39,2,FALSE)</f>
        <v>Farm</v>
      </c>
      <c r="C148" s="5" t="s">
        <v>106</v>
      </c>
      <c r="D148" s="5">
        <v>20</v>
      </c>
      <c r="E148" s="5">
        <v>2</v>
      </c>
      <c r="F148" s="5">
        <v>10</v>
      </c>
      <c r="G148" s="17"/>
      <c r="H148" s="11"/>
      <c r="I148" s="2">
        <v>0.1</v>
      </c>
      <c r="J148" s="5">
        <v>0</v>
      </c>
      <c r="K148" s="16"/>
      <c r="L148" s="16" t="s">
        <v>178</v>
      </c>
      <c r="M148" s="5"/>
      <c r="N148" s="5"/>
      <c r="O148" s="5"/>
      <c r="P148" s="5"/>
      <c r="Q148" s="5"/>
      <c r="R148" s="5"/>
      <c r="S148" s="5"/>
      <c r="T148" s="2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>
        <f t="shared" si="7"/>
        <v>550</v>
      </c>
      <c r="AL148" s="5"/>
      <c r="AM148" s="5"/>
      <c r="AN148" s="5">
        <f t="shared" si="8"/>
        <v>100</v>
      </c>
      <c r="AO148" s="5"/>
      <c r="AP148" s="5"/>
      <c r="AQ148" s="5"/>
      <c r="AR148" s="5"/>
      <c r="AS148" s="5"/>
      <c r="AT148" s="5">
        <f t="shared" si="9"/>
        <v>6050</v>
      </c>
      <c r="AU148" s="5"/>
      <c r="AV148" s="5"/>
      <c r="AW148" s="5"/>
      <c r="AX148" s="5">
        <f t="shared" si="10"/>
        <v>605000</v>
      </c>
      <c r="AY148" s="5"/>
      <c r="AZ148" s="5"/>
      <c r="BA148" s="5"/>
    </row>
    <row r="149" spans="1:53">
      <c r="A149" s="5" t="s">
        <v>87</v>
      </c>
      <c r="B149" s="5" t="str">
        <f>VLOOKUP(A149,'name convert'!$A$1:$B$39,2,FALSE)</f>
        <v>Farm</v>
      </c>
      <c r="C149" s="5" t="s">
        <v>106</v>
      </c>
      <c r="D149" s="5">
        <v>21</v>
      </c>
      <c r="E149" s="5">
        <v>2</v>
      </c>
      <c r="F149" s="5">
        <v>11</v>
      </c>
      <c r="G149" s="17"/>
      <c r="H149" s="11"/>
      <c r="I149" s="2">
        <v>0.1</v>
      </c>
      <c r="J149" s="5">
        <v>0</v>
      </c>
      <c r="K149" s="16"/>
      <c r="L149" s="16" t="s">
        <v>178</v>
      </c>
      <c r="M149" s="5"/>
      <c r="N149" s="5"/>
      <c r="O149" s="5"/>
      <c r="P149" s="5"/>
      <c r="Q149" s="5"/>
      <c r="R149" s="5"/>
      <c r="S149" s="5"/>
      <c r="T149" s="2"/>
      <c r="U149" s="2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>
        <f>AK148+50</f>
        <v>600</v>
      </c>
      <c r="AL149" s="5"/>
      <c r="AM149" s="5"/>
      <c r="AN149" s="5">
        <f>AN148+10</f>
        <v>110</v>
      </c>
      <c r="AO149" s="5"/>
      <c r="AP149" s="5"/>
      <c r="AQ149" s="5"/>
      <c r="AR149" s="5"/>
      <c r="AS149" s="5"/>
      <c r="AT149" s="5">
        <f>(AT138+1100)+((AT138+1100)*$I148)</f>
        <v>7260</v>
      </c>
      <c r="AU149" s="5"/>
      <c r="AV149" s="5"/>
      <c r="AW149" s="5"/>
      <c r="AX149" s="5">
        <f>(AX138+110000)+((AX138+110000)*$I148)</f>
        <v>726000</v>
      </c>
      <c r="AY149" s="5"/>
      <c r="AZ149" s="5"/>
      <c r="BA149" s="5"/>
    </row>
    <row r="150" spans="1:53">
      <c r="A150" s="5" t="s">
        <v>76</v>
      </c>
      <c r="B150" s="5" t="str">
        <f>VLOOKUP(A150,'name convert'!$A$1:$B$39,2,FALSE)</f>
        <v>Great hall</v>
      </c>
      <c r="C150" s="5" t="s">
        <v>106</v>
      </c>
      <c r="D150" s="5">
        <v>1</v>
      </c>
      <c r="E150" s="5">
        <v>1</v>
      </c>
      <c r="F150" s="5">
        <v>1</v>
      </c>
      <c r="G150" s="17"/>
      <c r="H150" s="11"/>
      <c r="I150" s="2"/>
      <c r="J150" s="5">
        <v>0</v>
      </c>
      <c r="K150" s="18" t="s">
        <v>339</v>
      </c>
      <c r="L150" s="16" t="s">
        <v>179</v>
      </c>
      <c r="M150" s="5"/>
      <c r="N150" s="5"/>
      <c r="O150" s="5"/>
      <c r="P150" s="5"/>
      <c r="Q150" s="5"/>
      <c r="R150" s="5"/>
      <c r="S150" s="5"/>
      <c r="T150" s="2"/>
      <c r="U150" s="5"/>
      <c r="V150" s="5"/>
      <c r="W150" s="5"/>
      <c r="X150" s="5"/>
      <c r="Y150" s="5">
        <v>2</v>
      </c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spans="1:53">
      <c r="A151" s="5" t="s">
        <v>76</v>
      </c>
      <c r="B151" s="5" t="str">
        <f>VLOOKUP(A151,'name convert'!$A$1:$B$39,2,FALSE)</f>
        <v>Great hall</v>
      </c>
      <c r="C151" s="5" t="s">
        <v>106</v>
      </c>
      <c r="D151" s="5">
        <v>2</v>
      </c>
      <c r="E151" s="5">
        <v>1</v>
      </c>
      <c r="F151" s="5">
        <v>2</v>
      </c>
      <c r="G151" s="17"/>
      <c r="H151" s="11"/>
      <c r="I151" s="2"/>
      <c r="J151" s="5">
        <v>0</v>
      </c>
      <c r="K151" s="18" t="s">
        <v>340</v>
      </c>
      <c r="L151" s="16" t="s">
        <v>179</v>
      </c>
      <c r="M151" s="5"/>
      <c r="N151" s="5"/>
      <c r="O151" s="5"/>
      <c r="P151" s="5"/>
      <c r="Q151" s="5"/>
      <c r="R151" s="5"/>
      <c r="S151" s="5"/>
      <c r="T151" s="2"/>
      <c r="U151" s="5"/>
      <c r="V151" s="5"/>
      <c r="W151" s="5"/>
      <c r="X151" s="5"/>
      <c r="Y151" s="5">
        <f>Y150+1</f>
        <v>3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>
      <c r="A152" s="5" t="s">
        <v>76</v>
      </c>
      <c r="B152" s="5" t="str">
        <f>VLOOKUP(A152,'name convert'!$A$1:$B$39,2,FALSE)</f>
        <v>Great hall</v>
      </c>
      <c r="C152" s="5" t="s">
        <v>106</v>
      </c>
      <c r="D152" s="5">
        <v>3</v>
      </c>
      <c r="E152" s="5">
        <v>1</v>
      </c>
      <c r="F152" s="5">
        <v>3</v>
      </c>
      <c r="G152" s="17"/>
      <c r="H152" s="11"/>
      <c r="I152" s="2"/>
      <c r="J152" s="5">
        <v>0</v>
      </c>
      <c r="K152" s="18" t="s">
        <v>342</v>
      </c>
      <c r="L152" s="16" t="s">
        <v>179</v>
      </c>
      <c r="M152" s="5"/>
      <c r="N152" s="5"/>
      <c r="O152" s="5"/>
      <c r="P152" s="5"/>
      <c r="Q152" s="5"/>
      <c r="R152" s="5"/>
      <c r="S152" s="5"/>
      <c r="T152" s="2"/>
      <c r="U152" s="5"/>
      <c r="V152" s="5"/>
      <c r="W152" s="5"/>
      <c r="X152" s="5"/>
      <c r="Y152" s="5">
        <f>Y151+1</f>
        <v>4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spans="1:53">
      <c r="A153" s="5" t="s">
        <v>76</v>
      </c>
      <c r="B153" s="5" t="str">
        <f>VLOOKUP(A153,'name convert'!$A$1:$B$39,2,FALSE)</f>
        <v>Great hall</v>
      </c>
      <c r="C153" s="5" t="s">
        <v>106</v>
      </c>
      <c r="D153" s="5">
        <v>4</v>
      </c>
      <c r="E153" s="5">
        <v>1</v>
      </c>
      <c r="F153" s="5">
        <v>4</v>
      </c>
      <c r="G153" s="17"/>
      <c r="H153" s="11"/>
      <c r="I153" s="2"/>
      <c r="J153" s="5">
        <v>0</v>
      </c>
      <c r="K153" s="18" t="s">
        <v>343</v>
      </c>
      <c r="L153" s="16" t="s">
        <v>179</v>
      </c>
      <c r="M153" s="5"/>
      <c r="N153" s="5"/>
      <c r="O153" s="5"/>
      <c r="P153" s="5"/>
      <c r="Q153" s="5"/>
      <c r="R153" s="5"/>
      <c r="S153" s="5"/>
      <c r="T153" s="2"/>
      <c r="U153" s="5"/>
      <c r="V153" s="5"/>
      <c r="W153" s="5"/>
      <c r="X153" s="5"/>
      <c r="Y153" s="5">
        <f>Y152+1</f>
        <v>5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>
      <c r="A154" s="5" t="s">
        <v>76</v>
      </c>
      <c r="B154" s="5" t="str">
        <f>VLOOKUP(A154,'name convert'!$A$1:$B$39,2,FALSE)</f>
        <v>Great hall</v>
      </c>
      <c r="C154" s="5" t="s">
        <v>106</v>
      </c>
      <c r="D154" s="5">
        <v>5</v>
      </c>
      <c r="E154" s="5">
        <v>1</v>
      </c>
      <c r="F154" s="5">
        <v>5</v>
      </c>
      <c r="G154" s="17"/>
      <c r="H154" s="11"/>
      <c r="I154" s="2"/>
      <c r="J154" s="5">
        <v>0</v>
      </c>
      <c r="K154" s="18" t="s">
        <v>340</v>
      </c>
      <c r="L154" s="16" t="s">
        <v>179</v>
      </c>
      <c r="M154" s="5"/>
      <c r="N154" s="5"/>
      <c r="O154" s="5"/>
      <c r="P154" s="5"/>
      <c r="Q154" s="5"/>
      <c r="R154" s="5"/>
      <c r="S154" s="5"/>
      <c r="T154" s="2"/>
      <c r="U154" s="5"/>
      <c r="V154" s="5"/>
      <c r="W154" s="5"/>
      <c r="X154" s="5"/>
      <c r="Y154" s="5">
        <f>Y153+1</f>
        <v>6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spans="1:53">
      <c r="A155" s="5" t="s">
        <v>76</v>
      </c>
      <c r="B155" s="5" t="str">
        <f>VLOOKUP(A155,'name convert'!$A$1:$B$39,2,FALSE)</f>
        <v>Great hall</v>
      </c>
      <c r="C155" s="5" t="s">
        <v>106</v>
      </c>
      <c r="D155" s="5">
        <v>6</v>
      </c>
      <c r="E155" s="5">
        <v>1</v>
      </c>
      <c r="F155" s="5">
        <v>6</v>
      </c>
      <c r="G155" s="17"/>
      <c r="H155" s="11"/>
      <c r="I155" s="2"/>
      <c r="J155" s="5">
        <v>0</v>
      </c>
      <c r="K155" s="18" t="s">
        <v>344</v>
      </c>
      <c r="L155" s="16" t="s">
        <v>179</v>
      </c>
      <c r="M155" s="5"/>
      <c r="N155" s="5"/>
      <c r="O155" s="5"/>
      <c r="P155" s="5"/>
      <c r="Q155" s="5"/>
      <c r="R155" s="5"/>
      <c r="S155" s="5"/>
      <c r="T155" s="2"/>
      <c r="U155" s="5"/>
      <c r="V155" s="5"/>
      <c r="W155" s="5"/>
      <c r="X155" s="5"/>
      <c r="Y155" s="5">
        <f>Y154+2</f>
        <v>8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spans="1:53">
      <c r="A156" s="5" t="s">
        <v>76</v>
      </c>
      <c r="B156" s="5" t="str">
        <f>VLOOKUP(A156,'name convert'!$A$1:$B$39,2,FALSE)</f>
        <v>Great hall</v>
      </c>
      <c r="C156" s="5" t="s">
        <v>106</v>
      </c>
      <c r="D156" s="5">
        <v>7</v>
      </c>
      <c r="E156" s="5">
        <v>1</v>
      </c>
      <c r="F156" s="5">
        <v>7</v>
      </c>
      <c r="G156" s="17"/>
      <c r="H156" s="11"/>
      <c r="I156" s="2"/>
      <c r="J156" s="5">
        <v>0</v>
      </c>
      <c r="K156" s="18" t="s">
        <v>344</v>
      </c>
      <c r="L156" s="16" t="s">
        <v>179</v>
      </c>
      <c r="M156" s="5"/>
      <c r="N156" s="5"/>
      <c r="O156" s="5"/>
      <c r="P156" s="5"/>
      <c r="Q156" s="5"/>
      <c r="R156" s="5"/>
      <c r="S156" s="5"/>
      <c r="T156" s="2"/>
      <c r="U156" s="5"/>
      <c r="V156" s="5"/>
      <c r="W156" s="5"/>
      <c r="X156" s="5"/>
      <c r="Y156" s="5">
        <f>Y155+2</f>
        <v>10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spans="1:53">
      <c r="A157" s="5" t="s">
        <v>76</v>
      </c>
      <c r="B157" s="5" t="str">
        <f>VLOOKUP(A157,'name convert'!$A$1:$B$39,2,FALSE)</f>
        <v>Great hall</v>
      </c>
      <c r="C157" s="5" t="s">
        <v>106</v>
      </c>
      <c r="D157" s="5">
        <v>8</v>
      </c>
      <c r="E157" s="5">
        <v>1</v>
      </c>
      <c r="F157" s="5">
        <v>8</v>
      </c>
      <c r="G157" s="17"/>
      <c r="H157" s="11"/>
      <c r="I157" s="2"/>
      <c r="J157" s="5">
        <v>0</v>
      </c>
      <c r="K157" s="18" t="s">
        <v>344</v>
      </c>
      <c r="L157" s="16" t="s">
        <v>179</v>
      </c>
      <c r="M157" s="5"/>
      <c r="N157" s="5"/>
      <c r="O157" s="5"/>
      <c r="P157" s="5"/>
      <c r="Q157" s="5"/>
      <c r="R157" s="5"/>
      <c r="S157" s="5"/>
      <c r="T157" s="2"/>
      <c r="U157" s="5"/>
      <c r="V157" s="5"/>
      <c r="W157" s="5"/>
      <c r="X157" s="5"/>
      <c r="Y157" s="5">
        <f>Y156+2</f>
        <v>12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spans="1:53">
      <c r="A158" s="5" t="s">
        <v>76</v>
      </c>
      <c r="B158" s="5" t="str">
        <f>VLOOKUP(A158,'name convert'!$A$1:$B$39,2,FALSE)</f>
        <v>Great hall</v>
      </c>
      <c r="C158" s="5" t="s">
        <v>106</v>
      </c>
      <c r="D158" s="5">
        <v>9</v>
      </c>
      <c r="E158" s="5">
        <v>1</v>
      </c>
      <c r="F158" s="5">
        <v>9</v>
      </c>
      <c r="G158" s="17"/>
      <c r="H158" s="11"/>
      <c r="I158" s="2"/>
      <c r="J158" s="5">
        <v>0</v>
      </c>
      <c r="K158" s="18" t="s">
        <v>345</v>
      </c>
      <c r="L158" s="16" t="s">
        <v>179</v>
      </c>
      <c r="M158" s="5"/>
      <c r="N158" s="5"/>
      <c r="O158" s="5"/>
      <c r="P158" s="5"/>
      <c r="Q158" s="5"/>
      <c r="R158" s="5"/>
      <c r="S158" s="5"/>
      <c r="T158" s="2"/>
      <c r="U158" s="5"/>
      <c r="V158" s="5"/>
      <c r="W158" s="5"/>
      <c r="X158" s="5"/>
      <c r="Y158" s="5">
        <f>Y157+2</f>
        <v>14</v>
      </c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spans="1:53" ht="22.5">
      <c r="A159" s="5" t="s">
        <v>76</v>
      </c>
      <c r="B159" s="5" t="str">
        <f>VLOOKUP(A159,'name convert'!$A$1:$B$39,2,FALSE)</f>
        <v>Great hall</v>
      </c>
      <c r="C159" s="5" t="s">
        <v>106</v>
      </c>
      <c r="D159" s="5">
        <v>10</v>
      </c>
      <c r="E159" s="5">
        <v>1</v>
      </c>
      <c r="F159" s="5">
        <v>10</v>
      </c>
      <c r="G159" s="17" t="s">
        <v>180</v>
      </c>
      <c r="H159" s="11" t="s">
        <v>181</v>
      </c>
      <c r="I159" s="2"/>
      <c r="J159" s="5">
        <v>0</v>
      </c>
      <c r="K159" s="18" t="s">
        <v>341</v>
      </c>
      <c r="L159" s="17" t="s">
        <v>182</v>
      </c>
      <c r="M159" s="5"/>
      <c r="N159" s="5"/>
      <c r="O159" s="5"/>
      <c r="P159" s="5"/>
      <c r="Q159" s="5"/>
      <c r="R159" s="5"/>
      <c r="S159" s="5"/>
      <c r="T159" s="2"/>
      <c r="U159" s="5"/>
      <c r="V159" s="5"/>
      <c r="W159" s="5"/>
      <c r="X159" s="5"/>
      <c r="Y159" s="5">
        <f>Y158+2</f>
        <v>16</v>
      </c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spans="1:53">
      <c r="A160" s="5" t="s">
        <v>76</v>
      </c>
      <c r="B160" s="5" t="str">
        <f>VLOOKUP(A160,'name convert'!$A$1:$B$39,2,FALSE)</f>
        <v>Great hall</v>
      </c>
      <c r="C160" s="5" t="s">
        <v>106</v>
      </c>
      <c r="D160" s="5">
        <v>11</v>
      </c>
      <c r="E160" s="5">
        <v>2</v>
      </c>
      <c r="F160" s="5">
        <v>1</v>
      </c>
      <c r="G160" s="17"/>
      <c r="H160" s="11" t="s">
        <v>183</v>
      </c>
      <c r="I160" s="2"/>
      <c r="J160" s="5">
        <v>0</v>
      </c>
      <c r="K160" s="16"/>
      <c r="L160" s="16" t="s">
        <v>184</v>
      </c>
      <c r="M160" s="5"/>
      <c r="N160" s="5"/>
      <c r="O160" s="5"/>
      <c r="P160" s="5"/>
      <c r="Q160" s="5"/>
      <c r="R160" s="5"/>
      <c r="S160" s="5"/>
      <c r="T160" s="2"/>
      <c r="U160" s="5"/>
      <c r="V160" s="5"/>
      <c r="W160" s="5"/>
      <c r="X160" s="5"/>
      <c r="Y160" s="5">
        <v>16</v>
      </c>
      <c r="Z160" s="5"/>
      <c r="AA160" s="5"/>
      <c r="AB160" s="5">
        <v>0.05</v>
      </c>
      <c r="AC160" s="5">
        <v>0.05</v>
      </c>
      <c r="AD160" s="5">
        <v>0.05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spans="1:53">
      <c r="A161" s="5" t="s">
        <v>76</v>
      </c>
      <c r="B161" s="5" t="str">
        <f>VLOOKUP(A161,'name convert'!$A$1:$B$39,2,FALSE)</f>
        <v>Great hall</v>
      </c>
      <c r="C161" s="5" t="s">
        <v>106</v>
      </c>
      <c r="D161" s="5">
        <v>12</v>
      </c>
      <c r="E161" s="5">
        <v>2</v>
      </c>
      <c r="F161" s="5">
        <v>2</v>
      </c>
      <c r="G161" s="17"/>
      <c r="H161" s="11" t="s">
        <v>183</v>
      </c>
      <c r="I161" s="2"/>
      <c r="J161" s="5">
        <v>0</v>
      </c>
      <c r="K161" s="16"/>
      <c r="L161" s="16" t="s">
        <v>184</v>
      </c>
      <c r="M161" s="5"/>
      <c r="N161" s="5"/>
      <c r="O161" s="5"/>
      <c r="P161" s="5"/>
      <c r="Q161" s="5"/>
      <c r="R161" s="5"/>
      <c r="S161" s="5"/>
      <c r="T161" s="2"/>
      <c r="U161" s="5"/>
      <c r="V161" s="5"/>
      <c r="W161" s="5"/>
      <c r="X161" s="5"/>
      <c r="Y161" s="5">
        <v>16</v>
      </c>
      <c r="Z161" s="5"/>
      <c r="AA161" s="5"/>
      <c r="AB161" s="5">
        <f t="shared" ref="AB161:AB170" si="11">AB160+(5/100)</f>
        <v>0.1</v>
      </c>
      <c r="AC161" s="5">
        <f t="shared" ref="AC161:AC170" si="12">AC160+(5/100)</f>
        <v>0.1</v>
      </c>
      <c r="AD161" s="5">
        <f t="shared" ref="AD161:AD170" si="13">AD160+(5/100)</f>
        <v>0.1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spans="1:53">
      <c r="A162" s="5" t="s">
        <v>76</v>
      </c>
      <c r="B162" s="5" t="str">
        <f>VLOOKUP(A162,'name convert'!$A$1:$B$39,2,FALSE)</f>
        <v>Great hall</v>
      </c>
      <c r="C162" s="5" t="s">
        <v>106</v>
      </c>
      <c r="D162" s="5">
        <v>13</v>
      </c>
      <c r="E162" s="5">
        <v>2</v>
      </c>
      <c r="F162" s="5">
        <v>3</v>
      </c>
      <c r="G162" s="17"/>
      <c r="H162" s="11" t="s">
        <v>183</v>
      </c>
      <c r="I162" s="2"/>
      <c r="J162" s="5">
        <v>0</v>
      </c>
      <c r="K162" s="16"/>
      <c r="L162" s="16" t="s">
        <v>184</v>
      </c>
      <c r="M162" s="5"/>
      <c r="N162" s="5"/>
      <c r="O162" s="5"/>
      <c r="P162" s="5"/>
      <c r="Q162" s="5"/>
      <c r="R162" s="5"/>
      <c r="S162" s="5"/>
      <c r="T162" s="2"/>
      <c r="U162" s="5"/>
      <c r="V162" s="5"/>
      <c r="W162" s="5"/>
      <c r="X162" s="5"/>
      <c r="Y162" s="5">
        <v>16</v>
      </c>
      <c r="Z162" s="5"/>
      <c r="AA162" s="5"/>
      <c r="AB162" s="5">
        <f t="shared" si="11"/>
        <v>0.15000000000000002</v>
      </c>
      <c r="AC162" s="5">
        <f t="shared" si="12"/>
        <v>0.15000000000000002</v>
      </c>
      <c r="AD162" s="5">
        <f t="shared" si="13"/>
        <v>0.15000000000000002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spans="1:53">
      <c r="A163" s="5" t="s">
        <v>76</v>
      </c>
      <c r="B163" s="5" t="str">
        <f>VLOOKUP(A163,'name convert'!$A$1:$B$39,2,FALSE)</f>
        <v>Great hall</v>
      </c>
      <c r="C163" s="5" t="s">
        <v>106</v>
      </c>
      <c r="D163" s="5">
        <v>14</v>
      </c>
      <c r="E163" s="5">
        <v>2</v>
      </c>
      <c r="F163" s="5">
        <v>4</v>
      </c>
      <c r="G163" s="17"/>
      <c r="H163" s="11" t="s">
        <v>183</v>
      </c>
      <c r="I163" s="2"/>
      <c r="J163" s="5">
        <v>0</v>
      </c>
      <c r="K163" s="16"/>
      <c r="L163" s="16" t="s">
        <v>184</v>
      </c>
      <c r="M163" s="5"/>
      <c r="N163" s="5"/>
      <c r="O163" s="5"/>
      <c r="P163" s="5"/>
      <c r="Q163" s="5"/>
      <c r="R163" s="5"/>
      <c r="S163" s="5"/>
      <c r="T163" s="2"/>
      <c r="U163" s="5"/>
      <c r="V163" s="5"/>
      <c r="W163" s="5"/>
      <c r="X163" s="5"/>
      <c r="Y163" s="5">
        <v>16</v>
      </c>
      <c r="Z163" s="5"/>
      <c r="AA163" s="5"/>
      <c r="AB163" s="5">
        <f t="shared" si="11"/>
        <v>0.2</v>
      </c>
      <c r="AC163" s="5">
        <f t="shared" si="12"/>
        <v>0.2</v>
      </c>
      <c r="AD163" s="5">
        <f t="shared" si="13"/>
        <v>0.2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>
      <c r="A164" s="5" t="s">
        <v>76</v>
      </c>
      <c r="B164" s="5" t="str">
        <f>VLOOKUP(A164,'name convert'!$A$1:$B$39,2,FALSE)</f>
        <v>Great hall</v>
      </c>
      <c r="C164" s="5" t="s">
        <v>106</v>
      </c>
      <c r="D164" s="5">
        <v>15</v>
      </c>
      <c r="E164" s="5">
        <v>2</v>
      </c>
      <c r="F164" s="5">
        <v>5</v>
      </c>
      <c r="G164" s="17"/>
      <c r="H164" s="11" t="s">
        <v>183</v>
      </c>
      <c r="I164" s="2"/>
      <c r="J164" s="5">
        <v>0</v>
      </c>
      <c r="K164" s="16"/>
      <c r="L164" s="16" t="s">
        <v>184</v>
      </c>
      <c r="M164" s="5"/>
      <c r="N164" s="5"/>
      <c r="O164" s="5"/>
      <c r="P164" s="5"/>
      <c r="Q164" s="5"/>
      <c r="R164" s="5"/>
      <c r="S164" s="5"/>
      <c r="T164" s="2"/>
      <c r="U164" s="5"/>
      <c r="V164" s="5"/>
      <c r="W164" s="5"/>
      <c r="X164" s="5"/>
      <c r="Y164" s="5">
        <v>16</v>
      </c>
      <c r="Z164" s="5"/>
      <c r="AA164" s="5"/>
      <c r="AB164" s="5">
        <f t="shared" si="11"/>
        <v>0.25</v>
      </c>
      <c r="AC164" s="5">
        <f t="shared" si="12"/>
        <v>0.25</v>
      </c>
      <c r="AD164" s="5">
        <f t="shared" si="13"/>
        <v>0.25</v>
      </c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spans="1:53">
      <c r="A165" s="5" t="s">
        <v>76</v>
      </c>
      <c r="B165" s="5" t="str">
        <f>VLOOKUP(A165,'name convert'!$A$1:$B$39,2,FALSE)</f>
        <v>Great hall</v>
      </c>
      <c r="C165" s="5" t="s">
        <v>106</v>
      </c>
      <c r="D165" s="5">
        <v>16</v>
      </c>
      <c r="E165" s="5">
        <v>2</v>
      </c>
      <c r="F165" s="5">
        <v>6</v>
      </c>
      <c r="G165" s="17"/>
      <c r="H165" s="11" t="s">
        <v>183</v>
      </c>
      <c r="I165" s="2"/>
      <c r="J165" s="5">
        <v>0</v>
      </c>
      <c r="K165" s="16"/>
      <c r="L165" s="16" t="s">
        <v>184</v>
      </c>
      <c r="M165" s="5"/>
      <c r="N165" s="5"/>
      <c r="O165" s="5"/>
      <c r="P165" s="5"/>
      <c r="Q165" s="5"/>
      <c r="R165" s="5"/>
      <c r="S165" s="5"/>
      <c r="T165" s="2"/>
      <c r="U165" s="5"/>
      <c r="V165" s="5"/>
      <c r="W165" s="5"/>
      <c r="X165" s="5"/>
      <c r="Y165" s="5">
        <v>16</v>
      </c>
      <c r="Z165" s="5"/>
      <c r="AA165" s="5"/>
      <c r="AB165" s="5">
        <f t="shared" si="11"/>
        <v>0.3</v>
      </c>
      <c r="AC165" s="5">
        <f t="shared" si="12"/>
        <v>0.3</v>
      </c>
      <c r="AD165" s="5">
        <f t="shared" si="13"/>
        <v>0.3</v>
      </c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>
      <c r="A166" s="5" t="s">
        <v>76</v>
      </c>
      <c r="B166" s="5" t="str">
        <f>VLOOKUP(A166,'name convert'!$A$1:$B$39,2,FALSE)</f>
        <v>Great hall</v>
      </c>
      <c r="C166" s="5" t="s">
        <v>106</v>
      </c>
      <c r="D166" s="5">
        <v>17</v>
      </c>
      <c r="E166" s="5">
        <v>2</v>
      </c>
      <c r="F166" s="5">
        <v>7</v>
      </c>
      <c r="G166" s="17"/>
      <c r="H166" s="11" t="s">
        <v>183</v>
      </c>
      <c r="I166" s="2"/>
      <c r="J166" s="5">
        <v>0</v>
      </c>
      <c r="K166" s="16"/>
      <c r="L166" s="16" t="s">
        <v>184</v>
      </c>
      <c r="M166" s="5"/>
      <c r="N166" s="5"/>
      <c r="O166" s="5"/>
      <c r="P166" s="5"/>
      <c r="Q166" s="5"/>
      <c r="R166" s="5"/>
      <c r="S166" s="5"/>
      <c r="T166" s="2"/>
      <c r="U166" s="5"/>
      <c r="V166" s="5"/>
      <c r="W166" s="5"/>
      <c r="X166" s="5"/>
      <c r="Y166" s="5">
        <v>16</v>
      </c>
      <c r="Z166" s="5"/>
      <c r="AA166" s="5"/>
      <c r="AB166" s="5">
        <f t="shared" si="11"/>
        <v>0.35</v>
      </c>
      <c r="AC166" s="5">
        <f t="shared" si="12"/>
        <v>0.35</v>
      </c>
      <c r="AD166" s="5">
        <f t="shared" si="13"/>
        <v>0.35</v>
      </c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spans="1:53">
      <c r="A167" s="5" t="s">
        <v>76</v>
      </c>
      <c r="B167" s="5" t="str">
        <f>VLOOKUP(A167,'name convert'!$A$1:$B$39,2,FALSE)</f>
        <v>Great hall</v>
      </c>
      <c r="C167" s="5" t="s">
        <v>106</v>
      </c>
      <c r="D167" s="5">
        <v>18</v>
      </c>
      <c r="E167" s="5">
        <v>2</v>
      </c>
      <c r="F167" s="5">
        <v>8</v>
      </c>
      <c r="G167" s="17"/>
      <c r="H167" s="11" t="s">
        <v>183</v>
      </c>
      <c r="I167" s="2"/>
      <c r="J167" s="5">
        <v>0</v>
      </c>
      <c r="K167" s="16"/>
      <c r="L167" s="16" t="s">
        <v>184</v>
      </c>
      <c r="M167" s="5"/>
      <c r="N167" s="5"/>
      <c r="O167" s="5"/>
      <c r="P167" s="5"/>
      <c r="Q167" s="5"/>
      <c r="R167" s="5"/>
      <c r="S167" s="5"/>
      <c r="T167" s="2"/>
      <c r="U167" s="5"/>
      <c r="V167" s="5"/>
      <c r="W167" s="5"/>
      <c r="X167" s="5"/>
      <c r="Y167" s="5">
        <v>16</v>
      </c>
      <c r="Z167" s="5"/>
      <c r="AA167" s="5"/>
      <c r="AB167" s="5">
        <f t="shared" si="11"/>
        <v>0.39999999999999997</v>
      </c>
      <c r="AC167" s="5">
        <f t="shared" si="12"/>
        <v>0.39999999999999997</v>
      </c>
      <c r="AD167" s="5">
        <f t="shared" si="13"/>
        <v>0.39999999999999997</v>
      </c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spans="1:53">
      <c r="A168" s="5" t="s">
        <v>76</v>
      </c>
      <c r="B168" s="5" t="str">
        <f>VLOOKUP(A168,'name convert'!$A$1:$B$39,2,FALSE)</f>
        <v>Great hall</v>
      </c>
      <c r="C168" s="5" t="s">
        <v>106</v>
      </c>
      <c r="D168" s="5">
        <v>19</v>
      </c>
      <c r="E168" s="5">
        <v>2</v>
      </c>
      <c r="F168" s="5">
        <v>9</v>
      </c>
      <c r="G168" s="17"/>
      <c r="H168" s="11" t="s">
        <v>183</v>
      </c>
      <c r="I168" s="2"/>
      <c r="J168" s="5">
        <v>0</v>
      </c>
      <c r="K168" s="16"/>
      <c r="L168" s="16" t="s">
        <v>184</v>
      </c>
      <c r="M168" s="5"/>
      <c r="N168" s="5"/>
      <c r="O168" s="5"/>
      <c r="P168" s="5"/>
      <c r="Q168" s="5"/>
      <c r="R168" s="5"/>
      <c r="S168" s="5"/>
      <c r="T168" s="2"/>
      <c r="U168" s="5"/>
      <c r="V168" s="5"/>
      <c r="W168" s="5"/>
      <c r="X168" s="5"/>
      <c r="Y168" s="5">
        <v>16</v>
      </c>
      <c r="Z168" s="5"/>
      <c r="AA168" s="5"/>
      <c r="AB168" s="5">
        <f t="shared" si="11"/>
        <v>0.44999999999999996</v>
      </c>
      <c r="AC168" s="5">
        <f t="shared" si="12"/>
        <v>0.44999999999999996</v>
      </c>
      <c r="AD168" s="5">
        <f t="shared" si="13"/>
        <v>0.44999999999999996</v>
      </c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spans="1:53">
      <c r="A169" s="5" t="s">
        <v>76</v>
      </c>
      <c r="B169" s="5" t="str">
        <f>VLOOKUP(A169,'name convert'!$A$1:$B$39,2,FALSE)</f>
        <v>Great hall</v>
      </c>
      <c r="C169" s="5" t="s">
        <v>106</v>
      </c>
      <c r="D169" s="5">
        <v>20</v>
      </c>
      <c r="E169" s="5">
        <v>2</v>
      </c>
      <c r="F169" s="5">
        <v>10</v>
      </c>
      <c r="G169" s="17" t="s">
        <v>180</v>
      </c>
      <c r="H169" s="11" t="s">
        <v>183</v>
      </c>
      <c r="I169" s="2"/>
      <c r="J169" s="5">
        <v>0</v>
      </c>
      <c r="K169" s="16"/>
      <c r="L169" s="16" t="s">
        <v>184</v>
      </c>
      <c r="M169" s="5"/>
      <c r="N169" s="5"/>
      <c r="O169" s="5"/>
      <c r="P169" s="5"/>
      <c r="Q169" s="5"/>
      <c r="R169" s="5"/>
      <c r="S169" s="5"/>
      <c r="T169" s="2"/>
      <c r="U169" s="5"/>
      <c r="V169" s="5"/>
      <c r="W169" s="5"/>
      <c r="X169" s="5"/>
      <c r="Y169" s="5">
        <v>16</v>
      </c>
      <c r="Z169" s="5"/>
      <c r="AA169" s="5"/>
      <c r="AB169" s="5">
        <f t="shared" si="11"/>
        <v>0.49999999999999994</v>
      </c>
      <c r="AC169" s="5">
        <f t="shared" si="12"/>
        <v>0.49999999999999994</v>
      </c>
      <c r="AD169" s="5">
        <f t="shared" si="13"/>
        <v>0.49999999999999994</v>
      </c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ht="33.75">
      <c r="A170" s="5" t="s">
        <v>76</v>
      </c>
      <c r="B170" s="5" t="str">
        <f>VLOOKUP(A170,'name convert'!$A$1:$B$39,2,FALSE)</f>
        <v>Great hall</v>
      </c>
      <c r="C170" s="5" t="s">
        <v>106</v>
      </c>
      <c r="D170" s="5">
        <v>21</v>
      </c>
      <c r="E170" s="5">
        <v>2</v>
      </c>
      <c r="F170" s="5">
        <v>11</v>
      </c>
      <c r="G170" s="17"/>
      <c r="H170" s="11" t="s">
        <v>185</v>
      </c>
      <c r="I170" s="2"/>
      <c r="J170" s="5">
        <v>0</v>
      </c>
      <c r="K170" s="16"/>
      <c r="L170" s="17" t="s">
        <v>186</v>
      </c>
      <c r="M170" s="5"/>
      <c r="N170" s="5"/>
      <c r="O170" s="5"/>
      <c r="P170" s="5"/>
      <c r="Q170" s="5"/>
      <c r="R170" s="5"/>
      <c r="S170" s="5"/>
      <c r="T170" s="2"/>
      <c r="U170" s="2"/>
      <c r="V170" s="5"/>
      <c r="W170" s="5"/>
      <c r="X170" s="5"/>
      <c r="Y170" s="5">
        <v>16</v>
      </c>
      <c r="Z170" s="5"/>
      <c r="AA170" s="5"/>
      <c r="AB170" s="5">
        <f t="shared" si="11"/>
        <v>0.54999999999999993</v>
      </c>
      <c r="AC170" s="5">
        <f t="shared" si="12"/>
        <v>0.54999999999999993</v>
      </c>
      <c r="AD170" s="5">
        <f t="shared" si="13"/>
        <v>0.54999999999999993</v>
      </c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3">
      <c r="A171" s="5" t="s">
        <v>90</v>
      </c>
      <c r="B171" s="5" t="str">
        <f>VLOOKUP(A171,'name convert'!$A$1:$B$39,2,FALSE)</f>
        <v>MINE/ore vein</v>
      </c>
      <c r="C171" s="5" t="s">
        <v>106</v>
      </c>
      <c r="D171" s="5">
        <v>1</v>
      </c>
      <c r="E171" s="5">
        <v>1</v>
      </c>
      <c r="F171" s="5">
        <v>1</v>
      </c>
      <c r="G171" s="17"/>
      <c r="H171" s="11"/>
      <c r="I171" s="2"/>
      <c r="J171" s="5">
        <v>0</v>
      </c>
      <c r="K171" s="16" t="s">
        <v>187</v>
      </c>
      <c r="L171" s="16" t="s">
        <v>187</v>
      </c>
      <c r="M171" s="5"/>
      <c r="N171" s="5"/>
      <c r="O171" s="5"/>
      <c r="P171" s="5"/>
      <c r="Q171" s="5"/>
      <c r="R171" s="5"/>
      <c r="S171" s="5"/>
      <c r="T171" s="2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>
        <v>10</v>
      </c>
      <c r="AL171" s="5"/>
      <c r="AM171" s="5"/>
      <c r="AN171" s="5">
        <f t="shared" ref="AN171:AN180" si="14">D171*10</f>
        <v>10</v>
      </c>
      <c r="AO171" s="5"/>
      <c r="AP171" s="5"/>
      <c r="AQ171" s="5"/>
      <c r="AR171" s="5"/>
      <c r="AS171" s="5"/>
      <c r="AT171" s="5"/>
      <c r="AU171" s="5"/>
      <c r="AV171" s="5"/>
      <c r="AW171" s="5">
        <v>100</v>
      </c>
      <c r="AX171" s="5"/>
      <c r="AY171" s="5"/>
      <c r="AZ171" s="5"/>
      <c r="BA171" s="5">
        <v>10000</v>
      </c>
    </row>
    <row r="172" spans="1:53">
      <c r="A172" s="5" t="s">
        <v>90</v>
      </c>
      <c r="B172" s="5" t="str">
        <f>VLOOKUP(A172,'name convert'!$A$1:$B$39,2,FALSE)</f>
        <v>MINE/ore vein</v>
      </c>
      <c r="C172" s="5" t="s">
        <v>106</v>
      </c>
      <c r="D172" s="5">
        <v>2</v>
      </c>
      <c r="E172" s="5">
        <v>1</v>
      </c>
      <c r="F172" s="5">
        <v>2</v>
      </c>
      <c r="G172" s="17"/>
      <c r="H172" s="11"/>
      <c r="I172" s="2"/>
      <c r="J172" s="5">
        <v>0</v>
      </c>
      <c r="K172" s="16" t="s">
        <v>187</v>
      </c>
      <c r="L172" s="16" t="s">
        <v>187</v>
      </c>
      <c r="M172" s="5"/>
      <c r="N172" s="5"/>
      <c r="O172" s="5"/>
      <c r="P172" s="5"/>
      <c r="Q172" s="5"/>
      <c r="R172" s="5"/>
      <c r="S172" s="5"/>
      <c r="T172" s="2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>
        <v>75</v>
      </c>
      <c r="AL172" s="5"/>
      <c r="AM172" s="5"/>
      <c r="AN172" s="5">
        <f t="shared" si="14"/>
        <v>20</v>
      </c>
      <c r="AO172" s="5"/>
      <c r="AP172" s="5"/>
      <c r="AQ172" s="5"/>
      <c r="AR172" s="5"/>
      <c r="AS172" s="5"/>
      <c r="AT172" s="5"/>
      <c r="AU172" s="5"/>
      <c r="AV172" s="5"/>
      <c r="AW172" s="5">
        <v>300</v>
      </c>
      <c r="AX172" s="5"/>
      <c r="AY172" s="5"/>
      <c r="AZ172" s="5"/>
      <c r="BA172" s="5">
        <v>30000</v>
      </c>
    </row>
    <row r="173" spans="1:53">
      <c r="A173" s="5" t="s">
        <v>90</v>
      </c>
      <c r="B173" s="5" t="str">
        <f>VLOOKUP(A173,'name convert'!$A$1:$B$39,2,FALSE)</f>
        <v>MINE/ore vein</v>
      </c>
      <c r="C173" s="5" t="s">
        <v>106</v>
      </c>
      <c r="D173" s="5">
        <v>3</v>
      </c>
      <c r="E173" s="5">
        <v>1</v>
      </c>
      <c r="F173" s="5">
        <v>3</v>
      </c>
      <c r="G173" s="17"/>
      <c r="H173" s="11"/>
      <c r="I173" s="2"/>
      <c r="J173" s="5">
        <v>0</v>
      </c>
      <c r="K173" s="16" t="s">
        <v>187</v>
      </c>
      <c r="L173" s="16" t="s">
        <v>187</v>
      </c>
      <c r="M173" s="5"/>
      <c r="N173" s="5"/>
      <c r="O173" s="5"/>
      <c r="P173" s="5"/>
      <c r="Q173" s="5"/>
      <c r="R173" s="5"/>
      <c r="S173" s="5"/>
      <c r="T173" s="2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>
        <v>150</v>
      </c>
      <c r="AL173" s="5"/>
      <c r="AM173" s="5"/>
      <c r="AN173" s="5">
        <f t="shared" si="14"/>
        <v>30</v>
      </c>
      <c r="AO173" s="5"/>
      <c r="AP173" s="5"/>
      <c r="AQ173" s="5"/>
      <c r="AR173" s="5"/>
      <c r="AS173" s="5"/>
      <c r="AT173" s="5"/>
      <c r="AU173" s="5"/>
      <c r="AV173" s="5"/>
      <c r="AW173" s="5">
        <v>600</v>
      </c>
      <c r="AX173" s="5"/>
      <c r="AY173" s="5"/>
      <c r="AZ173" s="5"/>
      <c r="BA173" s="5">
        <v>60000</v>
      </c>
    </row>
    <row r="174" spans="1:53">
      <c r="A174" s="5" t="s">
        <v>90</v>
      </c>
      <c r="B174" s="5" t="str">
        <f>VLOOKUP(A174,'name convert'!$A$1:$B$39,2,FALSE)</f>
        <v>MINE/ore vein</v>
      </c>
      <c r="C174" s="5" t="s">
        <v>106</v>
      </c>
      <c r="D174" s="5">
        <v>4</v>
      </c>
      <c r="E174" s="5">
        <v>1</v>
      </c>
      <c r="F174" s="5">
        <v>4</v>
      </c>
      <c r="G174" s="17"/>
      <c r="H174" s="11"/>
      <c r="I174" s="2"/>
      <c r="J174" s="5">
        <v>0</v>
      </c>
      <c r="K174" s="16" t="s">
        <v>187</v>
      </c>
      <c r="L174" s="16" t="s">
        <v>187</v>
      </c>
      <c r="M174" s="5"/>
      <c r="N174" s="5"/>
      <c r="O174" s="5"/>
      <c r="P174" s="5"/>
      <c r="Q174" s="5"/>
      <c r="R174" s="5"/>
      <c r="S174" s="5"/>
      <c r="T174" s="2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>
        <v>250</v>
      </c>
      <c r="AL174" s="5"/>
      <c r="AM174" s="5"/>
      <c r="AN174" s="5">
        <f t="shared" si="14"/>
        <v>40</v>
      </c>
      <c r="AO174" s="5"/>
      <c r="AP174" s="5"/>
      <c r="AQ174" s="5"/>
      <c r="AR174" s="5"/>
      <c r="AS174" s="5"/>
      <c r="AT174" s="5"/>
      <c r="AU174" s="5"/>
      <c r="AV174" s="5"/>
      <c r="AW174" s="5">
        <v>1000</v>
      </c>
      <c r="AX174" s="5"/>
      <c r="AY174" s="5"/>
      <c r="AZ174" s="5"/>
      <c r="BA174" s="5">
        <v>100000</v>
      </c>
    </row>
    <row r="175" spans="1:53">
      <c r="A175" s="5" t="s">
        <v>90</v>
      </c>
      <c r="B175" s="5" t="str">
        <f>VLOOKUP(A175,'name convert'!$A$1:$B$39,2,FALSE)</f>
        <v>MINE/ore vein</v>
      </c>
      <c r="C175" s="5" t="s">
        <v>106</v>
      </c>
      <c r="D175" s="5">
        <v>5</v>
      </c>
      <c r="E175" s="5">
        <v>1</v>
      </c>
      <c r="F175" s="5">
        <v>5</v>
      </c>
      <c r="G175" s="17"/>
      <c r="H175" s="11"/>
      <c r="I175" s="2"/>
      <c r="J175" s="5">
        <v>0</v>
      </c>
      <c r="K175" s="16" t="s">
        <v>187</v>
      </c>
      <c r="L175" s="16" t="s">
        <v>187</v>
      </c>
      <c r="M175" s="5"/>
      <c r="N175" s="5"/>
      <c r="O175" s="5"/>
      <c r="P175" s="5"/>
      <c r="Q175" s="5"/>
      <c r="R175" s="5"/>
      <c r="S175" s="5"/>
      <c r="T175" s="2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>
        <v>375</v>
      </c>
      <c r="AL175" s="5"/>
      <c r="AM175" s="5"/>
      <c r="AN175" s="5">
        <f t="shared" si="14"/>
        <v>50</v>
      </c>
      <c r="AO175" s="5"/>
      <c r="AP175" s="5"/>
      <c r="AQ175" s="5"/>
      <c r="AR175" s="5"/>
      <c r="AS175" s="5"/>
      <c r="AT175" s="5"/>
      <c r="AU175" s="5"/>
      <c r="AV175" s="5"/>
      <c r="AW175" s="5">
        <v>1500</v>
      </c>
      <c r="AX175" s="5"/>
      <c r="AY175" s="5"/>
      <c r="AZ175" s="5"/>
      <c r="BA175" s="5">
        <v>150000</v>
      </c>
    </row>
    <row r="176" spans="1:53">
      <c r="A176" s="5" t="s">
        <v>90</v>
      </c>
      <c r="B176" s="5" t="str">
        <f>VLOOKUP(A176,'name convert'!$A$1:$B$39,2,FALSE)</f>
        <v>MINE/ore vein</v>
      </c>
      <c r="C176" s="5" t="s">
        <v>106</v>
      </c>
      <c r="D176" s="5">
        <v>6</v>
      </c>
      <c r="E176" s="5">
        <v>1</v>
      </c>
      <c r="F176" s="5">
        <v>6</v>
      </c>
      <c r="G176" s="17"/>
      <c r="H176" s="11"/>
      <c r="I176" s="2"/>
      <c r="J176" s="5">
        <v>0</v>
      </c>
      <c r="K176" s="16" t="s">
        <v>187</v>
      </c>
      <c r="L176" s="16" t="s">
        <v>187</v>
      </c>
      <c r="M176" s="5"/>
      <c r="N176" s="5"/>
      <c r="O176" s="5"/>
      <c r="P176" s="5"/>
      <c r="Q176" s="5"/>
      <c r="R176" s="5"/>
      <c r="S176" s="5"/>
      <c r="T176" s="2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>
        <v>500</v>
      </c>
      <c r="AL176" s="5"/>
      <c r="AM176" s="5"/>
      <c r="AN176" s="5">
        <f t="shared" si="14"/>
        <v>60</v>
      </c>
      <c r="AO176" s="5"/>
      <c r="AP176" s="5"/>
      <c r="AQ176" s="5"/>
      <c r="AR176" s="5"/>
      <c r="AS176" s="5"/>
      <c r="AT176" s="5"/>
      <c r="AU176" s="5"/>
      <c r="AV176" s="5"/>
      <c r="AW176" s="5">
        <v>2100</v>
      </c>
      <c r="AX176" s="5"/>
      <c r="AY176" s="5"/>
      <c r="AZ176" s="5"/>
      <c r="BA176" s="5">
        <v>210000</v>
      </c>
    </row>
    <row r="177" spans="1:53">
      <c r="A177" s="5" t="s">
        <v>90</v>
      </c>
      <c r="B177" s="5" t="str">
        <f>VLOOKUP(A177,'name convert'!$A$1:$B$39,2,FALSE)</f>
        <v>MINE/ore vein</v>
      </c>
      <c r="C177" s="5" t="s">
        <v>106</v>
      </c>
      <c r="D177" s="5">
        <v>7</v>
      </c>
      <c r="E177" s="5">
        <v>1</v>
      </c>
      <c r="F177" s="5">
        <v>7</v>
      </c>
      <c r="G177" s="17"/>
      <c r="H177" s="11"/>
      <c r="I177" s="2"/>
      <c r="J177" s="5">
        <v>0</v>
      </c>
      <c r="K177" s="16" t="s">
        <v>187</v>
      </c>
      <c r="L177" s="16" t="s">
        <v>187</v>
      </c>
      <c r="M177" s="5"/>
      <c r="N177" s="5"/>
      <c r="O177" s="5"/>
      <c r="P177" s="5"/>
      <c r="Q177" s="5"/>
      <c r="R177" s="5"/>
      <c r="S177" s="5"/>
      <c r="T177" s="2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>
        <v>700</v>
      </c>
      <c r="AL177" s="5"/>
      <c r="AM177" s="5"/>
      <c r="AN177" s="5">
        <f t="shared" si="14"/>
        <v>70</v>
      </c>
      <c r="AO177" s="5"/>
      <c r="AP177" s="5"/>
      <c r="AQ177" s="5"/>
      <c r="AR177" s="5"/>
      <c r="AS177" s="5"/>
      <c r="AT177" s="5"/>
      <c r="AU177" s="5"/>
      <c r="AV177" s="5"/>
      <c r="AW177" s="5">
        <v>2800</v>
      </c>
      <c r="AX177" s="5"/>
      <c r="AY177" s="5"/>
      <c r="AZ177" s="5"/>
      <c r="BA177" s="5">
        <v>280000</v>
      </c>
    </row>
    <row r="178" spans="1:53">
      <c r="A178" s="5" t="s">
        <v>90</v>
      </c>
      <c r="B178" s="5" t="str">
        <f>VLOOKUP(A178,'name convert'!$A$1:$B$39,2,FALSE)</f>
        <v>MINE/ore vein</v>
      </c>
      <c r="C178" s="5" t="s">
        <v>106</v>
      </c>
      <c r="D178" s="5">
        <v>8</v>
      </c>
      <c r="E178" s="5">
        <v>1</v>
      </c>
      <c r="F178" s="5">
        <v>8</v>
      </c>
      <c r="G178" s="17"/>
      <c r="H178" s="11"/>
      <c r="I178" s="2"/>
      <c r="J178" s="5">
        <v>0</v>
      </c>
      <c r="K178" s="16" t="s">
        <v>187</v>
      </c>
      <c r="L178" s="16" t="s">
        <v>187</v>
      </c>
      <c r="M178" s="5"/>
      <c r="N178" s="5"/>
      <c r="O178" s="5"/>
      <c r="P178" s="5"/>
      <c r="Q178" s="5"/>
      <c r="R178" s="5"/>
      <c r="S178" s="5"/>
      <c r="T178" s="2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>
        <v>900</v>
      </c>
      <c r="AL178" s="5"/>
      <c r="AM178" s="5"/>
      <c r="AN178" s="5">
        <f t="shared" si="14"/>
        <v>80</v>
      </c>
      <c r="AO178" s="5"/>
      <c r="AP178" s="5"/>
      <c r="AQ178" s="5"/>
      <c r="AR178" s="5"/>
      <c r="AS178" s="5"/>
      <c r="AT178" s="5"/>
      <c r="AU178" s="5"/>
      <c r="AV178" s="5"/>
      <c r="AW178" s="5">
        <v>3600</v>
      </c>
      <c r="AX178" s="5"/>
      <c r="AY178" s="5"/>
      <c r="AZ178" s="5"/>
      <c r="BA178" s="5">
        <v>360000</v>
      </c>
    </row>
    <row r="179" spans="1:53">
      <c r="A179" s="5" t="s">
        <v>90</v>
      </c>
      <c r="B179" s="5" t="str">
        <f>VLOOKUP(A179,'name convert'!$A$1:$B$39,2,FALSE)</f>
        <v>MINE/ore vein</v>
      </c>
      <c r="C179" s="5" t="s">
        <v>106</v>
      </c>
      <c r="D179" s="5">
        <v>9</v>
      </c>
      <c r="E179" s="5">
        <v>1</v>
      </c>
      <c r="F179" s="5">
        <v>9</v>
      </c>
      <c r="G179" s="17"/>
      <c r="H179" s="11"/>
      <c r="I179" s="2"/>
      <c r="J179" s="5">
        <v>0</v>
      </c>
      <c r="K179" s="16" t="s">
        <v>187</v>
      </c>
      <c r="L179" s="16" t="s">
        <v>187</v>
      </c>
      <c r="M179" s="5"/>
      <c r="N179" s="5"/>
      <c r="O179" s="5"/>
      <c r="P179" s="5"/>
      <c r="Q179" s="5"/>
      <c r="R179" s="5"/>
      <c r="S179" s="5"/>
      <c r="T179" s="2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>
        <v>1125</v>
      </c>
      <c r="AL179" s="5"/>
      <c r="AM179" s="5"/>
      <c r="AN179" s="5">
        <f t="shared" si="14"/>
        <v>90</v>
      </c>
      <c r="AO179" s="5"/>
      <c r="AP179" s="5"/>
      <c r="AQ179" s="5"/>
      <c r="AR179" s="5"/>
      <c r="AS179" s="5"/>
      <c r="AT179" s="5"/>
      <c r="AU179" s="5"/>
      <c r="AV179" s="5"/>
      <c r="AW179" s="5">
        <v>4500</v>
      </c>
      <c r="AX179" s="5"/>
      <c r="AY179" s="5"/>
      <c r="AZ179" s="5"/>
      <c r="BA179" s="5">
        <v>450000</v>
      </c>
    </row>
    <row r="180" spans="1:53">
      <c r="A180" s="5" t="s">
        <v>90</v>
      </c>
      <c r="B180" s="5" t="str">
        <f>VLOOKUP(A180,'name convert'!$A$1:$B$39,2,FALSE)</f>
        <v>MINE/ore vein</v>
      </c>
      <c r="C180" s="5" t="s">
        <v>106</v>
      </c>
      <c r="D180" s="5">
        <v>10</v>
      </c>
      <c r="E180" s="5">
        <v>1</v>
      </c>
      <c r="F180" s="5">
        <v>10</v>
      </c>
      <c r="G180" s="17"/>
      <c r="H180" s="11"/>
      <c r="I180" s="2"/>
      <c r="J180" s="5">
        <v>0</v>
      </c>
      <c r="K180" s="16" t="s">
        <v>187</v>
      </c>
      <c r="L180" s="16" t="s">
        <v>187</v>
      </c>
      <c r="M180" s="5"/>
      <c r="N180" s="5"/>
      <c r="O180" s="5"/>
      <c r="P180" s="5"/>
      <c r="Q180" s="5"/>
      <c r="R180" s="5"/>
      <c r="S180" s="5"/>
      <c r="T180" s="2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>
        <v>1375</v>
      </c>
      <c r="AL180" s="5"/>
      <c r="AM180" s="5"/>
      <c r="AN180" s="5">
        <f t="shared" si="14"/>
        <v>100</v>
      </c>
      <c r="AO180" s="5"/>
      <c r="AP180" s="5"/>
      <c r="AQ180" s="5"/>
      <c r="AR180" s="5"/>
      <c r="AS180" s="5"/>
      <c r="AT180" s="5"/>
      <c r="AU180" s="5"/>
      <c r="AV180" s="5"/>
      <c r="AW180" s="5">
        <v>5500</v>
      </c>
      <c r="AX180" s="5"/>
      <c r="AY180" s="5"/>
      <c r="AZ180" s="5"/>
      <c r="BA180" s="5">
        <v>550000</v>
      </c>
    </row>
    <row r="181" spans="1:53">
      <c r="A181" s="5" t="s">
        <v>90</v>
      </c>
      <c r="B181" s="5" t="str">
        <f>VLOOKUP(A181,'name convert'!$A$1:$B$39,2,FALSE)</f>
        <v>MINE/ore vein</v>
      </c>
      <c r="C181" s="5" t="s">
        <v>106</v>
      </c>
      <c r="D181" s="5">
        <v>11</v>
      </c>
      <c r="E181" s="5">
        <v>2</v>
      </c>
      <c r="F181" s="5">
        <v>1</v>
      </c>
      <c r="G181" s="17"/>
      <c r="H181" s="11"/>
      <c r="I181" s="2">
        <v>0.1</v>
      </c>
      <c r="J181" s="5">
        <v>0</v>
      </c>
      <c r="K181" s="16"/>
      <c r="L181" s="16" t="s">
        <v>187</v>
      </c>
      <c r="M181" s="5"/>
      <c r="N181" s="5"/>
      <c r="O181" s="5"/>
      <c r="P181" s="5"/>
      <c r="Q181" s="5"/>
      <c r="R181" s="5"/>
      <c r="S181" s="5"/>
      <c r="T181" s="2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>
        <f t="shared" ref="AK181:AK190" si="15">AK171</f>
        <v>10</v>
      </c>
      <c r="AL181" s="5"/>
      <c r="AM181" s="5"/>
      <c r="AN181" s="5">
        <f t="shared" ref="AN181:AN190" si="16">AN171+(AN171*$I181)</f>
        <v>11</v>
      </c>
      <c r="AO181" s="5"/>
      <c r="AP181" s="5"/>
      <c r="AQ181" s="5"/>
      <c r="AR181" s="5"/>
      <c r="AS181" s="5"/>
      <c r="AT181" s="5"/>
      <c r="AU181" s="5"/>
      <c r="AV181" s="5"/>
      <c r="AW181" s="5">
        <f t="shared" ref="AW181:AW190" si="17">AW171+(AW171*$I181)</f>
        <v>110</v>
      </c>
      <c r="AX181" s="5"/>
      <c r="AY181" s="5"/>
      <c r="AZ181" s="5"/>
      <c r="BA181" s="5">
        <f t="shared" ref="BA181:BA190" si="18">BA171+(BA171*$I181)</f>
        <v>11000</v>
      </c>
    </row>
    <row r="182" spans="1:53">
      <c r="A182" s="5" t="s">
        <v>90</v>
      </c>
      <c r="B182" s="5" t="str">
        <f>VLOOKUP(A182,'name convert'!$A$1:$B$39,2,FALSE)</f>
        <v>MINE/ore vein</v>
      </c>
      <c r="C182" s="5" t="s">
        <v>106</v>
      </c>
      <c r="D182" s="5">
        <v>12</v>
      </c>
      <c r="E182" s="5">
        <v>2</v>
      </c>
      <c r="F182" s="5">
        <v>2</v>
      </c>
      <c r="G182" s="17"/>
      <c r="H182" s="11"/>
      <c r="I182" s="2">
        <v>0.1</v>
      </c>
      <c r="J182" s="5">
        <v>0</v>
      </c>
      <c r="K182" s="16"/>
      <c r="L182" s="16" t="s">
        <v>187</v>
      </c>
      <c r="M182" s="5"/>
      <c r="N182" s="5"/>
      <c r="O182" s="5"/>
      <c r="P182" s="5"/>
      <c r="Q182" s="5"/>
      <c r="R182" s="5"/>
      <c r="S182" s="5"/>
      <c r="T182" s="2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>
        <f t="shared" si="15"/>
        <v>75</v>
      </c>
      <c r="AL182" s="5"/>
      <c r="AM182" s="5"/>
      <c r="AN182" s="5">
        <f t="shared" si="16"/>
        <v>22</v>
      </c>
      <c r="AO182" s="5"/>
      <c r="AP182" s="5"/>
      <c r="AQ182" s="5"/>
      <c r="AR182" s="5"/>
      <c r="AS182" s="5"/>
      <c r="AT182" s="5"/>
      <c r="AU182" s="5"/>
      <c r="AV182" s="5"/>
      <c r="AW182" s="5">
        <f t="shared" si="17"/>
        <v>330</v>
      </c>
      <c r="AX182" s="5"/>
      <c r="AY182" s="5"/>
      <c r="AZ182" s="5"/>
      <c r="BA182" s="5">
        <f t="shared" si="18"/>
        <v>33000</v>
      </c>
    </row>
    <row r="183" spans="1:53">
      <c r="A183" s="5" t="s">
        <v>90</v>
      </c>
      <c r="B183" s="5" t="str">
        <f>VLOOKUP(A183,'name convert'!$A$1:$B$39,2,FALSE)</f>
        <v>MINE/ore vein</v>
      </c>
      <c r="C183" s="5" t="s">
        <v>106</v>
      </c>
      <c r="D183" s="5">
        <v>13</v>
      </c>
      <c r="E183" s="5">
        <v>2</v>
      </c>
      <c r="F183" s="5">
        <v>3</v>
      </c>
      <c r="G183" s="17"/>
      <c r="H183" s="11"/>
      <c r="I183" s="2">
        <v>0.1</v>
      </c>
      <c r="J183" s="5">
        <v>0</v>
      </c>
      <c r="K183" s="16"/>
      <c r="L183" s="16" t="s">
        <v>187</v>
      </c>
      <c r="M183" s="5"/>
      <c r="N183" s="5"/>
      <c r="O183" s="5"/>
      <c r="P183" s="5"/>
      <c r="Q183" s="5"/>
      <c r="R183" s="5"/>
      <c r="S183" s="5"/>
      <c r="T183" s="2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>
        <f t="shared" si="15"/>
        <v>150</v>
      </c>
      <c r="AL183" s="5"/>
      <c r="AM183" s="5"/>
      <c r="AN183" s="5">
        <f t="shared" si="16"/>
        <v>33</v>
      </c>
      <c r="AO183" s="5"/>
      <c r="AP183" s="5"/>
      <c r="AQ183" s="5"/>
      <c r="AR183" s="5"/>
      <c r="AS183" s="5"/>
      <c r="AT183" s="5"/>
      <c r="AU183" s="5"/>
      <c r="AV183" s="5"/>
      <c r="AW183" s="5">
        <f t="shared" si="17"/>
        <v>660</v>
      </c>
      <c r="AX183" s="5"/>
      <c r="AY183" s="5"/>
      <c r="AZ183" s="5"/>
      <c r="BA183" s="5">
        <f t="shared" si="18"/>
        <v>66000</v>
      </c>
    </row>
    <row r="184" spans="1:53">
      <c r="A184" s="5" t="s">
        <v>90</v>
      </c>
      <c r="B184" s="5" t="str">
        <f>VLOOKUP(A184,'name convert'!$A$1:$B$39,2,FALSE)</f>
        <v>MINE/ore vein</v>
      </c>
      <c r="C184" s="5" t="s">
        <v>106</v>
      </c>
      <c r="D184" s="5">
        <v>14</v>
      </c>
      <c r="E184" s="5">
        <v>2</v>
      </c>
      <c r="F184" s="5">
        <v>4</v>
      </c>
      <c r="G184" s="17"/>
      <c r="H184" s="11"/>
      <c r="I184" s="2">
        <v>0.1</v>
      </c>
      <c r="J184" s="5">
        <v>0</v>
      </c>
      <c r="K184" s="16"/>
      <c r="L184" s="16" t="s">
        <v>187</v>
      </c>
      <c r="M184" s="5"/>
      <c r="N184" s="5"/>
      <c r="O184" s="5"/>
      <c r="P184" s="5"/>
      <c r="Q184" s="5"/>
      <c r="R184" s="5"/>
      <c r="S184" s="5"/>
      <c r="T184" s="2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>
        <f t="shared" si="15"/>
        <v>250</v>
      </c>
      <c r="AL184" s="5"/>
      <c r="AM184" s="5"/>
      <c r="AN184" s="5">
        <f t="shared" si="16"/>
        <v>44</v>
      </c>
      <c r="AO184" s="5"/>
      <c r="AP184" s="5"/>
      <c r="AQ184" s="5"/>
      <c r="AR184" s="5"/>
      <c r="AS184" s="5"/>
      <c r="AT184" s="5"/>
      <c r="AU184" s="5"/>
      <c r="AV184" s="5"/>
      <c r="AW184" s="5">
        <f t="shared" si="17"/>
        <v>1100</v>
      </c>
      <c r="AX184" s="5"/>
      <c r="AY184" s="5"/>
      <c r="AZ184" s="5"/>
      <c r="BA184" s="5">
        <f t="shared" si="18"/>
        <v>110000</v>
      </c>
    </row>
    <row r="185" spans="1:53">
      <c r="A185" s="5" t="s">
        <v>90</v>
      </c>
      <c r="B185" s="5" t="str">
        <f>VLOOKUP(A185,'name convert'!$A$1:$B$39,2,FALSE)</f>
        <v>MINE/ore vein</v>
      </c>
      <c r="C185" s="5" t="s">
        <v>106</v>
      </c>
      <c r="D185" s="5">
        <v>15</v>
      </c>
      <c r="E185" s="5">
        <v>2</v>
      </c>
      <c r="F185" s="5">
        <v>5</v>
      </c>
      <c r="G185" s="17"/>
      <c r="H185" s="11"/>
      <c r="I185" s="2">
        <v>0.1</v>
      </c>
      <c r="J185" s="5">
        <v>0</v>
      </c>
      <c r="K185" s="16"/>
      <c r="L185" s="16" t="s">
        <v>187</v>
      </c>
      <c r="M185" s="5"/>
      <c r="N185" s="5"/>
      <c r="O185" s="5"/>
      <c r="P185" s="5"/>
      <c r="Q185" s="5"/>
      <c r="R185" s="5"/>
      <c r="S185" s="5"/>
      <c r="T185" s="2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>
        <f t="shared" si="15"/>
        <v>375</v>
      </c>
      <c r="AL185" s="5"/>
      <c r="AM185" s="5"/>
      <c r="AN185" s="5">
        <f t="shared" si="16"/>
        <v>55</v>
      </c>
      <c r="AO185" s="5"/>
      <c r="AP185" s="5"/>
      <c r="AQ185" s="5"/>
      <c r="AR185" s="5"/>
      <c r="AS185" s="5"/>
      <c r="AT185" s="5"/>
      <c r="AU185" s="5"/>
      <c r="AV185" s="5"/>
      <c r="AW185" s="5">
        <f t="shared" si="17"/>
        <v>1650</v>
      </c>
      <c r="AX185" s="5"/>
      <c r="AY185" s="5"/>
      <c r="AZ185" s="5"/>
      <c r="BA185" s="5">
        <f t="shared" si="18"/>
        <v>165000</v>
      </c>
    </row>
    <row r="186" spans="1:53">
      <c r="A186" s="5" t="s">
        <v>90</v>
      </c>
      <c r="B186" s="5" t="str">
        <f>VLOOKUP(A186,'name convert'!$A$1:$B$39,2,FALSE)</f>
        <v>MINE/ore vein</v>
      </c>
      <c r="C186" s="5" t="s">
        <v>106</v>
      </c>
      <c r="D186" s="5">
        <v>16</v>
      </c>
      <c r="E186" s="5">
        <v>2</v>
      </c>
      <c r="F186" s="5">
        <v>6</v>
      </c>
      <c r="G186" s="17"/>
      <c r="H186" s="11"/>
      <c r="I186" s="2">
        <v>0.1</v>
      </c>
      <c r="J186" s="5">
        <v>0</v>
      </c>
      <c r="K186" s="16"/>
      <c r="L186" s="16" t="s">
        <v>187</v>
      </c>
      <c r="M186" s="5"/>
      <c r="N186" s="5"/>
      <c r="O186" s="5"/>
      <c r="P186" s="5"/>
      <c r="Q186" s="5"/>
      <c r="R186" s="5"/>
      <c r="S186" s="5"/>
      <c r="T186" s="2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>
        <f t="shared" si="15"/>
        <v>500</v>
      </c>
      <c r="AL186" s="5"/>
      <c r="AM186" s="5"/>
      <c r="AN186" s="5">
        <f t="shared" si="16"/>
        <v>66</v>
      </c>
      <c r="AO186" s="5"/>
      <c r="AP186" s="5"/>
      <c r="AQ186" s="5"/>
      <c r="AR186" s="5"/>
      <c r="AS186" s="5"/>
      <c r="AT186" s="5"/>
      <c r="AU186" s="5"/>
      <c r="AV186" s="5"/>
      <c r="AW186" s="5">
        <f t="shared" si="17"/>
        <v>2310</v>
      </c>
      <c r="AX186" s="5"/>
      <c r="AY186" s="5"/>
      <c r="AZ186" s="5"/>
      <c r="BA186" s="5">
        <f t="shared" si="18"/>
        <v>231000</v>
      </c>
    </row>
    <row r="187" spans="1:53">
      <c r="A187" s="5" t="s">
        <v>90</v>
      </c>
      <c r="B187" s="5" t="str">
        <f>VLOOKUP(A187,'name convert'!$A$1:$B$39,2,FALSE)</f>
        <v>MINE/ore vein</v>
      </c>
      <c r="C187" s="5" t="s">
        <v>106</v>
      </c>
      <c r="D187" s="5">
        <v>17</v>
      </c>
      <c r="E187" s="5">
        <v>2</v>
      </c>
      <c r="F187" s="5">
        <v>7</v>
      </c>
      <c r="G187" s="17"/>
      <c r="H187" s="11"/>
      <c r="I187" s="2">
        <v>0.1</v>
      </c>
      <c r="J187" s="5">
        <v>0</v>
      </c>
      <c r="K187" s="16"/>
      <c r="L187" s="16" t="s">
        <v>187</v>
      </c>
      <c r="M187" s="5"/>
      <c r="N187" s="5"/>
      <c r="O187" s="5"/>
      <c r="P187" s="5"/>
      <c r="Q187" s="5"/>
      <c r="R187" s="5"/>
      <c r="S187" s="5"/>
      <c r="T187" s="2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>
        <f t="shared" si="15"/>
        <v>700</v>
      </c>
      <c r="AL187" s="5"/>
      <c r="AM187" s="5"/>
      <c r="AN187" s="5">
        <f t="shared" si="16"/>
        <v>77</v>
      </c>
      <c r="AO187" s="5"/>
      <c r="AP187" s="5"/>
      <c r="AQ187" s="5"/>
      <c r="AR187" s="5"/>
      <c r="AS187" s="5"/>
      <c r="AT187" s="5"/>
      <c r="AU187" s="5"/>
      <c r="AV187" s="5"/>
      <c r="AW187" s="5">
        <f t="shared" si="17"/>
        <v>3080</v>
      </c>
      <c r="AX187" s="5"/>
      <c r="AY187" s="5"/>
      <c r="AZ187" s="5"/>
      <c r="BA187" s="5">
        <f t="shared" si="18"/>
        <v>308000</v>
      </c>
    </row>
    <row r="188" spans="1:53">
      <c r="A188" s="5" t="s">
        <v>90</v>
      </c>
      <c r="B188" s="5" t="str">
        <f>VLOOKUP(A188,'name convert'!$A$1:$B$39,2,FALSE)</f>
        <v>MINE/ore vein</v>
      </c>
      <c r="C188" s="5" t="s">
        <v>106</v>
      </c>
      <c r="D188" s="5">
        <v>18</v>
      </c>
      <c r="E188" s="5">
        <v>2</v>
      </c>
      <c r="F188" s="5">
        <v>8</v>
      </c>
      <c r="G188" s="17"/>
      <c r="H188" s="11"/>
      <c r="I188" s="2">
        <v>0.1</v>
      </c>
      <c r="J188" s="5">
        <v>0</v>
      </c>
      <c r="K188" s="16"/>
      <c r="L188" s="16" t="s">
        <v>187</v>
      </c>
      <c r="M188" s="5"/>
      <c r="N188" s="5"/>
      <c r="O188" s="5"/>
      <c r="P188" s="5"/>
      <c r="Q188" s="5"/>
      <c r="R188" s="5"/>
      <c r="S188" s="5"/>
      <c r="T188" s="2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>
        <f t="shared" si="15"/>
        <v>900</v>
      </c>
      <c r="AL188" s="5"/>
      <c r="AM188" s="5"/>
      <c r="AN188" s="5">
        <f t="shared" si="16"/>
        <v>88</v>
      </c>
      <c r="AO188" s="5"/>
      <c r="AP188" s="5"/>
      <c r="AQ188" s="5"/>
      <c r="AR188" s="5"/>
      <c r="AS188" s="5"/>
      <c r="AT188" s="5"/>
      <c r="AU188" s="5"/>
      <c r="AV188" s="5"/>
      <c r="AW188" s="5">
        <f t="shared" si="17"/>
        <v>3960</v>
      </c>
      <c r="AX188" s="5"/>
      <c r="AY188" s="5"/>
      <c r="AZ188" s="5"/>
      <c r="BA188" s="5">
        <f t="shared" si="18"/>
        <v>396000</v>
      </c>
    </row>
    <row r="189" spans="1:53">
      <c r="A189" s="5" t="s">
        <v>90</v>
      </c>
      <c r="B189" s="5" t="str">
        <f>VLOOKUP(A189,'name convert'!$A$1:$B$39,2,FALSE)</f>
        <v>MINE/ore vein</v>
      </c>
      <c r="C189" s="5" t="s">
        <v>106</v>
      </c>
      <c r="D189" s="5">
        <v>19</v>
      </c>
      <c r="E189" s="5">
        <v>2</v>
      </c>
      <c r="F189" s="5">
        <v>9</v>
      </c>
      <c r="G189" s="17"/>
      <c r="H189" s="11"/>
      <c r="I189" s="2">
        <v>0.1</v>
      </c>
      <c r="J189" s="5">
        <v>0</v>
      </c>
      <c r="K189" s="16"/>
      <c r="L189" s="16" t="s">
        <v>187</v>
      </c>
      <c r="M189" s="5"/>
      <c r="N189" s="5"/>
      <c r="O189" s="5"/>
      <c r="P189" s="5"/>
      <c r="Q189" s="5"/>
      <c r="R189" s="5"/>
      <c r="S189" s="5"/>
      <c r="T189" s="2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>
        <f t="shared" si="15"/>
        <v>1125</v>
      </c>
      <c r="AL189" s="5"/>
      <c r="AM189" s="5"/>
      <c r="AN189" s="5">
        <f t="shared" si="16"/>
        <v>99</v>
      </c>
      <c r="AO189" s="5"/>
      <c r="AP189" s="5"/>
      <c r="AQ189" s="5"/>
      <c r="AR189" s="5"/>
      <c r="AS189" s="5"/>
      <c r="AT189" s="5"/>
      <c r="AU189" s="5"/>
      <c r="AV189" s="5"/>
      <c r="AW189" s="5">
        <f t="shared" si="17"/>
        <v>4950</v>
      </c>
      <c r="AX189" s="5"/>
      <c r="AY189" s="5"/>
      <c r="AZ189" s="5"/>
      <c r="BA189" s="5">
        <f t="shared" si="18"/>
        <v>495000</v>
      </c>
    </row>
    <row r="190" spans="1:53">
      <c r="A190" s="5" t="s">
        <v>90</v>
      </c>
      <c r="B190" s="5" t="str">
        <f>VLOOKUP(A190,'name convert'!$A$1:$B$39,2,FALSE)</f>
        <v>MINE/ore vein</v>
      </c>
      <c r="C190" s="5" t="s">
        <v>106</v>
      </c>
      <c r="D190" s="5">
        <v>20</v>
      </c>
      <c r="E190" s="5">
        <v>2</v>
      </c>
      <c r="F190" s="5">
        <v>10</v>
      </c>
      <c r="G190" s="17"/>
      <c r="H190" s="11"/>
      <c r="I190" s="2">
        <v>0.1</v>
      </c>
      <c r="J190" s="5">
        <v>0</v>
      </c>
      <c r="K190" s="16"/>
      <c r="L190" s="16" t="s">
        <v>187</v>
      </c>
      <c r="M190" s="5"/>
      <c r="N190" s="5"/>
      <c r="O190" s="5"/>
      <c r="P190" s="5"/>
      <c r="Q190" s="5"/>
      <c r="R190" s="5"/>
      <c r="S190" s="5"/>
      <c r="T190" s="2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>
        <f t="shared" si="15"/>
        <v>1375</v>
      </c>
      <c r="AL190" s="5"/>
      <c r="AM190" s="5"/>
      <c r="AN190" s="5">
        <f t="shared" si="16"/>
        <v>110</v>
      </c>
      <c r="AO190" s="5"/>
      <c r="AP190" s="5"/>
      <c r="AQ190" s="5"/>
      <c r="AR190" s="5"/>
      <c r="AS190" s="5"/>
      <c r="AT190" s="5"/>
      <c r="AU190" s="5"/>
      <c r="AV190" s="5"/>
      <c r="AW190" s="5">
        <f t="shared" si="17"/>
        <v>6050</v>
      </c>
      <c r="AX190" s="5"/>
      <c r="AY190" s="5"/>
      <c r="AZ190" s="5"/>
      <c r="BA190" s="5">
        <f t="shared" si="18"/>
        <v>605000</v>
      </c>
    </row>
    <row r="191" spans="1:53">
      <c r="A191" s="5" t="s">
        <v>90</v>
      </c>
      <c r="B191" s="5" t="str">
        <f>VLOOKUP(A191,'name convert'!$A$1:$B$39,2,FALSE)</f>
        <v>MINE/ore vein</v>
      </c>
      <c r="C191" s="5" t="s">
        <v>106</v>
      </c>
      <c r="D191" s="5">
        <v>21</v>
      </c>
      <c r="E191" s="5">
        <v>2</v>
      </c>
      <c r="F191" s="5">
        <v>11</v>
      </c>
      <c r="G191" s="17"/>
      <c r="H191" s="11"/>
      <c r="I191" s="2">
        <v>0.1</v>
      </c>
      <c r="J191" s="5">
        <v>0</v>
      </c>
      <c r="K191" s="16"/>
      <c r="L191" s="16" t="s">
        <v>187</v>
      </c>
      <c r="M191" s="5"/>
      <c r="N191" s="5"/>
      <c r="O191" s="5"/>
      <c r="P191" s="5"/>
      <c r="Q191" s="5"/>
      <c r="R191" s="5"/>
      <c r="S191" s="5"/>
      <c r="T191" s="2"/>
      <c r="U191" s="2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>
        <f>AK190+250</f>
        <v>1625</v>
      </c>
      <c r="AL191" s="5"/>
      <c r="AM191" s="5"/>
      <c r="AN191" s="5">
        <f>(AN180+10)+((AN180+10)*$I190)</f>
        <v>121</v>
      </c>
      <c r="AO191" s="5"/>
      <c r="AP191" s="5"/>
      <c r="AQ191" s="5"/>
      <c r="AR191" s="5"/>
      <c r="AS191" s="5"/>
      <c r="AT191" s="5"/>
      <c r="AU191" s="5"/>
      <c r="AV191" s="5"/>
      <c r="AW191" s="5">
        <f>(AW180+1100)+((AW180+1100)*$I190)</f>
        <v>7260</v>
      </c>
      <c r="AX191" s="5"/>
      <c r="AY191" s="5"/>
      <c r="AZ191" s="5"/>
      <c r="BA191" s="5">
        <f>(BA180+110000)+((BA180+110000)*$I190)</f>
        <v>726000</v>
      </c>
    </row>
    <row r="192" spans="1:53">
      <c r="A192" s="5" t="s">
        <v>89</v>
      </c>
      <c r="B192" s="5" t="str">
        <f>VLOOKUP(A192,'name convert'!$A$1:$B$39,2,FALSE)</f>
        <v>Quarry</v>
      </c>
      <c r="C192" s="5" t="s">
        <v>106</v>
      </c>
      <c r="D192" s="5">
        <v>1</v>
      </c>
      <c r="E192" s="5">
        <v>1</v>
      </c>
      <c r="F192" s="5">
        <v>1</v>
      </c>
      <c r="G192" s="17"/>
      <c r="H192" s="11"/>
      <c r="I192" s="2"/>
      <c r="J192" s="5">
        <v>0</v>
      </c>
      <c r="K192" s="16" t="s">
        <v>188</v>
      </c>
      <c r="L192" s="16" t="s">
        <v>188</v>
      </c>
      <c r="M192" s="5"/>
      <c r="N192" s="5"/>
      <c r="O192" s="5"/>
      <c r="P192" s="5"/>
      <c r="Q192" s="5"/>
      <c r="R192" s="5"/>
      <c r="S192" s="5"/>
      <c r="T192" s="2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>
        <v>10</v>
      </c>
      <c r="AL192" s="5"/>
      <c r="AM192" s="5"/>
      <c r="AN192" s="5">
        <f t="shared" ref="AN192:AN201" si="19">D192*10</f>
        <v>10</v>
      </c>
      <c r="AO192" s="5"/>
      <c r="AP192" s="5"/>
      <c r="AQ192" s="5"/>
      <c r="AR192" s="5"/>
      <c r="AS192" s="5"/>
      <c r="AT192" s="5"/>
      <c r="AU192" s="5"/>
      <c r="AV192" s="5">
        <v>100</v>
      </c>
      <c r="AW192" s="5"/>
      <c r="AX192" s="5"/>
      <c r="AY192" s="5"/>
      <c r="AZ192" s="5">
        <v>10000</v>
      </c>
      <c r="BA192" s="5"/>
    </row>
    <row r="193" spans="1:53">
      <c r="A193" s="5" t="s">
        <v>89</v>
      </c>
      <c r="B193" s="5" t="str">
        <f>VLOOKUP(A193,'name convert'!$A$1:$B$39,2,FALSE)</f>
        <v>Quarry</v>
      </c>
      <c r="C193" s="5" t="s">
        <v>106</v>
      </c>
      <c r="D193" s="5">
        <v>2</v>
      </c>
      <c r="E193" s="5">
        <v>1</v>
      </c>
      <c r="F193" s="5">
        <v>2</v>
      </c>
      <c r="G193" s="17"/>
      <c r="H193" s="11"/>
      <c r="I193" s="2"/>
      <c r="J193" s="5">
        <v>0</v>
      </c>
      <c r="K193" s="16" t="s">
        <v>188</v>
      </c>
      <c r="L193" s="16" t="s">
        <v>188</v>
      </c>
      <c r="M193" s="5"/>
      <c r="N193" s="5"/>
      <c r="O193" s="5"/>
      <c r="P193" s="5"/>
      <c r="Q193" s="5"/>
      <c r="R193" s="5"/>
      <c r="S193" s="5"/>
      <c r="T193" s="2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>
        <v>60</v>
      </c>
      <c r="AL193" s="5"/>
      <c r="AM193" s="5"/>
      <c r="AN193" s="5">
        <f t="shared" si="19"/>
        <v>20</v>
      </c>
      <c r="AO193" s="5"/>
      <c r="AP193" s="5"/>
      <c r="AQ193" s="5"/>
      <c r="AR193" s="5"/>
      <c r="AS193" s="5"/>
      <c r="AT193" s="5"/>
      <c r="AU193" s="5"/>
      <c r="AV193" s="5">
        <v>300</v>
      </c>
      <c r="AW193" s="5"/>
      <c r="AX193" s="5"/>
      <c r="AY193" s="5"/>
      <c r="AZ193" s="5">
        <v>30000</v>
      </c>
      <c r="BA193" s="5"/>
    </row>
    <row r="194" spans="1:53">
      <c r="A194" s="5" t="s">
        <v>89</v>
      </c>
      <c r="B194" s="5" t="str">
        <f>VLOOKUP(A194,'name convert'!$A$1:$B$39,2,FALSE)</f>
        <v>Quarry</v>
      </c>
      <c r="C194" s="5" t="s">
        <v>106</v>
      </c>
      <c r="D194" s="5">
        <v>3</v>
      </c>
      <c r="E194" s="5">
        <v>1</v>
      </c>
      <c r="F194" s="5">
        <v>3</v>
      </c>
      <c r="G194" s="17"/>
      <c r="H194" s="11"/>
      <c r="I194" s="2"/>
      <c r="J194" s="5">
        <v>0</v>
      </c>
      <c r="K194" s="16" t="s">
        <v>188</v>
      </c>
      <c r="L194" s="16" t="s">
        <v>188</v>
      </c>
      <c r="M194" s="5"/>
      <c r="N194" s="5"/>
      <c r="O194" s="5"/>
      <c r="P194" s="5"/>
      <c r="Q194" s="5"/>
      <c r="R194" s="5"/>
      <c r="S194" s="5"/>
      <c r="T194" s="2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>
        <v>120</v>
      </c>
      <c r="AL194" s="5"/>
      <c r="AM194" s="5"/>
      <c r="AN194" s="5">
        <f t="shared" si="19"/>
        <v>30</v>
      </c>
      <c r="AO194" s="5"/>
      <c r="AP194" s="5"/>
      <c r="AQ194" s="5"/>
      <c r="AR194" s="5"/>
      <c r="AS194" s="5"/>
      <c r="AT194" s="5"/>
      <c r="AU194" s="5"/>
      <c r="AV194" s="5">
        <v>600</v>
      </c>
      <c r="AW194" s="5"/>
      <c r="AX194" s="5"/>
      <c r="AY194" s="5"/>
      <c r="AZ194" s="5">
        <v>60000</v>
      </c>
      <c r="BA194" s="5"/>
    </row>
    <row r="195" spans="1:53">
      <c r="A195" s="5" t="s">
        <v>89</v>
      </c>
      <c r="B195" s="5" t="str">
        <f>VLOOKUP(A195,'name convert'!$A$1:$B$39,2,FALSE)</f>
        <v>Quarry</v>
      </c>
      <c r="C195" s="5" t="s">
        <v>106</v>
      </c>
      <c r="D195" s="5">
        <v>4</v>
      </c>
      <c r="E195" s="5">
        <v>1</v>
      </c>
      <c r="F195" s="5">
        <v>4</v>
      </c>
      <c r="G195" s="17"/>
      <c r="H195" s="11"/>
      <c r="I195" s="2"/>
      <c r="J195" s="5">
        <v>0</v>
      </c>
      <c r="K195" s="16" t="s">
        <v>188</v>
      </c>
      <c r="L195" s="16" t="s">
        <v>188</v>
      </c>
      <c r="M195" s="5"/>
      <c r="N195" s="5"/>
      <c r="O195" s="5"/>
      <c r="P195" s="5"/>
      <c r="Q195" s="5"/>
      <c r="R195" s="5"/>
      <c r="S195" s="5"/>
      <c r="T195" s="2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>
        <v>200</v>
      </c>
      <c r="AL195" s="5"/>
      <c r="AM195" s="5"/>
      <c r="AN195" s="5">
        <f t="shared" si="19"/>
        <v>40</v>
      </c>
      <c r="AO195" s="5"/>
      <c r="AP195" s="5"/>
      <c r="AQ195" s="5"/>
      <c r="AR195" s="5"/>
      <c r="AS195" s="5"/>
      <c r="AT195" s="5"/>
      <c r="AU195" s="5"/>
      <c r="AV195" s="5">
        <v>1000</v>
      </c>
      <c r="AW195" s="5"/>
      <c r="AX195" s="5"/>
      <c r="AY195" s="5"/>
      <c r="AZ195" s="5">
        <v>100000</v>
      </c>
      <c r="BA195" s="5"/>
    </row>
    <row r="196" spans="1:53">
      <c r="A196" s="5" t="s">
        <v>89</v>
      </c>
      <c r="B196" s="5" t="str">
        <f>VLOOKUP(A196,'name convert'!$A$1:$B$39,2,FALSE)</f>
        <v>Quarry</v>
      </c>
      <c r="C196" s="5" t="s">
        <v>106</v>
      </c>
      <c r="D196" s="5">
        <v>5</v>
      </c>
      <c r="E196" s="5">
        <v>1</v>
      </c>
      <c r="F196" s="5">
        <v>5</v>
      </c>
      <c r="G196" s="17"/>
      <c r="H196" s="11"/>
      <c r="I196" s="2"/>
      <c r="J196" s="5">
        <v>0</v>
      </c>
      <c r="K196" s="16" t="s">
        <v>188</v>
      </c>
      <c r="L196" s="16" t="s">
        <v>188</v>
      </c>
      <c r="M196" s="5"/>
      <c r="N196" s="5"/>
      <c r="O196" s="5"/>
      <c r="P196" s="5"/>
      <c r="Q196" s="5"/>
      <c r="R196" s="5"/>
      <c r="S196" s="5"/>
      <c r="T196" s="2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>
        <v>300</v>
      </c>
      <c r="AL196" s="5"/>
      <c r="AM196" s="5"/>
      <c r="AN196" s="5">
        <f t="shared" si="19"/>
        <v>50</v>
      </c>
      <c r="AO196" s="5"/>
      <c r="AP196" s="5"/>
      <c r="AQ196" s="5"/>
      <c r="AR196" s="5"/>
      <c r="AS196" s="5"/>
      <c r="AT196" s="5"/>
      <c r="AU196" s="5"/>
      <c r="AV196" s="5">
        <v>1500</v>
      </c>
      <c r="AW196" s="5"/>
      <c r="AX196" s="5"/>
      <c r="AY196" s="5"/>
      <c r="AZ196" s="5">
        <v>150000</v>
      </c>
      <c r="BA196" s="5"/>
    </row>
    <row r="197" spans="1:53">
      <c r="A197" s="5" t="s">
        <v>89</v>
      </c>
      <c r="B197" s="5" t="str">
        <f>VLOOKUP(A197,'name convert'!$A$1:$B$39,2,FALSE)</f>
        <v>Quarry</v>
      </c>
      <c r="C197" s="5" t="s">
        <v>106</v>
      </c>
      <c r="D197" s="5">
        <v>6</v>
      </c>
      <c r="E197" s="5">
        <v>1</v>
      </c>
      <c r="F197" s="5">
        <v>6</v>
      </c>
      <c r="G197" s="17"/>
      <c r="H197" s="11"/>
      <c r="I197" s="2"/>
      <c r="J197" s="5">
        <v>0</v>
      </c>
      <c r="K197" s="16" t="s">
        <v>188</v>
      </c>
      <c r="L197" s="16" t="s">
        <v>188</v>
      </c>
      <c r="M197" s="5"/>
      <c r="N197" s="5"/>
      <c r="O197" s="5"/>
      <c r="P197" s="5"/>
      <c r="Q197" s="5"/>
      <c r="R197" s="5"/>
      <c r="S197" s="5"/>
      <c r="T197" s="2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>
        <v>420</v>
      </c>
      <c r="AL197" s="5"/>
      <c r="AM197" s="5"/>
      <c r="AN197" s="5">
        <f t="shared" si="19"/>
        <v>60</v>
      </c>
      <c r="AO197" s="5"/>
      <c r="AP197" s="5"/>
      <c r="AQ197" s="5"/>
      <c r="AR197" s="5"/>
      <c r="AS197" s="5"/>
      <c r="AT197" s="5"/>
      <c r="AU197" s="5"/>
      <c r="AV197" s="5">
        <v>2100</v>
      </c>
      <c r="AW197" s="5"/>
      <c r="AX197" s="5"/>
      <c r="AY197" s="5"/>
      <c r="AZ197" s="5">
        <v>210000</v>
      </c>
      <c r="BA197" s="5"/>
    </row>
    <row r="198" spans="1:53">
      <c r="A198" s="5" t="s">
        <v>89</v>
      </c>
      <c r="B198" s="5" t="str">
        <f>VLOOKUP(A198,'name convert'!$A$1:$B$39,2,FALSE)</f>
        <v>Quarry</v>
      </c>
      <c r="C198" s="5" t="s">
        <v>106</v>
      </c>
      <c r="D198" s="5">
        <v>7</v>
      </c>
      <c r="E198" s="5">
        <v>1</v>
      </c>
      <c r="F198" s="5">
        <v>7</v>
      </c>
      <c r="G198" s="17"/>
      <c r="H198" s="11"/>
      <c r="I198" s="2"/>
      <c r="J198" s="5">
        <v>0</v>
      </c>
      <c r="K198" s="16" t="s">
        <v>188</v>
      </c>
      <c r="L198" s="16" t="s">
        <v>188</v>
      </c>
      <c r="M198" s="5"/>
      <c r="N198" s="5"/>
      <c r="O198" s="5"/>
      <c r="P198" s="5"/>
      <c r="Q198" s="5"/>
      <c r="R198" s="5"/>
      <c r="S198" s="5"/>
      <c r="T198" s="2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>
        <v>560</v>
      </c>
      <c r="AL198" s="5"/>
      <c r="AM198" s="5"/>
      <c r="AN198" s="5">
        <f t="shared" si="19"/>
        <v>70</v>
      </c>
      <c r="AO198" s="5"/>
      <c r="AP198" s="5"/>
      <c r="AQ198" s="5"/>
      <c r="AR198" s="5"/>
      <c r="AS198" s="5"/>
      <c r="AT198" s="5"/>
      <c r="AU198" s="5"/>
      <c r="AV198" s="5">
        <v>2800</v>
      </c>
      <c r="AW198" s="5"/>
      <c r="AX198" s="5"/>
      <c r="AY198" s="5"/>
      <c r="AZ198" s="5">
        <v>280000</v>
      </c>
      <c r="BA198" s="5"/>
    </row>
    <row r="199" spans="1:53">
      <c r="A199" s="5" t="s">
        <v>89</v>
      </c>
      <c r="B199" s="5" t="str">
        <f>VLOOKUP(A199,'name convert'!$A$1:$B$39,2,FALSE)</f>
        <v>Quarry</v>
      </c>
      <c r="C199" s="5" t="s">
        <v>106</v>
      </c>
      <c r="D199" s="5">
        <v>8</v>
      </c>
      <c r="E199" s="5">
        <v>1</v>
      </c>
      <c r="F199" s="5">
        <v>8</v>
      </c>
      <c r="G199" s="17"/>
      <c r="H199" s="11"/>
      <c r="I199" s="2"/>
      <c r="J199" s="5">
        <v>0</v>
      </c>
      <c r="K199" s="16" t="s">
        <v>188</v>
      </c>
      <c r="L199" s="16" t="s">
        <v>188</v>
      </c>
      <c r="M199" s="5"/>
      <c r="N199" s="5"/>
      <c r="O199" s="5"/>
      <c r="P199" s="5"/>
      <c r="Q199" s="5"/>
      <c r="R199" s="5"/>
      <c r="S199" s="5"/>
      <c r="T199" s="2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>
        <v>720</v>
      </c>
      <c r="AL199" s="5"/>
      <c r="AM199" s="5"/>
      <c r="AN199" s="5">
        <f t="shared" si="19"/>
        <v>80</v>
      </c>
      <c r="AO199" s="5"/>
      <c r="AP199" s="5"/>
      <c r="AQ199" s="5"/>
      <c r="AR199" s="5"/>
      <c r="AS199" s="5"/>
      <c r="AT199" s="5"/>
      <c r="AU199" s="5"/>
      <c r="AV199" s="5">
        <v>3600</v>
      </c>
      <c r="AW199" s="5"/>
      <c r="AX199" s="5"/>
      <c r="AY199" s="5"/>
      <c r="AZ199" s="5">
        <v>360000</v>
      </c>
      <c r="BA199" s="5"/>
    </row>
    <row r="200" spans="1:53">
      <c r="A200" s="5" t="s">
        <v>89</v>
      </c>
      <c r="B200" s="5" t="str">
        <f>VLOOKUP(A200,'name convert'!$A$1:$B$39,2,FALSE)</f>
        <v>Quarry</v>
      </c>
      <c r="C200" s="5" t="s">
        <v>106</v>
      </c>
      <c r="D200" s="5">
        <v>9</v>
      </c>
      <c r="E200" s="5">
        <v>1</v>
      </c>
      <c r="F200" s="5">
        <v>9</v>
      </c>
      <c r="G200" s="17"/>
      <c r="H200" s="11"/>
      <c r="I200" s="2"/>
      <c r="J200" s="5">
        <v>0</v>
      </c>
      <c r="K200" s="16" t="s">
        <v>188</v>
      </c>
      <c r="L200" s="16" t="s">
        <v>188</v>
      </c>
      <c r="M200" s="5"/>
      <c r="N200" s="5"/>
      <c r="O200" s="5"/>
      <c r="P200" s="5"/>
      <c r="Q200" s="5"/>
      <c r="R200" s="5"/>
      <c r="S200" s="5"/>
      <c r="T200" s="2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>
        <v>900</v>
      </c>
      <c r="AL200" s="5"/>
      <c r="AM200" s="5"/>
      <c r="AN200" s="5">
        <f t="shared" si="19"/>
        <v>90</v>
      </c>
      <c r="AO200" s="5"/>
      <c r="AP200" s="5"/>
      <c r="AQ200" s="5"/>
      <c r="AR200" s="5"/>
      <c r="AS200" s="5"/>
      <c r="AT200" s="5"/>
      <c r="AU200" s="5"/>
      <c r="AV200" s="5">
        <v>4500</v>
      </c>
      <c r="AW200" s="5"/>
      <c r="AX200" s="5"/>
      <c r="AY200" s="5"/>
      <c r="AZ200" s="5">
        <v>450000</v>
      </c>
      <c r="BA200" s="5"/>
    </row>
    <row r="201" spans="1:53">
      <c r="A201" s="5" t="s">
        <v>89</v>
      </c>
      <c r="B201" s="5" t="str">
        <f>VLOOKUP(A201,'name convert'!$A$1:$B$39,2,FALSE)</f>
        <v>Quarry</v>
      </c>
      <c r="C201" s="5" t="s">
        <v>106</v>
      </c>
      <c r="D201" s="5">
        <v>10</v>
      </c>
      <c r="E201" s="5">
        <v>1</v>
      </c>
      <c r="F201" s="5">
        <v>10</v>
      </c>
      <c r="G201" s="17"/>
      <c r="H201" s="11"/>
      <c r="I201" s="2"/>
      <c r="J201" s="5">
        <v>0</v>
      </c>
      <c r="K201" s="16" t="s">
        <v>188</v>
      </c>
      <c r="L201" s="16" t="s">
        <v>188</v>
      </c>
      <c r="M201" s="5"/>
      <c r="N201" s="5"/>
      <c r="O201" s="5"/>
      <c r="P201" s="5"/>
      <c r="Q201" s="5"/>
      <c r="R201" s="5"/>
      <c r="S201" s="5"/>
      <c r="T201" s="2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>
        <v>1100</v>
      </c>
      <c r="AL201" s="5"/>
      <c r="AM201" s="5"/>
      <c r="AN201" s="5">
        <f t="shared" si="19"/>
        <v>100</v>
      </c>
      <c r="AO201" s="5"/>
      <c r="AP201" s="5"/>
      <c r="AQ201" s="5"/>
      <c r="AR201" s="5"/>
      <c r="AS201" s="5"/>
      <c r="AT201" s="5"/>
      <c r="AU201" s="5"/>
      <c r="AV201" s="5">
        <v>5500</v>
      </c>
      <c r="AW201" s="5"/>
      <c r="AX201" s="5"/>
      <c r="AY201" s="5"/>
      <c r="AZ201" s="5">
        <v>550000</v>
      </c>
      <c r="BA201" s="5"/>
    </row>
    <row r="202" spans="1:53">
      <c r="A202" s="5" t="s">
        <v>89</v>
      </c>
      <c r="B202" s="5" t="str">
        <f>VLOOKUP(A202,'name convert'!$A$1:$B$39,2,FALSE)</f>
        <v>Quarry</v>
      </c>
      <c r="C202" s="5" t="s">
        <v>106</v>
      </c>
      <c r="D202" s="5">
        <v>11</v>
      </c>
      <c r="E202" s="5">
        <v>2</v>
      </c>
      <c r="F202" s="5">
        <v>1</v>
      </c>
      <c r="G202" s="17"/>
      <c r="H202" s="11"/>
      <c r="I202" s="2">
        <v>0.1</v>
      </c>
      <c r="J202" s="5">
        <v>0</v>
      </c>
      <c r="K202" s="16"/>
      <c r="L202" s="16" t="s">
        <v>188</v>
      </c>
      <c r="M202" s="5"/>
      <c r="N202" s="5"/>
      <c r="O202" s="5"/>
      <c r="P202" s="5"/>
      <c r="Q202" s="5"/>
      <c r="R202" s="5"/>
      <c r="S202" s="5"/>
      <c r="T202" s="2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>
        <f t="shared" ref="AK202:AK211" si="20">AK192</f>
        <v>10</v>
      </c>
      <c r="AL202" s="5"/>
      <c r="AM202" s="5"/>
      <c r="AN202" s="5">
        <f t="shared" ref="AN202:AN211" si="21">AN192</f>
        <v>10</v>
      </c>
      <c r="AO202" s="5"/>
      <c r="AP202" s="5"/>
      <c r="AQ202" s="5"/>
      <c r="AR202" s="5"/>
      <c r="AS202" s="5"/>
      <c r="AT202" s="5"/>
      <c r="AU202" s="5"/>
      <c r="AV202" s="5">
        <f t="shared" ref="AV202:AV211" si="22">AV192+(AV192*$I202)</f>
        <v>110</v>
      </c>
      <c r="AW202" s="5"/>
      <c r="AX202" s="5"/>
      <c r="AY202" s="5"/>
      <c r="AZ202" s="5">
        <f t="shared" ref="AZ202:AZ211" si="23">AZ192+(AZ192*$I202)</f>
        <v>11000</v>
      </c>
      <c r="BA202" s="5"/>
    </row>
    <row r="203" spans="1:53">
      <c r="A203" s="5" t="s">
        <v>89</v>
      </c>
      <c r="B203" s="5" t="str">
        <f>VLOOKUP(A203,'name convert'!$A$1:$B$39,2,FALSE)</f>
        <v>Quarry</v>
      </c>
      <c r="C203" s="5" t="s">
        <v>106</v>
      </c>
      <c r="D203" s="5">
        <v>12</v>
      </c>
      <c r="E203" s="5">
        <v>2</v>
      </c>
      <c r="F203" s="5">
        <v>2</v>
      </c>
      <c r="G203" s="17"/>
      <c r="H203" s="11"/>
      <c r="I203" s="2">
        <v>0.1</v>
      </c>
      <c r="J203" s="5">
        <v>0</v>
      </c>
      <c r="K203" s="16"/>
      <c r="L203" s="16" t="s">
        <v>188</v>
      </c>
      <c r="M203" s="5"/>
      <c r="N203" s="5"/>
      <c r="O203" s="5"/>
      <c r="P203" s="5"/>
      <c r="Q203" s="5"/>
      <c r="R203" s="5"/>
      <c r="S203" s="5"/>
      <c r="T203" s="2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>
        <f t="shared" si="20"/>
        <v>60</v>
      </c>
      <c r="AL203" s="5"/>
      <c r="AM203" s="5"/>
      <c r="AN203" s="5">
        <f t="shared" si="21"/>
        <v>20</v>
      </c>
      <c r="AO203" s="5"/>
      <c r="AP203" s="5"/>
      <c r="AQ203" s="5"/>
      <c r="AR203" s="5"/>
      <c r="AS203" s="5"/>
      <c r="AT203" s="5"/>
      <c r="AU203" s="5"/>
      <c r="AV203" s="5">
        <f t="shared" si="22"/>
        <v>330</v>
      </c>
      <c r="AW203" s="5"/>
      <c r="AX203" s="5"/>
      <c r="AY203" s="5"/>
      <c r="AZ203" s="5">
        <f t="shared" si="23"/>
        <v>33000</v>
      </c>
      <c r="BA203" s="5"/>
    </row>
    <row r="204" spans="1:53">
      <c r="A204" s="5" t="s">
        <v>89</v>
      </c>
      <c r="B204" s="5" t="str">
        <f>VLOOKUP(A204,'name convert'!$A$1:$B$39,2,FALSE)</f>
        <v>Quarry</v>
      </c>
      <c r="C204" s="5" t="s">
        <v>106</v>
      </c>
      <c r="D204" s="5">
        <v>13</v>
      </c>
      <c r="E204" s="5">
        <v>2</v>
      </c>
      <c r="F204" s="5">
        <v>3</v>
      </c>
      <c r="G204" s="17"/>
      <c r="H204" s="11"/>
      <c r="I204" s="2">
        <v>0.1</v>
      </c>
      <c r="J204" s="5">
        <v>0</v>
      </c>
      <c r="K204" s="16"/>
      <c r="L204" s="16" t="s">
        <v>188</v>
      </c>
      <c r="M204" s="5"/>
      <c r="N204" s="5"/>
      <c r="O204" s="5"/>
      <c r="P204" s="5"/>
      <c r="Q204" s="5"/>
      <c r="R204" s="5"/>
      <c r="S204" s="5"/>
      <c r="T204" s="2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>
        <f t="shared" si="20"/>
        <v>120</v>
      </c>
      <c r="AL204" s="5"/>
      <c r="AM204" s="5"/>
      <c r="AN204" s="5">
        <f t="shared" si="21"/>
        <v>30</v>
      </c>
      <c r="AO204" s="5"/>
      <c r="AP204" s="5"/>
      <c r="AQ204" s="5"/>
      <c r="AR204" s="5"/>
      <c r="AS204" s="5"/>
      <c r="AT204" s="5"/>
      <c r="AU204" s="5"/>
      <c r="AV204" s="5">
        <f t="shared" si="22"/>
        <v>660</v>
      </c>
      <c r="AW204" s="5"/>
      <c r="AX204" s="5"/>
      <c r="AY204" s="5"/>
      <c r="AZ204" s="5">
        <f t="shared" si="23"/>
        <v>66000</v>
      </c>
      <c r="BA204" s="5"/>
    </row>
    <row r="205" spans="1:53">
      <c r="A205" s="5" t="s">
        <v>89</v>
      </c>
      <c r="B205" s="5" t="str">
        <f>VLOOKUP(A205,'name convert'!$A$1:$B$39,2,FALSE)</f>
        <v>Quarry</v>
      </c>
      <c r="C205" s="5" t="s">
        <v>106</v>
      </c>
      <c r="D205" s="5">
        <v>14</v>
      </c>
      <c r="E205" s="5">
        <v>2</v>
      </c>
      <c r="F205" s="5">
        <v>4</v>
      </c>
      <c r="G205" s="17"/>
      <c r="H205" s="11"/>
      <c r="I205" s="2">
        <v>0.1</v>
      </c>
      <c r="J205" s="5">
        <v>0</v>
      </c>
      <c r="K205" s="16"/>
      <c r="L205" s="16" t="s">
        <v>188</v>
      </c>
      <c r="M205" s="5"/>
      <c r="N205" s="5"/>
      <c r="O205" s="5"/>
      <c r="P205" s="5"/>
      <c r="Q205" s="5"/>
      <c r="R205" s="5"/>
      <c r="S205" s="5"/>
      <c r="T205" s="2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>
        <f t="shared" si="20"/>
        <v>200</v>
      </c>
      <c r="AL205" s="5"/>
      <c r="AM205" s="5"/>
      <c r="AN205" s="5">
        <f t="shared" si="21"/>
        <v>40</v>
      </c>
      <c r="AO205" s="5"/>
      <c r="AP205" s="5"/>
      <c r="AQ205" s="5"/>
      <c r="AR205" s="5"/>
      <c r="AS205" s="5"/>
      <c r="AT205" s="5"/>
      <c r="AU205" s="5"/>
      <c r="AV205" s="5">
        <f t="shared" si="22"/>
        <v>1100</v>
      </c>
      <c r="AW205" s="5"/>
      <c r="AX205" s="5"/>
      <c r="AY205" s="5"/>
      <c r="AZ205" s="5">
        <f t="shared" si="23"/>
        <v>110000</v>
      </c>
      <c r="BA205" s="5"/>
    </row>
    <row r="206" spans="1:53">
      <c r="A206" s="5" t="s">
        <v>89</v>
      </c>
      <c r="B206" s="5" t="str">
        <f>VLOOKUP(A206,'name convert'!$A$1:$B$39,2,FALSE)</f>
        <v>Quarry</v>
      </c>
      <c r="C206" s="5" t="s">
        <v>106</v>
      </c>
      <c r="D206" s="5">
        <v>15</v>
      </c>
      <c r="E206" s="5">
        <v>2</v>
      </c>
      <c r="F206" s="5">
        <v>5</v>
      </c>
      <c r="G206" s="17"/>
      <c r="H206" s="11"/>
      <c r="I206" s="2">
        <v>0.1</v>
      </c>
      <c r="J206" s="5">
        <v>0</v>
      </c>
      <c r="K206" s="16"/>
      <c r="L206" s="16" t="s">
        <v>188</v>
      </c>
      <c r="M206" s="5"/>
      <c r="N206" s="5"/>
      <c r="O206" s="5"/>
      <c r="P206" s="5"/>
      <c r="Q206" s="5"/>
      <c r="R206" s="5"/>
      <c r="S206" s="5"/>
      <c r="T206" s="2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>
        <f t="shared" si="20"/>
        <v>300</v>
      </c>
      <c r="AL206" s="5"/>
      <c r="AM206" s="5"/>
      <c r="AN206" s="5">
        <f t="shared" si="21"/>
        <v>50</v>
      </c>
      <c r="AO206" s="5"/>
      <c r="AP206" s="5"/>
      <c r="AQ206" s="5"/>
      <c r="AR206" s="5"/>
      <c r="AS206" s="5"/>
      <c r="AT206" s="5"/>
      <c r="AU206" s="5"/>
      <c r="AV206" s="5">
        <f t="shared" si="22"/>
        <v>1650</v>
      </c>
      <c r="AW206" s="5"/>
      <c r="AX206" s="5"/>
      <c r="AY206" s="5"/>
      <c r="AZ206" s="5">
        <f t="shared" si="23"/>
        <v>165000</v>
      </c>
      <c r="BA206" s="5"/>
    </row>
    <row r="207" spans="1:53">
      <c r="A207" s="5" t="s">
        <v>89</v>
      </c>
      <c r="B207" s="5" t="str">
        <f>VLOOKUP(A207,'name convert'!$A$1:$B$39,2,FALSE)</f>
        <v>Quarry</v>
      </c>
      <c r="C207" s="5" t="s">
        <v>106</v>
      </c>
      <c r="D207" s="5">
        <v>16</v>
      </c>
      <c r="E207" s="5">
        <v>2</v>
      </c>
      <c r="F207" s="5">
        <v>6</v>
      </c>
      <c r="G207" s="17"/>
      <c r="H207" s="11"/>
      <c r="I207" s="2">
        <v>0.1</v>
      </c>
      <c r="J207" s="5">
        <v>0</v>
      </c>
      <c r="K207" s="16"/>
      <c r="L207" s="16" t="s">
        <v>188</v>
      </c>
      <c r="M207" s="5"/>
      <c r="N207" s="5"/>
      <c r="O207" s="5"/>
      <c r="P207" s="5"/>
      <c r="Q207" s="5"/>
      <c r="R207" s="5"/>
      <c r="S207" s="5"/>
      <c r="T207" s="2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>
        <f t="shared" si="20"/>
        <v>420</v>
      </c>
      <c r="AL207" s="5"/>
      <c r="AM207" s="5"/>
      <c r="AN207" s="5">
        <f t="shared" si="21"/>
        <v>60</v>
      </c>
      <c r="AO207" s="5"/>
      <c r="AP207" s="5"/>
      <c r="AQ207" s="5"/>
      <c r="AR207" s="5"/>
      <c r="AS207" s="5"/>
      <c r="AT207" s="5"/>
      <c r="AU207" s="5"/>
      <c r="AV207" s="5">
        <f t="shared" si="22"/>
        <v>2310</v>
      </c>
      <c r="AW207" s="5"/>
      <c r="AX207" s="5"/>
      <c r="AY207" s="5"/>
      <c r="AZ207" s="5">
        <f t="shared" si="23"/>
        <v>231000</v>
      </c>
      <c r="BA207" s="5"/>
    </row>
    <row r="208" spans="1:53">
      <c r="A208" s="5" t="s">
        <v>89</v>
      </c>
      <c r="B208" s="5" t="str">
        <f>VLOOKUP(A208,'name convert'!$A$1:$B$39,2,FALSE)</f>
        <v>Quarry</v>
      </c>
      <c r="C208" s="5" t="s">
        <v>106</v>
      </c>
      <c r="D208" s="5">
        <v>17</v>
      </c>
      <c r="E208" s="5">
        <v>2</v>
      </c>
      <c r="F208" s="5">
        <v>7</v>
      </c>
      <c r="G208" s="17"/>
      <c r="H208" s="11"/>
      <c r="I208" s="2">
        <v>0.1</v>
      </c>
      <c r="J208" s="5">
        <v>0</v>
      </c>
      <c r="K208" s="16"/>
      <c r="L208" s="16" t="s">
        <v>188</v>
      </c>
      <c r="M208" s="5"/>
      <c r="N208" s="5"/>
      <c r="O208" s="5"/>
      <c r="P208" s="5"/>
      <c r="Q208" s="5"/>
      <c r="R208" s="5"/>
      <c r="S208" s="5"/>
      <c r="T208" s="2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>
        <f t="shared" si="20"/>
        <v>560</v>
      </c>
      <c r="AL208" s="5"/>
      <c r="AM208" s="5"/>
      <c r="AN208" s="5">
        <f t="shared" si="21"/>
        <v>70</v>
      </c>
      <c r="AO208" s="5"/>
      <c r="AP208" s="5"/>
      <c r="AQ208" s="5"/>
      <c r="AR208" s="5"/>
      <c r="AS208" s="5"/>
      <c r="AT208" s="5"/>
      <c r="AU208" s="5"/>
      <c r="AV208" s="5">
        <f t="shared" si="22"/>
        <v>3080</v>
      </c>
      <c r="AW208" s="5"/>
      <c r="AX208" s="5"/>
      <c r="AY208" s="5"/>
      <c r="AZ208" s="5">
        <f t="shared" si="23"/>
        <v>308000</v>
      </c>
      <c r="BA208" s="5"/>
    </row>
    <row r="209" spans="1:53">
      <c r="A209" s="5" t="s">
        <v>89</v>
      </c>
      <c r="B209" s="5" t="str">
        <f>VLOOKUP(A209,'name convert'!$A$1:$B$39,2,FALSE)</f>
        <v>Quarry</v>
      </c>
      <c r="C209" s="5" t="s">
        <v>106</v>
      </c>
      <c r="D209" s="5">
        <v>18</v>
      </c>
      <c r="E209" s="5">
        <v>2</v>
      </c>
      <c r="F209" s="5">
        <v>8</v>
      </c>
      <c r="G209" s="17"/>
      <c r="H209" s="11"/>
      <c r="I209" s="2">
        <v>0.1</v>
      </c>
      <c r="J209" s="5">
        <v>0</v>
      </c>
      <c r="K209" s="16"/>
      <c r="L209" s="16" t="s">
        <v>188</v>
      </c>
      <c r="M209" s="5"/>
      <c r="N209" s="5"/>
      <c r="O209" s="5"/>
      <c r="P209" s="5"/>
      <c r="Q209" s="5"/>
      <c r="R209" s="5"/>
      <c r="S209" s="5"/>
      <c r="T209" s="2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>
        <f t="shared" si="20"/>
        <v>720</v>
      </c>
      <c r="AL209" s="5"/>
      <c r="AM209" s="5"/>
      <c r="AN209" s="5">
        <f t="shared" si="21"/>
        <v>80</v>
      </c>
      <c r="AO209" s="5"/>
      <c r="AP209" s="5"/>
      <c r="AQ209" s="5"/>
      <c r="AR209" s="5"/>
      <c r="AS209" s="5"/>
      <c r="AT209" s="5"/>
      <c r="AU209" s="5"/>
      <c r="AV209" s="5">
        <f t="shared" si="22"/>
        <v>3960</v>
      </c>
      <c r="AW209" s="5"/>
      <c r="AX209" s="5"/>
      <c r="AY209" s="5"/>
      <c r="AZ209" s="5">
        <f t="shared" si="23"/>
        <v>396000</v>
      </c>
      <c r="BA209" s="5"/>
    </row>
    <row r="210" spans="1:53">
      <c r="A210" s="5" t="s">
        <v>89</v>
      </c>
      <c r="B210" s="5" t="str">
        <f>VLOOKUP(A210,'name convert'!$A$1:$B$39,2,FALSE)</f>
        <v>Quarry</v>
      </c>
      <c r="C210" s="5" t="s">
        <v>106</v>
      </c>
      <c r="D210" s="5">
        <v>19</v>
      </c>
      <c r="E210" s="5">
        <v>2</v>
      </c>
      <c r="F210" s="5">
        <v>9</v>
      </c>
      <c r="G210" s="17"/>
      <c r="H210" s="11"/>
      <c r="I210" s="2">
        <v>0.1</v>
      </c>
      <c r="J210" s="5">
        <v>0</v>
      </c>
      <c r="K210" s="16"/>
      <c r="L210" s="16" t="s">
        <v>188</v>
      </c>
      <c r="M210" s="5"/>
      <c r="N210" s="5"/>
      <c r="O210" s="5"/>
      <c r="P210" s="5"/>
      <c r="Q210" s="5"/>
      <c r="R210" s="5"/>
      <c r="S210" s="5"/>
      <c r="T210" s="2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>
        <f t="shared" si="20"/>
        <v>900</v>
      </c>
      <c r="AL210" s="5"/>
      <c r="AM210" s="5"/>
      <c r="AN210" s="5">
        <f t="shared" si="21"/>
        <v>90</v>
      </c>
      <c r="AO210" s="5"/>
      <c r="AP210" s="5"/>
      <c r="AQ210" s="5"/>
      <c r="AR210" s="5"/>
      <c r="AS210" s="5"/>
      <c r="AT210" s="5"/>
      <c r="AU210" s="5"/>
      <c r="AV210" s="5">
        <f t="shared" si="22"/>
        <v>4950</v>
      </c>
      <c r="AW210" s="5"/>
      <c r="AX210" s="5"/>
      <c r="AY210" s="5"/>
      <c r="AZ210" s="5">
        <f t="shared" si="23"/>
        <v>495000</v>
      </c>
      <c r="BA210" s="5"/>
    </row>
    <row r="211" spans="1:53">
      <c r="A211" s="5" t="s">
        <v>89</v>
      </c>
      <c r="B211" s="5" t="str">
        <f>VLOOKUP(A211,'name convert'!$A$1:$B$39,2,FALSE)</f>
        <v>Quarry</v>
      </c>
      <c r="C211" s="5" t="s">
        <v>106</v>
      </c>
      <c r="D211" s="5">
        <v>20</v>
      </c>
      <c r="E211" s="5">
        <v>2</v>
      </c>
      <c r="F211" s="5">
        <v>10</v>
      </c>
      <c r="G211" s="17"/>
      <c r="H211" s="11"/>
      <c r="I211" s="2">
        <v>0.1</v>
      </c>
      <c r="J211" s="5">
        <v>0</v>
      </c>
      <c r="K211" s="16"/>
      <c r="L211" s="16" t="s">
        <v>188</v>
      </c>
      <c r="M211" s="5"/>
      <c r="N211" s="5"/>
      <c r="O211" s="5"/>
      <c r="P211" s="5"/>
      <c r="Q211" s="5"/>
      <c r="R211" s="5"/>
      <c r="S211" s="5"/>
      <c r="T211" s="2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>
        <f t="shared" si="20"/>
        <v>1100</v>
      </c>
      <c r="AL211" s="5"/>
      <c r="AM211" s="5"/>
      <c r="AN211" s="5">
        <f t="shared" si="21"/>
        <v>100</v>
      </c>
      <c r="AO211" s="5"/>
      <c r="AP211" s="5"/>
      <c r="AQ211" s="5"/>
      <c r="AR211" s="5"/>
      <c r="AS211" s="5"/>
      <c r="AT211" s="5"/>
      <c r="AU211" s="5"/>
      <c r="AV211" s="5">
        <f t="shared" si="22"/>
        <v>6050</v>
      </c>
      <c r="AW211" s="5"/>
      <c r="AX211" s="5"/>
      <c r="AY211" s="5"/>
      <c r="AZ211" s="5">
        <f t="shared" si="23"/>
        <v>605000</v>
      </c>
      <c r="BA211" s="5"/>
    </row>
    <row r="212" spans="1:53">
      <c r="A212" s="5" t="s">
        <v>89</v>
      </c>
      <c r="B212" s="5" t="str">
        <f>VLOOKUP(A212,'name convert'!$A$1:$B$39,2,FALSE)</f>
        <v>Quarry</v>
      </c>
      <c r="C212" s="5" t="s">
        <v>106</v>
      </c>
      <c r="D212" s="5">
        <v>21</v>
      </c>
      <c r="E212" s="5">
        <v>2</v>
      </c>
      <c r="F212" s="5">
        <v>11</v>
      </c>
      <c r="G212" s="17"/>
      <c r="H212" s="11"/>
      <c r="I212" s="2">
        <v>0.1</v>
      </c>
      <c r="J212" s="5">
        <v>0</v>
      </c>
      <c r="K212" s="16"/>
      <c r="L212" s="16" t="s">
        <v>188</v>
      </c>
      <c r="M212" s="5"/>
      <c r="N212" s="5"/>
      <c r="O212" s="5"/>
      <c r="P212" s="5"/>
      <c r="Q212" s="5"/>
      <c r="R212" s="5"/>
      <c r="S212" s="5"/>
      <c r="T212" s="2"/>
      <c r="U212" s="2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>
        <f>AK211+220</f>
        <v>1320</v>
      </c>
      <c r="AL212" s="5"/>
      <c r="AM212" s="5"/>
      <c r="AN212" s="5">
        <f>AN211+10</f>
        <v>110</v>
      </c>
      <c r="AO212" s="5"/>
      <c r="AP212" s="5"/>
      <c r="AQ212" s="5"/>
      <c r="AR212" s="5"/>
      <c r="AS212" s="5"/>
      <c r="AT212" s="5"/>
      <c r="AU212" s="5"/>
      <c r="AV212" s="5">
        <f>(AV201+1100)+((AV201+1100)*$I211)</f>
        <v>7260</v>
      </c>
      <c r="AW212" s="5"/>
      <c r="AX212" s="5"/>
      <c r="AY212" s="5"/>
      <c r="AZ212" s="5">
        <f>(AZ201+110000)+((AZ201+110000)*$I211)</f>
        <v>726000</v>
      </c>
      <c r="BA212" s="5"/>
    </row>
    <row r="213" spans="1:53">
      <c r="A213" s="5" t="s">
        <v>78</v>
      </c>
      <c r="B213" s="5" t="str">
        <f>VLOOKUP(A213,'name convert'!$A$1:$B$39,2,FALSE)</f>
        <v>Muster Field</v>
      </c>
      <c r="C213" s="5" t="s">
        <v>106</v>
      </c>
      <c r="D213" s="5">
        <v>1</v>
      </c>
      <c r="E213" s="5">
        <v>1</v>
      </c>
      <c r="F213" s="5">
        <v>1</v>
      </c>
      <c r="G213" s="17"/>
      <c r="H213" s="11"/>
      <c r="I213" s="2"/>
      <c r="J213" s="5">
        <v>0</v>
      </c>
      <c r="K213" s="16" t="s">
        <v>189</v>
      </c>
      <c r="L213" s="16" t="s">
        <v>189</v>
      </c>
      <c r="M213" s="5"/>
      <c r="N213" s="5"/>
      <c r="O213" s="5"/>
      <c r="P213" s="5"/>
      <c r="Q213" s="5"/>
      <c r="R213" s="5"/>
      <c r="S213" s="5"/>
      <c r="T213" s="2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>
        <v>1</v>
      </c>
      <c r="AJ213" s="15">
        <v>10000</v>
      </c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spans="1:53">
      <c r="A214" s="5" t="s">
        <v>78</v>
      </c>
      <c r="B214" s="5" t="str">
        <f>VLOOKUP(A214,'name convert'!$A$1:$B$39,2,FALSE)</f>
        <v>Muster Field</v>
      </c>
      <c r="C214" s="5" t="s">
        <v>106</v>
      </c>
      <c r="D214" s="5">
        <v>2</v>
      </c>
      <c r="E214" s="5">
        <v>1</v>
      </c>
      <c r="F214" s="5">
        <v>2</v>
      </c>
      <c r="G214" s="17"/>
      <c r="H214" s="11"/>
      <c r="I214" s="2"/>
      <c r="J214" s="5">
        <v>0</v>
      </c>
      <c r="K214" s="16" t="s">
        <v>189</v>
      </c>
      <c r="L214" s="16" t="s">
        <v>189</v>
      </c>
      <c r="M214" s="5"/>
      <c r="N214" s="5"/>
      <c r="O214" s="5"/>
      <c r="P214" s="5"/>
      <c r="Q214" s="5"/>
      <c r="R214" s="5"/>
      <c r="S214" s="5"/>
      <c r="T214" s="2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>
        <f t="shared" ref="AI214:AI222" si="24">AI213+1</f>
        <v>2</v>
      </c>
      <c r="AJ214" s="15">
        <f t="shared" ref="AJ214:AJ222" si="25">AJ213+10000</f>
        <v>20000</v>
      </c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spans="1:53">
      <c r="A215" s="5" t="s">
        <v>78</v>
      </c>
      <c r="B215" s="5" t="str">
        <f>VLOOKUP(A215,'name convert'!$A$1:$B$39,2,FALSE)</f>
        <v>Muster Field</v>
      </c>
      <c r="C215" s="5" t="s">
        <v>106</v>
      </c>
      <c r="D215" s="5">
        <v>3</v>
      </c>
      <c r="E215" s="5">
        <v>1</v>
      </c>
      <c r="F215" s="5">
        <v>3</v>
      </c>
      <c r="G215" s="17"/>
      <c r="H215" s="11"/>
      <c r="I215" s="2"/>
      <c r="J215" s="5">
        <v>0</v>
      </c>
      <c r="K215" s="16" t="s">
        <v>189</v>
      </c>
      <c r="L215" s="16" t="s">
        <v>189</v>
      </c>
      <c r="M215" s="5"/>
      <c r="N215" s="5"/>
      <c r="O215" s="5"/>
      <c r="P215" s="5"/>
      <c r="Q215" s="5"/>
      <c r="R215" s="5"/>
      <c r="S215" s="5"/>
      <c r="T215" s="2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>
        <f t="shared" si="24"/>
        <v>3</v>
      </c>
      <c r="AJ215" s="15">
        <f t="shared" si="25"/>
        <v>30000</v>
      </c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spans="1:53">
      <c r="A216" s="5" t="s">
        <v>78</v>
      </c>
      <c r="B216" s="5" t="str">
        <f>VLOOKUP(A216,'name convert'!$A$1:$B$39,2,FALSE)</f>
        <v>Muster Field</v>
      </c>
      <c r="C216" s="5" t="s">
        <v>106</v>
      </c>
      <c r="D216" s="5">
        <v>4</v>
      </c>
      <c r="E216" s="5">
        <v>1</v>
      </c>
      <c r="F216" s="5">
        <v>4</v>
      </c>
      <c r="G216" s="17"/>
      <c r="H216" s="11"/>
      <c r="I216" s="2"/>
      <c r="J216" s="5">
        <v>0</v>
      </c>
      <c r="K216" s="16" t="s">
        <v>189</v>
      </c>
      <c r="L216" s="16" t="s">
        <v>189</v>
      </c>
      <c r="M216" s="5"/>
      <c r="N216" s="5"/>
      <c r="O216" s="5"/>
      <c r="P216" s="5"/>
      <c r="Q216" s="5"/>
      <c r="R216" s="5"/>
      <c r="S216" s="5"/>
      <c r="T216" s="2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>
        <f t="shared" si="24"/>
        <v>4</v>
      </c>
      <c r="AJ216" s="15">
        <f t="shared" si="25"/>
        <v>40000</v>
      </c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spans="1:53">
      <c r="A217" s="5" t="s">
        <v>78</v>
      </c>
      <c r="B217" s="5" t="str">
        <f>VLOOKUP(A217,'name convert'!$A$1:$B$39,2,FALSE)</f>
        <v>Muster Field</v>
      </c>
      <c r="C217" s="5" t="s">
        <v>106</v>
      </c>
      <c r="D217" s="5">
        <v>5</v>
      </c>
      <c r="E217" s="5">
        <v>1</v>
      </c>
      <c r="F217" s="5">
        <v>5</v>
      </c>
      <c r="G217" s="17"/>
      <c r="H217" s="11"/>
      <c r="I217" s="2"/>
      <c r="J217" s="5">
        <v>0</v>
      </c>
      <c r="K217" s="16" t="s">
        <v>189</v>
      </c>
      <c r="L217" s="16" t="s">
        <v>189</v>
      </c>
      <c r="M217" s="5"/>
      <c r="N217" s="5"/>
      <c r="O217" s="5"/>
      <c r="P217" s="5"/>
      <c r="Q217" s="5"/>
      <c r="R217" s="5"/>
      <c r="S217" s="5"/>
      <c r="T217" s="2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>
        <f t="shared" si="24"/>
        <v>5</v>
      </c>
      <c r="AJ217" s="15">
        <f t="shared" si="25"/>
        <v>50000</v>
      </c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spans="1:53">
      <c r="A218" s="5" t="s">
        <v>78</v>
      </c>
      <c r="B218" s="5" t="str">
        <f>VLOOKUP(A218,'name convert'!$A$1:$B$39,2,FALSE)</f>
        <v>Muster Field</v>
      </c>
      <c r="C218" s="5" t="s">
        <v>106</v>
      </c>
      <c r="D218" s="5">
        <v>6</v>
      </c>
      <c r="E218" s="5">
        <v>1</v>
      </c>
      <c r="F218" s="5">
        <v>6</v>
      </c>
      <c r="G218" s="17"/>
      <c r="H218" s="11"/>
      <c r="I218" s="2"/>
      <c r="J218" s="5">
        <v>0</v>
      </c>
      <c r="K218" s="16" t="s">
        <v>189</v>
      </c>
      <c r="L218" s="16" t="s">
        <v>189</v>
      </c>
      <c r="M218" s="5"/>
      <c r="N218" s="5"/>
      <c r="O218" s="5"/>
      <c r="P218" s="5"/>
      <c r="Q218" s="5"/>
      <c r="R218" s="5"/>
      <c r="S218" s="5"/>
      <c r="T218" s="2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>
        <f t="shared" si="24"/>
        <v>6</v>
      </c>
      <c r="AJ218" s="15">
        <f t="shared" si="25"/>
        <v>60000</v>
      </c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spans="1:53">
      <c r="A219" s="5" t="s">
        <v>78</v>
      </c>
      <c r="B219" s="5" t="str">
        <f>VLOOKUP(A219,'name convert'!$A$1:$B$39,2,FALSE)</f>
        <v>Muster Field</v>
      </c>
      <c r="C219" s="5" t="s">
        <v>106</v>
      </c>
      <c r="D219" s="5">
        <v>7</v>
      </c>
      <c r="E219" s="5">
        <v>1</v>
      </c>
      <c r="F219" s="5">
        <v>7</v>
      </c>
      <c r="G219" s="17"/>
      <c r="H219" s="11"/>
      <c r="I219" s="2"/>
      <c r="J219" s="5">
        <v>0</v>
      </c>
      <c r="K219" s="16" t="s">
        <v>189</v>
      </c>
      <c r="L219" s="16" t="s">
        <v>189</v>
      </c>
      <c r="M219" s="5"/>
      <c r="N219" s="5"/>
      <c r="O219" s="5"/>
      <c r="P219" s="5"/>
      <c r="Q219" s="5"/>
      <c r="R219" s="5"/>
      <c r="S219" s="5"/>
      <c r="T219" s="2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>
        <f t="shared" si="24"/>
        <v>7</v>
      </c>
      <c r="AJ219" s="15">
        <f t="shared" si="25"/>
        <v>70000</v>
      </c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spans="1:53">
      <c r="A220" s="5" t="s">
        <v>78</v>
      </c>
      <c r="B220" s="5" t="str">
        <f>VLOOKUP(A220,'name convert'!$A$1:$B$39,2,FALSE)</f>
        <v>Muster Field</v>
      </c>
      <c r="C220" s="5" t="s">
        <v>106</v>
      </c>
      <c r="D220" s="5">
        <v>8</v>
      </c>
      <c r="E220" s="5">
        <v>1</v>
      </c>
      <c r="F220" s="5">
        <v>8</v>
      </c>
      <c r="G220" s="17"/>
      <c r="H220" s="11"/>
      <c r="I220" s="2"/>
      <c r="J220" s="5">
        <v>0</v>
      </c>
      <c r="K220" s="18" t="s">
        <v>315</v>
      </c>
      <c r="L220" s="16" t="s">
        <v>189</v>
      </c>
      <c r="M220" s="5"/>
      <c r="N220" s="5"/>
      <c r="O220" s="5"/>
      <c r="P220" s="5"/>
      <c r="Q220" s="5"/>
      <c r="R220" s="5"/>
      <c r="S220" s="5"/>
      <c r="T220" s="2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>
        <f t="shared" si="24"/>
        <v>8</v>
      </c>
      <c r="AJ220" s="15">
        <f t="shared" si="25"/>
        <v>80000</v>
      </c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spans="1:53">
      <c r="A221" s="5" t="s">
        <v>78</v>
      </c>
      <c r="B221" s="5" t="str">
        <f>VLOOKUP(A221,'name convert'!$A$1:$B$39,2,FALSE)</f>
        <v>Muster Field</v>
      </c>
      <c r="C221" s="5" t="s">
        <v>106</v>
      </c>
      <c r="D221" s="5">
        <v>9</v>
      </c>
      <c r="E221" s="5">
        <v>1</v>
      </c>
      <c r="F221" s="5">
        <v>9</v>
      </c>
      <c r="G221" s="17"/>
      <c r="H221" s="11"/>
      <c r="I221" s="2"/>
      <c r="J221" s="5">
        <v>0</v>
      </c>
      <c r="K221" s="16" t="s">
        <v>189</v>
      </c>
      <c r="L221" s="16" t="s">
        <v>189</v>
      </c>
      <c r="M221" s="5"/>
      <c r="N221" s="5"/>
      <c r="O221" s="5"/>
      <c r="P221" s="5"/>
      <c r="Q221" s="5"/>
      <c r="R221" s="5"/>
      <c r="S221" s="5"/>
      <c r="T221" s="2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>
        <f t="shared" si="24"/>
        <v>9</v>
      </c>
      <c r="AJ221" s="15">
        <f t="shared" si="25"/>
        <v>90000</v>
      </c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spans="1:53">
      <c r="A222" s="5" t="s">
        <v>78</v>
      </c>
      <c r="B222" s="5" t="str">
        <f>VLOOKUP(A222,'name convert'!$A$1:$B$39,2,FALSE)</f>
        <v>Muster Field</v>
      </c>
      <c r="C222" s="5" t="s">
        <v>106</v>
      </c>
      <c r="D222" s="5">
        <v>10</v>
      </c>
      <c r="E222" s="5">
        <v>1</v>
      </c>
      <c r="F222" s="5">
        <v>10</v>
      </c>
      <c r="G222" s="17"/>
      <c r="H222" s="11"/>
      <c r="I222" s="2"/>
      <c r="J222" s="5">
        <v>0</v>
      </c>
      <c r="K222" s="16" t="s">
        <v>189</v>
      </c>
      <c r="L222" s="16" t="s">
        <v>189</v>
      </c>
      <c r="M222" s="5"/>
      <c r="N222" s="5"/>
      <c r="O222" s="5"/>
      <c r="P222" s="5"/>
      <c r="Q222" s="5"/>
      <c r="R222" s="5"/>
      <c r="S222" s="5"/>
      <c r="T222" s="2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>
        <f t="shared" si="24"/>
        <v>10</v>
      </c>
      <c r="AJ222" s="15">
        <f t="shared" si="25"/>
        <v>100000</v>
      </c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spans="1:53">
      <c r="A223" s="5" t="s">
        <v>78</v>
      </c>
      <c r="B223" s="5" t="str">
        <f>VLOOKUP(A223,'name convert'!$A$1:$B$39,2,FALSE)</f>
        <v>Muster Field</v>
      </c>
      <c r="C223" s="5" t="s">
        <v>106</v>
      </c>
      <c r="D223" s="5">
        <v>11</v>
      </c>
      <c r="E223" s="5">
        <v>2</v>
      </c>
      <c r="F223" s="5">
        <v>1</v>
      </c>
      <c r="G223" s="17"/>
      <c r="H223" s="11"/>
      <c r="I223" s="2">
        <v>0.2</v>
      </c>
      <c r="J223" s="5">
        <v>0</v>
      </c>
      <c r="K223" s="16"/>
      <c r="L223" s="16" t="s">
        <v>189</v>
      </c>
      <c r="M223" s="5"/>
      <c r="N223" s="5"/>
      <c r="O223" s="5"/>
      <c r="P223" s="5"/>
      <c r="Q223" s="5"/>
      <c r="R223" s="5"/>
      <c r="S223" s="5"/>
      <c r="T223" s="2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>
        <v>1</v>
      </c>
      <c r="AJ223" s="15">
        <f t="shared" ref="AJ223:AJ232" si="26">AJ213+(AJ213*$I223)</f>
        <v>12000</v>
      </c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spans="1:53">
      <c r="A224" s="5" t="s">
        <v>78</v>
      </c>
      <c r="B224" s="5" t="str">
        <f>VLOOKUP(A224,'name convert'!$A$1:$B$39,2,FALSE)</f>
        <v>Muster Field</v>
      </c>
      <c r="C224" s="5" t="s">
        <v>106</v>
      </c>
      <c r="D224" s="5">
        <v>12</v>
      </c>
      <c r="E224" s="5">
        <v>2</v>
      </c>
      <c r="F224" s="5">
        <v>2</v>
      </c>
      <c r="G224" s="17"/>
      <c r="H224" s="11"/>
      <c r="I224" s="2">
        <v>0.2</v>
      </c>
      <c r="J224" s="5">
        <v>0</v>
      </c>
      <c r="K224" s="16"/>
      <c r="L224" s="16" t="s">
        <v>189</v>
      </c>
      <c r="M224" s="5"/>
      <c r="N224" s="5"/>
      <c r="O224" s="5"/>
      <c r="P224" s="5"/>
      <c r="Q224" s="5"/>
      <c r="R224" s="5"/>
      <c r="S224" s="5"/>
      <c r="T224" s="2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>
        <f t="shared" ref="AI224:AI231" si="27">AI223+1</f>
        <v>2</v>
      </c>
      <c r="AJ224" s="15">
        <f t="shared" si="26"/>
        <v>24000</v>
      </c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spans="1:53">
      <c r="A225" s="5" t="s">
        <v>78</v>
      </c>
      <c r="B225" s="5" t="str">
        <f>VLOOKUP(A225,'name convert'!$A$1:$B$39,2,FALSE)</f>
        <v>Muster Field</v>
      </c>
      <c r="C225" s="5" t="s">
        <v>106</v>
      </c>
      <c r="D225" s="5">
        <v>13</v>
      </c>
      <c r="E225" s="5">
        <v>2</v>
      </c>
      <c r="F225" s="5">
        <v>3</v>
      </c>
      <c r="G225" s="17"/>
      <c r="H225" s="11"/>
      <c r="I225" s="2">
        <v>0.2</v>
      </c>
      <c r="J225" s="5">
        <v>0</v>
      </c>
      <c r="K225" s="16"/>
      <c r="L225" s="16" t="s">
        <v>189</v>
      </c>
      <c r="M225" s="5"/>
      <c r="N225" s="5"/>
      <c r="O225" s="5"/>
      <c r="P225" s="5"/>
      <c r="Q225" s="5"/>
      <c r="R225" s="5"/>
      <c r="S225" s="5"/>
      <c r="T225" s="2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>
        <f t="shared" si="27"/>
        <v>3</v>
      </c>
      <c r="AJ225" s="15">
        <f t="shared" si="26"/>
        <v>36000</v>
      </c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spans="1:53">
      <c r="A226" s="5" t="s">
        <v>78</v>
      </c>
      <c r="B226" s="5" t="str">
        <f>VLOOKUP(A226,'name convert'!$A$1:$B$39,2,FALSE)</f>
        <v>Muster Field</v>
      </c>
      <c r="C226" s="5" t="s">
        <v>106</v>
      </c>
      <c r="D226" s="5">
        <v>14</v>
      </c>
      <c r="E226" s="5">
        <v>2</v>
      </c>
      <c r="F226" s="5">
        <v>4</v>
      </c>
      <c r="G226" s="17"/>
      <c r="H226" s="11"/>
      <c r="I226" s="2">
        <v>0.2</v>
      </c>
      <c r="J226" s="5">
        <v>0</v>
      </c>
      <c r="K226" s="16"/>
      <c r="L226" s="16" t="s">
        <v>189</v>
      </c>
      <c r="M226" s="5"/>
      <c r="N226" s="5"/>
      <c r="O226" s="5"/>
      <c r="P226" s="5"/>
      <c r="Q226" s="5"/>
      <c r="R226" s="5"/>
      <c r="S226" s="5"/>
      <c r="T226" s="2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>
        <f t="shared" si="27"/>
        <v>4</v>
      </c>
      <c r="AJ226" s="15">
        <f t="shared" si="26"/>
        <v>48000</v>
      </c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spans="1:53">
      <c r="A227" s="5" t="s">
        <v>78</v>
      </c>
      <c r="B227" s="5" t="str">
        <f>VLOOKUP(A227,'name convert'!$A$1:$B$39,2,FALSE)</f>
        <v>Muster Field</v>
      </c>
      <c r="C227" s="5" t="s">
        <v>106</v>
      </c>
      <c r="D227" s="5">
        <v>15</v>
      </c>
      <c r="E227" s="5">
        <v>2</v>
      </c>
      <c r="F227" s="5">
        <v>5</v>
      </c>
      <c r="G227" s="17"/>
      <c r="H227" s="11"/>
      <c r="I227" s="2">
        <v>0.2</v>
      </c>
      <c r="J227" s="5">
        <v>0</v>
      </c>
      <c r="K227" s="16"/>
      <c r="L227" s="16" t="s">
        <v>189</v>
      </c>
      <c r="M227" s="5"/>
      <c r="N227" s="5"/>
      <c r="O227" s="5"/>
      <c r="P227" s="5"/>
      <c r="Q227" s="5"/>
      <c r="R227" s="5"/>
      <c r="S227" s="5"/>
      <c r="T227" s="2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>
        <f t="shared" si="27"/>
        <v>5</v>
      </c>
      <c r="AJ227" s="15">
        <f t="shared" si="26"/>
        <v>60000</v>
      </c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spans="1:53">
      <c r="A228" s="5" t="s">
        <v>78</v>
      </c>
      <c r="B228" s="5" t="str">
        <f>VLOOKUP(A228,'name convert'!$A$1:$B$39,2,FALSE)</f>
        <v>Muster Field</v>
      </c>
      <c r="C228" s="5" t="s">
        <v>106</v>
      </c>
      <c r="D228" s="5">
        <v>16</v>
      </c>
      <c r="E228" s="5">
        <v>2</v>
      </c>
      <c r="F228" s="5">
        <v>6</v>
      </c>
      <c r="G228" s="17"/>
      <c r="H228" s="11"/>
      <c r="I228" s="2">
        <v>0.2</v>
      </c>
      <c r="J228" s="5">
        <v>0</v>
      </c>
      <c r="K228" s="16"/>
      <c r="L228" s="16" t="s">
        <v>189</v>
      </c>
      <c r="M228" s="5"/>
      <c r="N228" s="5"/>
      <c r="O228" s="5"/>
      <c r="P228" s="5"/>
      <c r="Q228" s="5"/>
      <c r="R228" s="5"/>
      <c r="S228" s="5"/>
      <c r="T228" s="2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>
        <f t="shared" si="27"/>
        <v>6</v>
      </c>
      <c r="AJ228" s="15">
        <f t="shared" si="26"/>
        <v>72000</v>
      </c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spans="1:53">
      <c r="A229" s="5" t="s">
        <v>78</v>
      </c>
      <c r="B229" s="5" t="str">
        <f>VLOOKUP(A229,'name convert'!$A$1:$B$39,2,FALSE)</f>
        <v>Muster Field</v>
      </c>
      <c r="C229" s="5" t="s">
        <v>106</v>
      </c>
      <c r="D229" s="5">
        <v>17</v>
      </c>
      <c r="E229" s="5">
        <v>2</v>
      </c>
      <c r="F229" s="5">
        <v>7</v>
      </c>
      <c r="G229" s="17"/>
      <c r="H229" s="11"/>
      <c r="I229" s="2">
        <v>0.2</v>
      </c>
      <c r="J229" s="5">
        <v>0</v>
      </c>
      <c r="K229" s="16"/>
      <c r="L229" s="16" t="s">
        <v>189</v>
      </c>
      <c r="M229" s="5"/>
      <c r="N229" s="5"/>
      <c r="O229" s="5"/>
      <c r="P229" s="5"/>
      <c r="Q229" s="5"/>
      <c r="R229" s="5"/>
      <c r="S229" s="5"/>
      <c r="T229" s="2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>
        <f t="shared" si="27"/>
        <v>7</v>
      </c>
      <c r="AJ229" s="15">
        <f t="shared" si="26"/>
        <v>84000</v>
      </c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spans="1:53">
      <c r="A230" s="5" t="s">
        <v>78</v>
      </c>
      <c r="B230" s="5" t="str">
        <f>VLOOKUP(A230,'name convert'!$A$1:$B$39,2,FALSE)</f>
        <v>Muster Field</v>
      </c>
      <c r="C230" s="5" t="s">
        <v>106</v>
      </c>
      <c r="D230" s="5">
        <v>18</v>
      </c>
      <c r="E230" s="5">
        <v>2</v>
      </c>
      <c r="F230" s="5">
        <v>8</v>
      </c>
      <c r="G230" s="17"/>
      <c r="H230" s="11"/>
      <c r="I230" s="2">
        <v>0.2</v>
      </c>
      <c r="J230" s="5">
        <v>0</v>
      </c>
      <c r="K230" s="16"/>
      <c r="L230" s="16" t="s">
        <v>189</v>
      </c>
      <c r="M230" s="5"/>
      <c r="N230" s="5"/>
      <c r="O230" s="5"/>
      <c r="P230" s="5"/>
      <c r="Q230" s="5"/>
      <c r="R230" s="5"/>
      <c r="S230" s="5"/>
      <c r="T230" s="2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>
        <f t="shared" si="27"/>
        <v>8</v>
      </c>
      <c r="AJ230" s="15">
        <f t="shared" si="26"/>
        <v>96000</v>
      </c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spans="1:53">
      <c r="A231" s="5" t="s">
        <v>78</v>
      </c>
      <c r="B231" s="5" t="str">
        <f>VLOOKUP(A231,'name convert'!$A$1:$B$39,2,FALSE)</f>
        <v>Muster Field</v>
      </c>
      <c r="C231" s="5" t="s">
        <v>106</v>
      </c>
      <c r="D231" s="5">
        <v>19</v>
      </c>
      <c r="E231" s="5">
        <v>2</v>
      </c>
      <c r="F231" s="5">
        <v>9</v>
      </c>
      <c r="G231" s="17"/>
      <c r="H231" s="11"/>
      <c r="I231" s="2">
        <v>0.2</v>
      </c>
      <c r="J231" s="5">
        <v>0</v>
      </c>
      <c r="K231" s="16"/>
      <c r="L231" s="16" t="s">
        <v>189</v>
      </c>
      <c r="M231" s="5"/>
      <c r="N231" s="5"/>
      <c r="O231" s="5"/>
      <c r="P231" s="5"/>
      <c r="Q231" s="5"/>
      <c r="R231" s="5"/>
      <c r="S231" s="5"/>
      <c r="T231" s="2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>
        <f t="shared" si="27"/>
        <v>9</v>
      </c>
      <c r="AJ231" s="15">
        <f t="shared" si="26"/>
        <v>108000</v>
      </c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spans="1:53">
      <c r="A232" s="5" t="s">
        <v>78</v>
      </c>
      <c r="B232" s="5" t="str">
        <f>VLOOKUP(A232,'name convert'!$A$1:$B$39,2,FALSE)</f>
        <v>Muster Field</v>
      </c>
      <c r="C232" s="5" t="s">
        <v>106</v>
      </c>
      <c r="D232" s="5">
        <v>20</v>
      </c>
      <c r="E232" s="5">
        <v>2</v>
      </c>
      <c r="F232" s="5">
        <v>10</v>
      </c>
      <c r="G232" s="17"/>
      <c r="H232" s="11"/>
      <c r="I232" s="2">
        <v>0.2</v>
      </c>
      <c r="J232" s="5">
        <v>0</v>
      </c>
      <c r="K232" s="16"/>
      <c r="L232" s="16" t="s">
        <v>189</v>
      </c>
      <c r="M232" s="5"/>
      <c r="N232" s="5"/>
      <c r="O232" s="5"/>
      <c r="P232" s="5"/>
      <c r="Q232" s="5"/>
      <c r="R232" s="5"/>
      <c r="S232" s="5"/>
      <c r="T232" s="2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>
        <v>10</v>
      </c>
      <c r="AJ232" s="15">
        <f t="shared" si="26"/>
        <v>120000</v>
      </c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spans="1:53">
      <c r="A233" s="5" t="s">
        <v>78</v>
      </c>
      <c r="B233" s="5" t="str">
        <f>VLOOKUP(A233,'name convert'!$A$1:$B$39,2,FALSE)</f>
        <v>Muster Field</v>
      </c>
      <c r="C233" s="5" t="s">
        <v>106</v>
      </c>
      <c r="D233" s="5">
        <v>21</v>
      </c>
      <c r="E233" s="5">
        <v>2</v>
      </c>
      <c r="F233" s="5">
        <v>11</v>
      </c>
      <c r="G233" s="17"/>
      <c r="H233" s="11"/>
      <c r="I233" s="2">
        <v>0.2</v>
      </c>
      <c r="J233" s="5">
        <v>0</v>
      </c>
      <c r="K233" s="16"/>
      <c r="L233" s="16" t="s">
        <v>189</v>
      </c>
      <c r="M233" s="5"/>
      <c r="N233" s="5"/>
      <c r="O233" s="5"/>
      <c r="P233" s="5"/>
      <c r="Q233" s="5"/>
      <c r="R233" s="5"/>
      <c r="S233" s="5"/>
      <c r="T233" s="2"/>
      <c r="U233" s="2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>
        <v>10</v>
      </c>
      <c r="AJ233" s="15">
        <f>(AJ222+10000)+((AJ222+10000)*$I232)</f>
        <v>132000</v>
      </c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spans="1:53">
      <c r="A234" s="5" t="s">
        <v>84</v>
      </c>
      <c r="B234" s="5" t="str">
        <f>VLOOKUP(A234,'name convert'!$A$1:$B$39,2,FALSE)</f>
        <v>Traven</v>
      </c>
      <c r="C234" s="5" t="s">
        <v>106</v>
      </c>
      <c r="D234" s="5">
        <v>1</v>
      </c>
      <c r="E234" s="5">
        <v>1</v>
      </c>
      <c r="F234" s="5">
        <v>1</v>
      </c>
      <c r="G234" s="17" t="s">
        <v>130</v>
      </c>
      <c r="H234" s="11" t="s">
        <v>176</v>
      </c>
      <c r="I234" s="2"/>
      <c r="J234" s="5">
        <v>0</v>
      </c>
      <c r="K234" s="18" t="s">
        <v>307</v>
      </c>
      <c r="L234" s="16" t="s">
        <v>190</v>
      </c>
      <c r="M234" s="5"/>
      <c r="N234" s="5"/>
      <c r="O234" s="5"/>
      <c r="P234" s="5"/>
      <c r="Q234" s="5"/>
      <c r="R234" s="5"/>
      <c r="S234" s="5"/>
      <c r="T234" s="2"/>
      <c r="U234" s="5"/>
      <c r="V234" s="5"/>
      <c r="W234" s="5"/>
      <c r="X234" s="5"/>
      <c r="Y234" s="5"/>
      <c r="Z234" s="5"/>
      <c r="AA234" s="5"/>
      <c r="AE234" s="5" t="s">
        <v>132</v>
      </c>
      <c r="AF234" s="5" t="s">
        <v>132</v>
      </c>
      <c r="AG234" s="5" t="s">
        <v>132</v>
      </c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spans="1:53">
      <c r="A235" s="5" t="s">
        <v>84</v>
      </c>
      <c r="B235" s="5" t="str">
        <f>VLOOKUP(A235,'name convert'!$A$1:$B$39,2,FALSE)</f>
        <v>Traven</v>
      </c>
      <c r="C235" s="5" t="s">
        <v>106</v>
      </c>
      <c r="D235" s="5">
        <v>2</v>
      </c>
      <c r="E235" s="5">
        <v>1</v>
      </c>
      <c r="F235" s="5">
        <v>2</v>
      </c>
      <c r="G235" s="17" t="s">
        <v>130</v>
      </c>
      <c r="H235" s="11" t="s">
        <v>176</v>
      </c>
      <c r="I235" s="2"/>
      <c r="J235" s="5">
        <v>0</v>
      </c>
      <c r="K235" s="16" t="s">
        <v>190</v>
      </c>
      <c r="L235" s="16" t="s">
        <v>190</v>
      </c>
      <c r="M235" s="5"/>
      <c r="N235" s="5"/>
      <c r="O235" s="5"/>
      <c r="P235" s="5"/>
      <c r="Q235" s="5"/>
      <c r="R235" s="5"/>
      <c r="S235" s="5"/>
      <c r="T235" s="2"/>
      <c r="U235" s="5"/>
      <c r="V235" s="5"/>
      <c r="W235" s="5"/>
      <c r="X235" s="5"/>
      <c r="Y235" s="5"/>
      <c r="Z235" s="5"/>
      <c r="AA235" s="5"/>
      <c r="AE235" s="5" t="s">
        <v>132</v>
      </c>
      <c r="AF235" s="5" t="s">
        <v>132</v>
      </c>
      <c r="AG235" s="5" t="s">
        <v>132</v>
      </c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spans="1:53">
      <c r="A236" s="5" t="s">
        <v>84</v>
      </c>
      <c r="B236" s="5" t="str">
        <f>VLOOKUP(A236,'name convert'!$A$1:$B$39,2,FALSE)</f>
        <v>Traven</v>
      </c>
      <c r="C236" s="5" t="s">
        <v>106</v>
      </c>
      <c r="D236" s="5">
        <v>3</v>
      </c>
      <c r="E236" s="5">
        <v>1</v>
      </c>
      <c r="F236" s="5">
        <v>3</v>
      </c>
      <c r="G236" s="17" t="s">
        <v>130</v>
      </c>
      <c r="H236" s="11" t="s">
        <v>176</v>
      </c>
      <c r="I236" s="2"/>
      <c r="J236" s="5">
        <v>0</v>
      </c>
      <c r="K236" s="16" t="s">
        <v>190</v>
      </c>
      <c r="L236" s="16" t="s">
        <v>190</v>
      </c>
      <c r="M236" s="5"/>
      <c r="N236" s="5"/>
      <c r="O236" s="5"/>
      <c r="P236" s="5"/>
      <c r="Q236" s="5"/>
      <c r="R236" s="5"/>
      <c r="S236" s="5"/>
      <c r="T236" s="2"/>
      <c r="U236" s="5"/>
      <c r="V236" s="5"/>
      <c r="W236" s="5"/>
      <c r="X236" s="5"/>
      <c r="Y236" s="5"/>
      <c r="Z236" s="5"/>
      <c r="AA236" s="5"/>
      <c r="AE236" s="5" t="s">
        <v>132</v>
      </c>
      <c r="AF236" s="5" t="s">
        <v>132</v>
      </c>
      <c r="AG236" s="5" t="s">
        <v>132</v>
      </c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spans="1:53">
      <c r="A237" s="5" t="s">
        <v>84</v>
      </c>
      <c r="B237" s="5" t="str">
        <f>VLOOKUP(A237,'name convert'!$A$1:$B$39,2,FALSE)</f>
        <v>Traven</v>
      </c>
      <c r="C237" s="5" t="s">
        <v>106</v>
      </c>
      <c r="D237" s="5">
        <v>4</v>
      </c>
      <c r="E237" s="5">
        <v>1</v>
      </c>
      <c r="F237" s="5">
        <v>4</v>
      </c>
      <c r="G237" s="17" t="s">
        <v>130</v>
      </c>
      <c r="H237" s="11" t="s">
        <v>176</v>
      </c>
      <c r="I237" s="2"/>
      <c r="J237" s="5">
        <v>0</v>
      </c>
      <c r="K237" s="16" t="s">
        <v>190</v>
      </c>
      <c r="L237" s="16" t="s">
        <v>190</v>
      </c>
      <c r="M237" s="5"/>
      <c r="N237" s="5"/>
      <c r="O237" s="5"/>
      <c r="P237" s="5"/>
      <c r="Q237" s="5"/>
      <c r="R237" s="5"/>
      <c r="S237" s="5"/>
      <c r="T237" s="2"/>
      <c r="U237" s="5"/>
      <c r="V237" s="5"/>
      <c r="W237" s="5"/>
      <c r="X237" s="5"/>
      <c r="Y237" s="5"/>
      <c r="Z237" s="5"/>
      <c r="AA237" s="5"/>
      <c r="AE237" s="5" t="s">
        <v>132</v>
      </c>
      <c r="AF237" s="5" t="s">
        <v>132</v>
      </c>
      <c r="AG237" s="5" t="s">
        <v>132</v>
      </c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spans="1:53">
      <c r="A238" s="5" t="s">
        <v>84</v>
      </c>
      <c r="B238" s="5" t="str">
        <f>VLOOKUP(A238,'name convert'!$A$1:$B$39,2,FALSE)</f>
        <v>Traven</v>
      </c>
      <c r="C238" s="5" t="s">
        <v>106</v>
      </c>
      <c r="D238" s="5">
        <v>5</v>
      </c>
      <c r="E238" s="5">
        <v>1</v>
      </c>
      <c r="F238" s="5">
        <v>5</v>
      </c>
      <c r="G238" s="17" t="s">
        <v>130</v>
      </c>
      <c r="H238" s="11" t="s">
        <v>176</v>
      </c>
      <c r="I238" s="2"/>
      <c r="J238" s="5">
        <v>0</v>
      </c>
      <c r="K238" s="16" t="s">
        <v>190</v>
      </c>
      <c r="L238" s="16" t="s">
        <v>190</v>
      </c>
      <c r="M238" s="5"/>
      <c r="N238" s="5"/>
      <c r="O238" s="5"/>
      <c r="P238" s="5"/>
      <c r="Q238" s="5"/>
      <c r="R238" s="5"/>
      <c r="S238" s="5"/>
      <c r="T238" s="2"/>
      <c r="U238" s="5"/>
      <c r="V238" s="5"/>
      <c r="W238" s="5"/>
      <c r="X238" s="5"/>
      <c r="Y238" s="5"/>
      <c r="Z238" s="5"/>
      <c r="AA238" s="5"/>
      <c r="AE238" s="5" t="s">
        <v>132</v>
      </c>
      <c r="AF238" s="5" t="s">
        <v>132</v>
      </c>
      <c r="AG238" s="5" t="s">
        <v>132</v>
      </c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spans="1:53">
      <c r="A239" s="5" t="s">
        <v>84</v>
      </c>
      <c r="B239" s="5" t="str">
        <f>VLOOKUP(A239,'name convert'!$A$1:$B$39,2,FALSE)</f>
        <v>Traven</v>
      </c>
      <c r="C239" s="5" t="s">
        <v>106</v>
      </c>
      <c r="D239" s="5">
        <v>6</v>
      </c>
      <c r="E239" s="5">
        <v>1</v>
      </c>
      <c r="F239" s="5">
        <v>6</v>
      </c>
      <c r="G239" s="17" t="s">
        <v>130</v>
      </c>
      <c r="H239" s="11" t="s">
        <v>176</v>
      </c>
      <c r="I239" s="2"/>
      <c r="J239" s="5">
        <v>0</v>
      </c>
      <c r="K239" s="16" t="s">
        <v>190</v>
      </c>
      <c r="L239" s="16" t="s">
        <v>190</v>
      </c>
      <c r="M239" s="5"/>
      <c r="N239" s="5"/>
      <c r="O239" s="5"/>
      <c r="P239" s="5"/>
      <c r="Q239" s="5"/>
      <c r="R239" s="5"/>
      <c r="S239" s="5"/>
      <c r="T239" s="2"/>
      <c r="U239" s="5"/>
      <c r="V239" s="5"/>
      <c r="W239" s="5"/>
      <c r="X239" s="5"/>
      <c r="Y239" s="5"/>
      <c r="Z239" s="5"/>
      <c r="AA239" s="5"/>
      <c r="AE239" s="5" t="s">
        <v>132</v>
      </c>
      <c r="AF239" s="5" t="s">
        <v>132</v>
      </c>
      <c r="AG239" s="5" t="s">
        <v>132</v>
      </c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spans="1:53">
      <c r="A240" s="5" t="s">
        <v>84</v>
      </c>
      <c r="B240" s="5" t="str">
        <f>VLOOKUP(A240,'name convert'!$A$1:$B$39,2,FALSE)</f>
        <v>Traven</v>
      </c>
      <c r="C240" s="5" t="s">
        <v>106</v>
      </c>
      <c r="D240" s="5">
        <v>7</v>
      </c>
      <c r="E240" s="5">
        <v>1</v>
      </c>
      <c r="F240" s="5">
        <v>7</v>
      </c>
      <c r="G240" s="17" t="s">
        <v>130</v>
      </c>
      <c r="H240" s="11" t="s">
        <v>176</v>
      </c>
      <c r="I240" s="2"/>
      <c r="J240" s="5">
        <v>0</v>
      </c>
      <c r="K240" s="16" t="s">
        <v>190</v>
      </c>
      <c r="L240" s="16" t="s">
        <v>190</v>
      </c>
      <c r="M240" s="5"/>
      <c r="N240" s="5"/>
      <c r="O240" s="5"/>
      <c r="P240" s="5"/>
      <c r="Q240" s="5"/>
      <c r="R240" s="5"/>
      <c r="S240" s="5"/>
      <c r="T240" s="2"/>
      <c r="U240" s="5"/>
      <c r="V240" s="5"/>
      <c r="W240" s="5"/>
      <c r="X240" s="5"/>
      <c r="Y240" s="5"/>
      <c r="Z240" s="5"/>
      <c r="AA240" s="5"/>
      <c r="AE240" s="5" t="s">
        <v>132</v>
      </c>
      <c r="AF240" s="5" t="s">
        <v>132</v>
      </c>
      <c r="AG240" s="5" t="s">
        <v>132</v>
      </c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spans="1:53">
      <c r="A241" s="5" t="s">
        <v>84</v>
      </c>
      <c r="B241" s="5" t="str">
        <f>VLOOKUP(A241,'name convert'!$A$1:$B$39,2,FALSE)</f>
        <v>Traven</v>
      </c>
      <c r="C241" s="5" t="s">
        <v>106</v>
      </c>
      <c r="D241" s="5">
        <v>8</v>
      </c>
      <c r="E241" s="5">
        <v>1</v>
      </c>
      <c r="F241" s="5">
        <v>8</v>
      </c>
      <c r="G241" s="17" t="s">
        <v>130</v>
      </c>
      <c r="H241" s="11" t="s">
        <v>176</v>
      </c>
      <c r="I241" s="2"/>
      <c r="J241" s="5">
        <v>0</v>
      </c>
      <c r="K241" s="16" t="s">
        <v>190</v>
      </c>
      <c r="L241" s="16" t="s">
        <v>190</v>
      </c>
      <c r="M241" s="5"/>
      <c r="N241" s="5"/>
      <c r="O241" s="5"/>
      <c r="P241" s="5"/>
      <c r="Q241" s="5"/>
      <c r="R241" s="5"/>
      <c r="S241" s="5"/>
      <c r="T241" s="2"/>
      <c r="U241" s="5"/>
      <c r="V241" s="5"/>
      <c r="W241" s="5"/>
      <c r="X241" s="5"/>
      <c r="Y241" s="5"/>
      <c r="Z241" s="5"/>
      <c r="AA241" s="5"/>
      <c r="AE241" s="5" t="s">
        <v>132</v>
      </c>
      <c r="AF241" s="5" t="s">
        <v>132</v>
      </c>
      <c r="AG241" s="5" t="s">
        <v>132</v>
      </c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spans="1:53">
      <c r="A242" s="5" t="s">
        <v>84</v>
      </c>
      <c r="B242" s="5" t="str">
        <f>VLOOKUP(A242,'name convert'!$A$1:$B$39,2,FALSE)</f>
        <v>Traven</v>
      </c>
      <c r="C242" s="5" t="s">
        <v>106</v>
      </c>
      <c r="D242" s="5">
        <v>9</v>
      </c>
      <c r="E242" s="5">
        <v>1</v>
      </c>
      <c r="F242" s="5">
        <v>9</v>
      </c>
      <c r="G242" s="17" t="s">
        <v>130</v>
      </c>
      <c r="H242" s="11" t="s">
        <v>176</v>
      </c>
      <c r="I242" s="2"/>
      <c r="J242" s="5">
        <v>0</v>
      </c>
      <c r="K242" s="16" t="s">
        <v>190</v>
      </c>
      <c r="L242" s="16" t="s">
        <v>190</v>
      </c>
      <c r="M242" s="5"/>
      <c r="N242" s="5"/>
      <c r="O242" s="5"/>
      <c r="P242" s="5"/>
      <c r="Q242" s="5"/>
      <c r="R242" s="5"/>
      <c r="S242" s="5"/>
      <c r="T242" s="2"/>
      <c r="U242" s="5"/>
      <c r="V242" s="5"/>
      <c r="W242" s="5"/>
      <c r="X242" s="5"/>
      <c r="Y242" s="5"/>
      <c r="Z242" s="5"/>
      <c r="AA242" s="5"/>
      <c r="AE242" s="5" t="s">
        <v>132</v>
      </c>
      <c r="AF242" s="5" t="s">
        <v>132</v>
      </c>
      <c r="AG242" s="5" t="s">
        <v>132</v>
      </c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spans="1:53">
      <c r="A243" s="5" t="s">
        <v>84</v>
      </c>
      <c r="B243" s="5" t="str">
        <f>VLOOKUP(A243,'name convert'!$A$1:$B$39,2,FALSE)</f>
        <v>Traven</v>
      </c>
      <c r="C243" s="5" t="s">
        <v>106</v>
      </c>
      <c r="D243" s="5">
        <v>10</v>
      </c>
      <c r="E243" s="5">
        <v>1</v>
      </c>
      <c r="F243" s="5">
        <v>10</v>
      </c>
      <c r="G243" s="17" t="s">
        <v>130</v>
      </c>
      <c r="H243" s="11" t="s">
        <v>176</v>
      </c>
      <c r="I243" s="2"/>
      <c r="J243" s="5">
        <v>0</v>
      </c>
      <c r="K243" s="16" t="s">
        <v>190</v>
      </c>
      <c r="L243" s="16" t="s">
        <v>190</v>
      </c>
      <c r="M243" s="5"/>
      <c r="N243" s="5"/>
      <c r="O243" s="5"/>
      <c r="P243" s="5"/>
      <c r="Q243" s="5"/>
      <c r="R243" s="5"/>
      <c r="S243" s="5"/>
      <c r="T243" s="2"/>
      <c r="U243" s="5"/>
      <c r="V243" s="5"/>
      <c r="W243" s="5"/>
      <c r="X243" s="5"/>
      <c r="Y243" s="5"/>
      <c r="Z243" s="5"/>
      <c r="AA243" s="5"/>
      <c r="AE243" s="5" t="s">
        <v>132</v>
      </c>
      <c r="AF243" s="5" t="s">
        <v>132</v>
      </c>
      <c r="AG243" s="5" t="s">
        <v>132</v>
      </c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spans="1:53">
      <c r="A244" s="5" t="s">
        <v>84</v>
      </c>
      <c r="B244" s="5" t="str">
        <f>VLOOKUP(A244,'name convert'!$A$1:$B$39,2,FALSE)</f>
        <v>Traven</v>
      </c>
      <c r="C244" s="5" t="s">
        <v>106</v>
      </c>
      <c r="D244" s="5">
        <v>11</v>
      </c>
      <c r="E244" s="5">
        <v>2</v>
      </c>
      <c r="F244" s="5">
        <v>1</v>
      </c>
      <c r="G244" s="17"/>
      <c r="H244" s="11" t="s">
        <v>176</v>
      </c>
      <c r="I244" s="2">
        <v>0.1</v>
      </c>
      <c r="J244" s="5">
        <v>0</v>
      </c>
      <c r="K244" s="16"/>
      <c r="L244" s="16" t="s">
        <v>190</v>
      </c>
      <c r="M244" s="5"/>
      <c r="N244" s="5"/>
      <c r="O244" s="5"/>
      <c r="P244" s="5"/>
      <c r="Q244" s="5"/>
      <c r="R244" s="5"/>
      <c r="S244" s="5"/>
      <c r="T244" s="2"/>
      <c r="U244" s="5"/>
      <c r="V244" s="5"/>
      <c r="W244" s="5"/>
      <c r="X244" s="5"/>
      <c r="Y244" s="5"/>
      <c r="Z244" s="5"/>
      <c r="AA244" s="5"/>
      <c r="AE244" s="5" t="e">
        <f t="shared" ref="AE244:AG254" si="28">AE234+(AE234*$I244)</f>
        <v>#VALUE!</v>
      </c>
      <c r="AF244" s="5" t="e">
        <f t="shared" si="28"/>
        <v>#VALUE!</v>
      </c>
      <c r="AG244" s="5" t="e">
        <f t="shared" si="28"/>
        <v>#VALUE!</v>
      </c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spans="1:53">
      <c r="A245" s="5" t="s">
        <v>84</v>
      </c>
      <c r="B245" s="5" t="str">
        <f>VLOOKUP(A245,'name convert'!$A$1:$B$39,2,FALSE)</f>
        <v>Traven</v>
      </c>
      <c r="C245" s="5" t="s">
        <v>106</v>
      </c>
      <c r="D245" s="5">
        <v>12</v>
      </c>
      <c r="E245" s="5">
        <v>2</v>
      </c>
      <c r="F245" s="5">
        <v>2</v>
      </c>
      <c r="G245" s="17"/>
      <c r="H245" s="11" t="s">
        <v>176</v>
      </c>
      <c r="I245" s="2">
        <v>0.1</v>
      </c>
      <c r="J245" s="5">
        <v>0</v>
      </c>
      <c r="K245" s="16"/>
      <c r="L245" s="16" t="s">
        <v>190</v>
      </c>
      <c r="M245" s="5"/>
      <c r="N245" s="5"/>
      <c r="O245" s="5"/>
      <c r="P245" s="5"/>
      <c r="Q245" s="5"/>
      <c r="R245" s="5"/>
      <c r="S245" s="5"/>
      <c r="T245" s="2"/>
      <c r="U245" s="5"/>
      <c r="V245" s="5"/>
      <c r="W245" s="5"/>
      <c r="X245" s="5"/>
      <c r="Y245" s="5"/>
      <c r="Z245" s="5"/>
      <c r="AA245" s="5"/>
      <c r="AE245" s="5" t="e">
        <f t="shared" si="28"/>
        <v>#VALUE!</v>
      </c>
      <c r="AF245" s="5" t="e">
        <f t="shared" si="28"/>
        <v>#VALUE!</v>
      </c>
      <c r="AG245" s="5" t="e">
        <f t="shared" si="28"/>
        <v>#VALUE!</v>
      </c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spans="1:53">
      <c r="A246" s="5" t="s">
        <v>84</v>
      </c>
      <c r="B246" s="5" t="str">
        <f>VLOOKUP(A246,'name convert'!$A$1:$B$39,2,FALSE)</f>
        <v>Traven</v>
      </c>
      <c r="C246" s="5" t="s">
        <v>106</v>
      </c>
      <c r="D246" s="5">
        <v>13</v>
      </c>
      <c r="E246" s="5">
        <v>2</v>
      </c>
      <c r="F246" s="5">
        <v>3</v>
      </c>
      <c r="G246" s="17"/>
      <c r="H246" s="11" t="s">
        <v>176</v>
      </c>
      <c r="I246" s="2">
        <v>0.1</v>
      </c>
      <c r="J246" s="5">
        <v>0</v>
      </c>
      <c r="K246" s="16"/>
      <c r="L246" s="16" t="s">
        <v>190</v>
      </c>
      <c r="M246" s="5"/>
      <c r="N246" s="5"/>
      <c r="O246" s="5"/>
      <c r="P246" s="5"/>
      <c r="Q246" s="5"/>
      <c r="R246" s="5"/>
      <c r="S246" s="5"/>
      <c r="T246" s="2"/>
      <c r="U246" s="5"/>
      <c r="V246" s="5"/>
      <c r="W246" s="5"/>
      <c r="X246" s="5"/>
      <c r="Y246" s="5"/>
      <c r="Z246" s="5"/>
      <c r="AA246" s="5"/>
      <c r="AE246" s="5" t="e">
        <f t="shared" si="28"/>
        <v>#VALUE!</v>
      </c>
      <c r="AF246" s="5" t="e">
        <f t="shared" si="28"/>
        <v>#VALUE!</v>
      </c>
      <c r="AG246" s="5" t="e">
        <f t="shared" si="28"/>
        <v>#VALUE!</v>
      </c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spans="1:53">
      <c r="A247" s="5" t="s">
        <v>84</v>
      </c>
      <c r="B247" s="5" t="str">
        <f>VLOOKUP(A247,'name convert'!$A$1:$B$39,2,FALSE)</f>
        <v>Traven</v>
      </c>
      <c r="C247" s="5" t="s">
        <v>106</v>
      </c>
      <c r="D247" s="5">
        <v>14</v>
      </c>
      <c r="E247" s="5">
        <v>2</v>
      </c>
      <c r="F247" s="5">
        <v>4</v>
      </c>
      <c r="G247" s="17"/>
      <c r="H247" s="11" t="s">
        <v>176</v>
      </c>
      <c r="I247" s="2">
        <v>0.1</v>
      </c>
      <c r="J247" s="5">
        <v>0</v>
      </c>
      <c r="K247" s="16"/>
      <c r="L247" s="16" t="s">
        <v>190</v>
      </c>
      <c r="M247" s="5"/>
      <c r="N247" s="5"/>
      <c r="O247" s="5"/>
      <c r="P247" s="5"/>
      <c r="Q247" s="5"/>
      <c r="R247" s="5"/>
      <c r="S247" s="5"/>
      <c r="T247" s="2"/>
      <c r="U247" s="5"/>
      <c r="V247" s="5"/>
      <c r="W247" s="5"/>
      <c r="X247" s="5"/>
      <c r="Y247" s="5"/>
      <c r="Z247" s="5"/>
      <c r="AA247" s="5"/>
      <c r="AE247" s="5" t="e">
        <f t="shared" si="28"/>
        <v>#VALUE!</v>
      </c>
      <c r="AF247" s="5" t="e">
        <f t="shared" si="28"/>
        <v>#VALUE!</v>
      </c>
      <c r="AG247" s="5" t="e">
        <f t="shared" si="28"/>
        <v>#VALUE!</v>
      </c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spans="1:53">
      <c r="A248" s="5" t="s">
        <v>84</v>
      </c>
      <c r="B248" s="5" t="str">
        <f>VLOOKUP(A248,'name convert'!$A$1:$B$39,2,FALSE)</f>
        <v>Traven</v>
      </c>
      <c r="C248" s="5" t="s">
        <v>106</v>
      </c>
      <c r="D248" s="5">
        <v>15</v>
      </c>
      <c r="E248" s="5">
        <v>2</v>
      </c>
      <c r="F248" s="5">
        <v>5</v>
      </c>
      <c r="G248" s="17"/>
      <c r="H248" s="11" t="s">
        <v>176</v>
      </c>
      <c r="I248" s="2">
        <v>0.1</v>
      </c>
      <c r="J248" s="5">
        <v>0</v>
      </c>
      <c r="K248" s="16"/>
      <c r="L248" s="16" t="s">
        <v>190</v>
      </c>
      <c r="M248" s="5"/>
      <c r="N248" s="5"/>
      <c r="O248" s="5"/>
      <c r="P248" s="5"/>
      <c r="Q248" s="5"/>
      <c r="R248" s="5"/>
      <c r="S248" s="5"/>
      <c r="T248" s="2"/>
      <c r="U248" s="5"/>
      <c r="V248" s="5"/>
      <c r="W248" s="5"/>
      <c r="X248" s="5"/>
      <c r="Y248" s="5"/>
      <c r="Z248" s="5"/>
      <c r="AA248" s="5"/>
      <c r="AE248" s="5" t="e">
        <f t="shared" si="28"/>
        <v>#VALUE!</v>
      </c>
      <c r="AF248" s="5" t="e">
        <f t="shared" si="28"/>
        <v>#VALUE!</v>
      </c>
      <c r="AG248" s="5" t="e">
        <f t="shared" si="28"/>
        <v>#VALUE!</v>
      </c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spans="1:53">
      <c r="A249" s="5" t="s">
        <v>84</v>
      </c>
      <c r="B249" s="5" t="str">
        <f>VLOOKUP(A249,'name convert'!$A$1:$B$39,2,FALSE)</f>
        <v>Traven</v>
      </c>
      <c r="C249" s="5" t="s">
        <v>106</v>
      </c>
      <c r="D249" s="5">
        <v>16</v>
      </c>
      <c r="E249" s="5">
        <v>2</v>
      </c>
      <c r="F249" s="5">
        <v>6</v>
      </c>
      <c r="G249" s="17"/>
      <c r="H249" s="11" t="s">
        <v>176</v>
      </c>
      <c r="I249" s="2">
        <v>0.1</v>
      </c>
      <c r="J249" s="5">
        <v>0</v>
      </c>
      <c r="K249" s="16"/>
      <c r="L249" s="16" t="s">
        <v>190</v>
      </c>
      <c r="M249" s="5"/>
      <c r="N249" s="5"/>
      <c r="O249" s="5"/>
      <c r="P249" s="5"/>
      <c r="Q249" s="5"/>
      <c r="R249" s="5"/>
      <c r="S249" s="5"/>
      <c r="T249" s="2"/>
      <c r="U249" s="5"/>
      <c r="V249" s="5"/>
      <c r="W249" s="5"/>
      <c r="X249" s="5"/>
      <c r="Y249" s="5"/>
      <c r="Z249" s="5"/>
      <c r="AA249" s="5"/>
      <c r="AE249" s="5" t="e">
        <f t="shared" si="28"/>
        <v>#VALUE!</v>
      </c>
      <c r="AF249" s="5" t="e">
        <f t="shared" si="28"/>
        <v>#VALUE!</v>
      </c>
      <c r="AG249" s="5" t="e">
        <f t="shared" si="28"/>
        <v>#VALUE!</v>
      </c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spans="1:53">
      <c r="A250" s="5" t="s">
        <v>84</v>
      </c>
      <c r="B250" s="5" t="str">
        <f>VLOOKUP(A250,'name convert'!$A$1:$B$39,2,FALSE)</f>
        <v>Traven</v>
      </c>
      <c r="C250" s="5" t="s">
        <v>106</v>
      </c>
      <c r="D250" s="5">
        <v>17</v>
      </c>
      <c r="E250" s="5">
        <v>2</v>
      </c>
      <c r="F250" s="5">
        <v>7</v>
      </c>
      <c r="G250" s="17"/>
      <c r="H250" s="11" t="s">
        <v>176</v>
      </c>
      <c r="I250" s="2">
        <v>0.1</v>
      </c>
      <c r="J250" s="5">
        <v>0</v>
      </c>
      <c r="K250" s="16"/>
      <c r="L250" s="16" t="s">
        <v>190</v>
      </c>
      <c r="M250" s="5"/>
      <c r="N250" s="5"/>
      <c r="O250" s="5"/>
      <c r="P250" s="5"/>
      <c r="Q250" s="5"/>
      <c r="R250" s="5"/>
      <c r="S250" s="5"/>
      <c r="T250" s="2"/>
      <c r="U250" s="5"/>
      <c r="V250" s="5"/>
      <c r="W250" s="5"/>
      <c r="X250" s="5"/>
      <c r="Y250" s="5"/>
      <c r="Z250" s="5"/>
      <c r="AA250" s="5"/>
      <c r="AE250" s="5" t="e">
        <f t="shared" si="28"/>
        <v>#VALUE!</v>
      </c>
      <c r="AF250" s="5" t="e">
        <f t="shared" si="28"/>
        <v>#VALUE!</v>
      </c>
      <c r="AG250" s="5" t="e">
        <f t="shared" si="28"/>
        <v>#VALUE!</v>
      </c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spans="1:53">
      <c r="A251" s="5" t="s">
        <v>84</v>
      </c>
      <c r="B251" s="5" t="str">
        <f>VLOOKUP(A251,'name convert'!$A$1:$B$39,2,FALSE)</f>
        <v>Traven</v>
      </c>
      <c r="C251" s="5" t="s">
        <v>106</v>
      </c>
      <c r="D251" s="5">
        <v>18</v>
      </c>
      <c r="E251" s="5">
        <v>2</v>
      </c>
      <c r="F251" s="5">
        <v>8</v>
      </c>
      <c r="G251" s="17"/>
      <c r="H251" s="11" t="s">
        <v>176</v>
      </c>
      <c r="I251" s="2">
        <v>0.1</v>
      </c>
      <c r="J251" s="5">
        <v>0</v>
      </c>
      <c r="K251" s="16"/>
      <c r="L251" s="16" t="s">
        <v>190</v>
      </c>
      <c r="M251" s="5"/>
      <c r="N251" s="5"/>
      <c r="O251" s="5"/>
      <c r="P251" s="5"/>
      <c r="Q251" s="5"/>
      <c r="R251" s="5"/>
      <c r="S251" s="5"/>
      <c r="T251" s="2"/>
      <c r="U251" s="5"/>
      <c r="V251" s="5"/>
      <c r="W251" s="5"/>
      <c r="X251" s="5"/>
      <c r="Y251" s="5"/>
      <c r="Z251" s="5"/>
      <c r="AA251" s="5"/>
      <c r="AE251" s="5" t="e">
        <f t="shared" si="28"/>
        <v>#VALUE!</v>
      </c>
      <c r="AF251" s="5" t="e">
        <f t="shared" si="28"/>
        <v>#VALUE!</v>
      </c>
      <c r="AG251" s="5" t="e">
        <f t="shared" si="28"/>
        <v>#VALUE!</v>
      </c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spans="1:53">
      <c r="A252" s="5" t="s">
        <v>84</v>
      </c>
      <c r="B252" s="5" t="str">
        <f>VLOOKUP(A252,'name convert'!$A$1:$B$39,2,FALSE)</f>
        <v>Traven</v>
      </c>
      <c r="C252" s="5" t="s">
        <v>106</v>
      </c>
      <c r="D252" s="5">
        <v>19</v>
      </c>
      <c r="E252" s="5">
        <v>2</v>
      </c>
      <c r="F252" s="5">
        <v>9</v>
      </c>
      <c r="G252" s="17"/>
      <c r="H252" s="11" t="s">
        <v>176</v>
      </c>
      <c r="I252" s="2">
        <v>0.1</v>
      </c>
      <c r="J252" s="5">
        <v>0</v>
      </c>
      <c r="K252" s="16"/>
      <c r="L252" s="16" t="s">
        <v>190</v>
      </c>
      <c r="M252" s="5"/>
      <c r="N252" s="5"/>
      <c r="O252" s="5"/>
      <c r="P252" s="5"/>
      <c r="Q252" s="5"/>
      <c r="R252" s="5"/>
      <c r="S252" s="5"/>
      <c r="T252" s="2"/>
      <c r="U252" s="5"/>
      <c r="V252" s="5"/>
      <c r="W252" s="5"/>
      <c r="X252" s="5"/>
      <c r="Y252" s="5"/>
      <c r="Z252" s="5"/>
      <c r="AA252" s="5"/>
      <c r="AE252" s="5" t="e">
        <f t="shared" si="28"/>
        <v>#VALUE!</v>
      </c>
      <c r="AF252" s="5" t="e">
        <f t="shared" si="28"/>
        <v>#VALUE!</v>
      </c>
      <c r="AG252" s="5" t="e">
        <f t="shared" si="28"/>
        <v>#VALUE!</v>
      </c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spans="1:53">
      <c r="A253" s="5" t="s">
        <v>84</v>
      </c>
      <c r="B253" s="5" t="str">
        <f>VLOOKUP(A253,'name convert'!$A$1:$B$39,2,FALSE)</f>
        <v>Traven</v>
      </c>
      <c r="C253" s="5" t="s">
        <v>106</v>
      </c>
      <c r="D253" s="5">
        <v>20</v>
      </c>
      <c r="E253" s="5">
        <v>2</v>
      </c>
      <c r="F253" s="5">
        <v>10</v>
      </c>
      <c r="G253" s="17"/>
      <c r="H253" s="11" t="s">
        <v>176</v>
      </c>
      <c r="I253" s="2">
        <v>0.1</v>
      </c>
      <c r="J253" s="5">
        <v>0</v>
      </c>
      <c r="K253" s="16"/>
      <c r="L253" s="16" t="s">
        <v>190</v>
      </c>
      <c r="M253" s="5"/>
      <c r="N253" s="5"/>
      <c r="O253" s="5"/>
      <c r="P253" s="5"/>
      <c r="Q253" s="5"/>
      <c r="R253" s="5"/>
      <c r="S253" s="5"/>
      <c r="T253" s="2"/>
      <c r="U253" s="5"/>
      <c r="V253" s="5"/>
      <c r="W253" s="5"/>
      <c r="X253" s="5"/>
      <c r="Y253" s="5"/>
      <c r="Z253" s="5"/>
      <c r="AA253" s="5"/>
      <c r="AE253" s="5" t="e">
        <f t="shared" si="28"/>
        <v>#VALUE!</v>
      </c>
      <c r="AF253" s="5" t="e">
        <f t="shared" si="28"/>
        <v>#VALUE!</v>
      </c>
      <c r="AG253" s="5" t="e">
        <f t="shared" si="28"/>
        <v>#VALUE!</v>
      </c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spans="1:53">
      <c r="A254" s="5" t="s">
        <v>84</v>
      </c>
      <c r="B254" s="5" t="str">
        <f>VLOOKUP(A254,'name convert'!$A$1:$B$39,2,FALSE)</f>
        <v>Traven</v>
      </c>
      <c r="C254" s="5" t="s">
        <v>106</v>
      </c>
      <c r="D254" s="5">
        <v>21</v>
      </c>
      <c r="E254" s="5">
        <v>2</v>
      </c>
      <c r="F254" s="5">
        <v>11</v>
      </c>
      <c r="G254" s="17"/>
      <c r="H254" s="11" t="s">
        <v>176</v>
      </c>
      <c r="I254" s="2">
        <v>0.1</v>
      </c>
      <c r="J254" s="5">
        <v>0</v>
      </c>
      <c r="K254" s="16"/>
      <c r="L254" s="16" t="s">
        <v>190</v>
      </c>
      <c r="M254" s="5"/>
      <c r="N254" s="5"/>
      <c r="O254" s="5"/>
      <c r="P254" s="5"/>
      <c r="Q254" s="5"/>
      <c r="R254" s="5"/>
      <c r="S254" s="5"/>
      <c r="T254" s="2"/>
      <c r="U254" s="2"/>
      <c r="V254" s="5"/>
      <c r="W254" s="5"/>
      <c r="X254" s="5"/>
      <c r="Y254" s="5"/>
      <c r="Z254" s="5"/>
      <c r="AA254" s="5"/>
      <c r="AB254" s="5"/>
      <c r="AC254" s="5"/>
      <c r="AD254" s="5"/>
      <c r="AE254" s="5" t="e">
        <f t="shared" si="28"/>
        <v>#VALUE!</v>
      </c>
      <c r="AF254" s="5" t="e">
        <f t="shared" si="28"/>
        <v>#VALUE!</v>
      </c>
      <c r="AG254" s="5" t="e">
        <f t="shared" si="28"/>
        <v>#VALUE!</v>
      </c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spans="1:53">
      <c r="A255" s="5" t="s">
        <v>85</v>
      </c>
      <c r="B255" s="5" t="str">
        <f>VLOOKUP(A255,'name convert'!$A$1:$B$39,2,FALSE)</f>
        <v>Sage's Tower</v>
      </c>
      <c r="C255" s="5" t="s">
        <v>106</v>
      </c>
      <c r="D255" s="5">
        <v>1</v>
      </c>
      <c r="E255" s="5">
        <v>1</v>
      </c>
      <c r="F255" s="5">
        <v>1</v>
      </c>
      <c r="G255" s="17"/>
      <c r="H255" s="11"/>
      <c r="I255" s="2"/>
      <c r="J255" s="5">
        <v>0</v>
      </c>
      <c r="K255" s="16" t="s">
        <v>191</v>
      </c>
      <c r="L255" s="16" t="s">
        <v>191</v>
      </c>
      <c r="M255" s="5"/>
      <c r="N255" s="5"/>
      <c r="O255" s="5"/>
      <c r="P255" s="5"/>
      <c r="Q255" s="5"/>
      <c r="R255" s="5"/>
      <c r="S255" s="5"/>
      <c r="T255" s="2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spans="1:53">
      <c r="A256" s="5" t="s">
        <v>85</v>
      </c>
      <c r="B256" s="5" t="str">
        <f>VLOOKUP(A256,'name convert'!$A$1:$B$39,2,FALSE)</f>
        <v>Sage's Tower</v>
      </c>
      <c r="C256" s="5" t="s">
        <v>106</v>
      </c>
      <c r="D256" s="5">
        <v>2</v>
      </c>
      <c r="E256" s="5">
        <v>1</v>
      </c>
      <c r="F256" s="5">
        <v>2</v>
      </c>
      <c r="G256" s="17"/>
      <c r="H256" s="11"/>
      <c r="I256" s="2"/>
      <c r="J256" s="5">
        <v>0</v>
      </c>
      <c r="K256" s="16" t="s">
        <v>191</v>
      </c>
      <c r="L256" s="16" t="s">
        <v>191</v>
      </c>
      <c r="M256" s="5"/>
      <c r="N256" s="5"/>
      <c r="O256" s="5"/>
      <c r="P256" s="5"/>
      <c r="Q256" s="5"/>
      <c r="R256" s="5"/>
      <c r="S256" s="5"/>
      <c r="T256" s="2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spans="1:53">
      <c r="A257" s="5" t="s">
        <v>85</v>
      </c>
      <c r="B257" s="5" t="str">
        <f>VLOOKUP(A257,'name convert'!$A$1:$B$39,2,FALSE)</f>
        <v>Sage's Tower</v>
      </c>
      <c r="C257" s="5" t="s">
        <v>106</v>
      </c>
      <c r="D257" s="5">
        <v>3</v>
      </c>
      <c r="E257" s="5">
        <v>1</v>
      </c>
      <c r="F257" s="5">
        <v>3</v>
      </c>
      <c r="G257" s="17"/>
      <c r="H257" s="11"/>
      <c r="I257" s="2"/>
      <c r="J257" s="5">
        <v>0</v>
      </c>
      <c r="K257" s="16" t="s">
        <v>191</v>
      </c>
      <c r="L257" s="16" t="s">
        <v>191</v>
      </c>
      <c r="M257" s="5"/>
      <c r="N257" s="5"/>
      <c r="O257" s="5"/>
      <c r="P257" s="5"/>
      <c r="Q257" s="5"/>
      <c r="R257" s="5"/>
      <c r="S257" s="5"/>
      <c r="T257" s="2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spans="1:53">
      <c r="A258" s="5" t="s">
        <v>85</v>
      </c>
      <c r="B258" s="5" t="str">
        <f>VLOOKUP(A258,'name convert'!$A$1:$B$39,2,FALSE)</f>
        <v>Sage's Tower</v>
      </c>
      <c r="C258" s="5" t="s">
        <v>106</v>
      </c>
      <c r="D258" s="5">
        <v>4</v>
      </c>
      <c r="E258" s="5">
        <v>1</v>
      </c>
      <c r="F258" s="5">
        <v>4</v>
      </c>
      <c r="G258" s="17"/>
      <c r="H258" s="11"/>
      <c r="I258" s="2"/>
      <c r="J258" s="5">
        <v>0</v>
      </c>
      <c r="K258" s="16" t="s">
        <v>191</v>
      </c>
      <c r="L258" s="16" t="s">
        <v>191</v>
      </c>
      <c r="M258" s="5"/>
      <c r="N258" s="5"/>
      <c r="O258" s="5"/>
      <c r="P258" s="5"/>
      <c r="Q258" s="5"/>
      <c r="R258" s="5"/>
      <c r="S258" s="5"/>
      <c r="T258" s="2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spans="1:53">
      <c r="A259" s="5" t="s">
        <v>85</v>
      </c>
      <c r="B259" s="5" t="str">
        <f>VLOOKUP(A259,'name convert'!$A$1:$B$39,2,FALSE)</f>
        <v>Sage's Tower</v>
      </c>
      <c r="C259" s="5" t="s">
        <v>106</v>
      </c>
      <c r="D259" s="5">
        <v>5</v>
      </c>
      <c r="E259" s="5">
        <v>1</v>
      </c>
      <c r="F259" s="5">
        <v>5</v>
      </c>
      <c r="G259" s="17"/>
      <c r="H259" s="11"/>
      <c r="I259" s="2"/>
      <c r="J259" s="5">
        <v>0</v>
      </c>
      <c r="K259" s="16" t="s">
        <v>191</v>
      </c>
      <c r="L259" s="16" t="s">
        <v>191</v>
      </c>
      <c r="M259" s="5"/>
      <c r="N259" s="5"/>
      <c r="O259" s="5"/>
      <c r="P259" s="5"/>
      <c r="Q259" s="5"/>
      <c r="R259" s="5"/>
      <c r="S259" s="5"/>
      <c r="T259" s="2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spans="1:53">
      <c r="A260" s="5" t="s">
        <v>85</v>
      </c>
      <c r="B260" s="5" t="str">
        <f>VLOOKUP(A260,'name convert'!$A$1:$B$39,2,FALSE)</f>
        <v>Sage's Tower</v>
      </c>
      <c r="C260" s="5" t="s">
        <v>106</v>
      </c>
      <c r="D260" s="5">
        <v>6</v>
      </c>
      <c r="E260" s="5">
        <v>1</v>
      </c>
      <c r="F260" s="5">
        <v>6</v>
      </c>
      <c r="G260" s="17"/>
      <c r="H260" s="11"/>
      <c r="I260" s="2"/>
      <c r="J260" s="5">
        <v>0</v>
      </c>
      <c r="K260" s="16" t="s">
        <v>191</v>
      </c>
      <c r="L260" s="16" t="s">
        <v>191</v>
      </c>
      <c r="M260" s="5"/>
      <c r="N260" s="5"/>
      <c r="O260" s="5"/>
      <c r="P260" s="5"/>
      <c r="Q260" s="5"/>
      <c r="R260" s="5"/>
      <c r="S260" s="5"/>
      <c r="T260" s="2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spans="1:53">
      <c r="A261" s="5" t="s">
        <v>85</v>
      </c>
      <c r="B261" s="5" t="str">
        <f>VLOOKUP(A261,'name convert'!$A$1:$B$39,2,FALSE)</f>
        <v>Sage's Tower</v>
      </c>
      <c r="C261" s="5" t="s">
        <v>106</v>
      </c>
      <c r="D261" s="5">
        <v>7</v>
      </c>
      <c r="E261" s="5">
        <v>1</v>
      </c>
      <c r="F261" s="5">
        <v>7</v>
      </c>
      <c r="G261" s="17"/>
      <c r="H261" s="11"/>
      <c r="I261" s="2"/>
      <c r="J261" s="5">
        <v>0</v>
      </c>
      <c r="K261" s="16" t="s">
        <v>191</v>
      </c>
      <c r="L261" s="16" t="s">
        <v>191</v>
      </c>
      <c r="M261" s="5"/>
      <c r="N261" s="5"/>
      <c r="O261" s="5"/>
      <c r="P261" s="5"/>
      <c r="Q261" s="5"/>
      <c r="R261" s="5"/>
      <c r="S261" s="5"/>
      <c r="T261" s="2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spans="1:53">
      <c r="A262" s="5" t="s">
        <v>85</v>
      </c>
      <c r="B262" s="5" t="str">
        <f>VLOOKUP(A262,'name convert'!$A$1:$B$39,2,FALSE)</f>
        <v>Sage's Tower</v>
      </c>
      <c r="C262" s="5" t="s">
        <v>106</v>
      </c>
      <c r="D262" s="5">
        <v>8</v>
      </c>
      <c r="E262" s="5">
        <v>1</v>
      </c>
      <c r="F262" s="5">
        <v>8</v>
      </c>
      <c r="G262" s="17"/>
      <c r="H262" s="11"/>
      <c r="I262" s="2"/>
      <c r="J262" s="5">
        <v>0</v>
      </c>
      <c r="K262" s="16" t="s">
        <v>191</v>
      </c>
      <c r="L262" s="16" t="s">
        <v>191</v>
      </c>
      <c r="M262" s="5"/>
      <c r="N262" s="5"/>
      <c r="O262" s="5"/>
      <c r="P262" s="5"/>
      <c r="Q262" s="5"/>
      <c r="R262" s="5"/>
      <c r="S262" s="5"/>
      <c r="T262" s="2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spans="1:53">
      <c r="A263" s="5" t="s">
        <v>85</v>
      </c>
      <c r="B263" s="5" t="str">
        <f>VLOOKUP(A263,'name convert'!$A$1:$B$39,2,FALSE)</f>
        <v>Sage's Tower</v>
      </c>
      <c r="C263" s="5" t="s">
        <v>106</v>
      </c>
      <c r="D263" s="5">
        <v>9</v>
      </c>
      <c r="E263" s="5">
        <v>1</v>
      </c>
      <c r="F263" s="5">
        <v>9</v>
      </c>
      <c r="G263" s="17"/>
      <c r="H263" s="11"/>
      <c r="I263" s="2"/>
      <c r="J263" s="5">
        <v>0</v>
      </c>
      <c r="K263" s="16" t="s">
        <v>191</v>
      </c>
      <c r="L263" s="16" t="s">
        <v>191</v>
      </c>
      <c r="M263" s="5"/>
      <c r="N263" s="5"/>
      <c r="O263" s="5"/>
      <c r="P263" s="5"/>
      <c r="Q263" s="5"/>
      <c r="R263" s="5"/>
      <c r="S263" s="5"/>
      <c r="T263" s="2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spans="1:53">
      <c r="A264" s="5" t="s">
        <v>85</v>
      </c>
      <c r="B264" s="5" t="str">
        <f>VLOOKUP(A264,'name convert'!$A$1:$B$39,2,FALSE)</f>
        <v>Sage's Tower</v>
      </c>
      <c r="C264" s="5" t="s">
        <v>106</v>
      </c>
      <c r="D264" s="5">
        <v>10</v>
      </c>
      <c r="E264" s="5">
        <v>1</v>
      </c>
      <c r="F264" s="5">
        <v>10</v>
      </c>
      <c r="G264" s="17"/>
      <c r="H264" s="11"/>
      <c r="I264" s="2"/>
      <c r="J264" s="5">
        <v>0</v>
      </c>
      <c r="K264" s="16" t="s">
        <v>191</v>
      </c>
      <c r="L264" s="16" t="s">
        <v>191</v>
      </c>
      <c r="M264" s="5"/>
      <c r="N264" s="5"/>
      <c r="O264" s="5"/>
      <c r="P264" s="5"/>
      <c r="Q264" s="5"/>
      <c r="R264" s="5"/>
      <c r="S264" s="5"/>
      <c r="T264" s="2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spans="1:53" ht="22.5">
      <c r="A265" s="5" t="s">
        <v>85</v>
      </c>
      <c r="B265" s="5" t="str">
        <f>VLOOKUP(A265,'name convert'!$A$1:$B$39,2,FALSE)</f>
        <v>Sage's Tower</v>
      </c>
      <c r="C265" s="5" t="s">
        <v>106</v>
      </c>
      <c r="D265" s="5">
        <v>11</v>
      </c>
      <c r="E265" s="5">
        <v>2</v>
      </c>
      <c r="F265" s="5">
        <v>1</v>
      </c>
      <c r="G265" s="17" t="s">
        <v>192</v>
      </c>
      <c r="H265" s="11"/>
      <c r="I265" s="2" t="s">
        <v>132</v>
      </c>
      <c r="J265" s="5">
        <v>0</v>
      </c>
      <c r="K265" s="16"/>
      <c r="L265" s="9" t="s">
        <v>191</v>
      </c>
      <c r="M265" s="5"/>
      <c r="N265" s="5"/>
      <c r="O265" s="5"/>
      <c r="P265" s="5"/>
      <c r="Q265" s="5"/>
      <c r="R265" s="5"/>
      <c r="S265" s="5"/>
      <c r="T265" s="2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spans="1:53" ht="22.5">
      <c r="A266" s="5" t="s">
        <v>85</v>
      </c>
      <c r="B266" s="5" t="str">
        <f>VLOOKUP(A266,'name convert'!$A$1:$B$39,2,FALSE)</f>
        <v>Sage's Tower</v>
      </c>
      <c r="C266" s="5" t="s">
        <v>106</v>
      </c>
      <c r="D266" s="5">
        <v>12</v>
      </c>
      <c r="E266" s="5">
        <v>2</v>
      </c>
      <c r="F266" s="5">
        <v>2</v>
      </c>
      <c r="G266" s="17" t="s">
        <v>192</v>
      </c>
      <c r="H266" s="11"/>
      <c r="I266" s="2" t="s">
        <v>132</v>
      </c>
      <c r="J266" s="5">
        <v>0</v>
      </c>
      <c r="K266" s="16"/>
      <c r="L266" s="9" t="s">
        <v>191</v>
      </c>
      <c r="M266" s="5"/>
      <c r="N266" s="5"/>
      <c r="O266" s="5"/>
      <c r="P266" s="5"/>
      <c r="Q266" s="5"/>
      <c r="R266" s="5"/>
      <c r="S266" s="5"/>
      <c r="T266" s="2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spans="1:53" ht="22.5">
      <c r="A267" s="5" t="s">
        <v>85</v>
      </c>
      <c r="B267" s="5" t="str">
        <f>VLOOKUP(A267,'name convert'!$A$1:$B$39,2,FALSE)</f>
        <v>Sage's Tower</v>
      </c>
      <c r="C267" s="5" t="s">
        <v>106</v>
      </c>
      <c r="D267" s="5">
        <v>13</v>
      </c>
      <c r="E267" s="5">
        <v>2</v>
      </c>
      <c r="F267" s="5">
        <v>3</v>
      </c>
      <c r="G267" s="17" t="s">
        <v>192</v>
      </c>
      <c r="H267" s="11"/>
      <c r="I267" s="2" t="s">
        <v>132</v>
      </c>
      <c r="J267" s="5">
        <v>0</v>
      </c>
      <c r="K267" s="16"/>
      <c r="L267" s="9" t="s">
        <v>191</v>
      </c>
      <c r="M267" s="5"/>
      <c r="N267" s="5"/>
      <c r="O267" s="5"/>
      <c r="P267" s="5"/>
      <c r="Q267" s="5"/>
      <c r="R267" s="5"/>
      <c r="S267" s="5"/>
      <c r="T267" s="2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spans="1:53" ht="22.5">
      <c r="A268" s="5" t="s">
        <v>85</v>
      </c>
      <c r="B268" s="5" t="str">
        <f>VLOOKUP(A268,'name convert'!$A$1:$B$39,2,FALSE)</f>
        <v>Sage's Tower</v>
      </c>
      <c r="C268" s="5" t="s">
        <v>106</v>
      </c>
      <c r="D268" s="5">
        <v>14</v>
      </c>
      <c r="E268" s="5">
        <v>2</v>
      </c>
      <c r="F268" s="5">
        <v>4</v>
      </c>
      <c r="G268" s="17" t="s">
        <v>192</v>
      </c>
      <c r="H268" s="11"/>
      <c r="I268" s="2" t="s">
        <v>132</v>
      </c>
      <c r="J268" s="5">
        <v>0</v>
      </c>
      <c r="K268" s="16"/>
      <c r="L268" s="9" t="s">
        <v>191</v>
      </c>
      <c r="M268" s="5"/>
      <c r="N268" s="5"/>
      <c r="O268" s="5"/>
      <c r="P268" s="5"/>
      <c r="Q268" s="5"/>
      <c r="R268" s="5"/>
      <c r="S268" s="5"/>
      <c r="T268" s="2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spans="1:53" ht="22.5">
      <c r="A269" s="5" t="s">
        <v>85</v>
      </c>
      <c r="B269" s="5" t="str">
        <f>VLOOKUP(A269,'name convert'!$A$1:$B$39,2,FALSE)</f>
        <v>Sage's Tower</v>
      </c>
      <c r="C269" s="5" t="s">
        <v>106</v>
      </c>
      <c r="D269" s="5">
        <v>15</v>
      </c>
      <c r="E269" s="5">
        <v>2</v>
      </c>
      <c r="F269" s="5">
        <v>5</v>
      </c>
      <c r="G269" s="17" t="s">
        <v>192</v>
      </c>
      <c r="H269" s="11"/>
      <c r="I269" s="2" t="s">
        <v>132</v>
      </c>
      <c r="J269" s="5">
        <v>0</v>
      </c>
      <c r="K269" s="16"/>
      <c r="L269" s="9" t="s">
        <v>191</v>
      </c>
      <c r="M269" s="5"/>
      <c r="N269" s="5"/>
      <c r="O269" s="5"/>
      <c r="P269" s="5"/>
      <c r="Q269" s="5"/>
      <c r="R269" s="5"/>
      <c r="S269" s="5"/>
      <c r="T269" s="2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spans="1:53" ht="22.5">
      <c r="A270" s="5" t="s">
        <v>85</v>
      </c>
      <c r="B270" s="5" t="str">
        <f>VLOOKUP(A270,'name convert'!$A$1:$B$39,2,FALSE)</f>
        <v>Sage's Tower</v>
      </c>
      <c r="C270" s="5" t="s">
        <v>106</v>
      </c>
      <c r="D270" s="5">
        <v>16</v>
      </c>
      <c r="E270" s="5">
        <v>2</v>
      </c>
      <c r="F270" s="5">
        <v>6</v>
      </c>
      <c r="G270" s="17" t="s">
        <v>192</v>
      </c>
      <c r="H270" s="11"/>
      <c r="I270" s="2" t="s">
        <v>132</v>
      </c>
      <c r="J270" s="5">
        <v>0</v>
      </c>
      <c r="K270" s="16"/>
      <c r="L270" s="9" t="s">
        <v>191</v>
      </c>
      <c r="M270" s="5"/>
      <c r="N270" s="5"/>
      <c r="O270" s="5"/>
      <c r="P270" s="5"/>
      <c r="Q270" s="5"/>
      <c r="R270" s="5"/>
      <c r="S270" s="5"/>
      <c r="T270" s="2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spans="1:53" ht="22.5">
      <c r="A271" s="5" t="s">
        <v>85</v>
      </c>
      <c r="B271" s="5" t="str">
        <f>VLOOKUP(A271,'name convert'!$A$1:$B$39,2,FALSE)</f>
        <v>Sage's Tower</v>
      </c>
      <c r="C271" s="5" t="s">
        <v>106</v>
      </c>
      <c r="D271" s="5">
        <v>17</v>
      </c>
      <c r="E271" s="5">
        <v>2</v>
      </c>
      <c r="F271" s="5">
        <v>7</v>
      </c>
      <c r="G271" s="17" t="s">
        <v>192</v>
      </c>
      <c r="H271" s="11"/>
      <c r="I271" s="2" t="s">
        <v>132</v>
      </c>
      <c r="J271" s="5">
        <v>0</v>
      </c>
      <c r="K271" s="16"/>
      <c r="L271" s="9" t="s">
        <v>191</v>
      </c>
      <c r="M271" s="5"/>
      <c r="N271" s="5"/>
      <c r="O271" s="5"/>
      <c r="P271" s="5"/>
      <c r="Q271" s="5"/>
      <c r="R271" s="5"/>
      <c r="S271" s="5"/>
      <c r="T271" s="2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spans="1:53" ht="22.5">
      <c r="A272" s="5" t="s">
        <v>85</v>
      </c>
      <c r="B272" s="5" t="str">
        <f>VLOOKUP(A272,'name convert'!$A$1:$B$39,2,FALSE)</f>
        <v>Sage's Tower</v>
      </c>
      <c r="C272" s="5" t="s">
        <v>106</v>
      </c>
      <c r="D272" s="5">
        <v>18</v>
      </c>
      <c r="E272" s="5">
        <v>2</v>
      </c>
      <c r="F272" s="5">
        <v>8</v>
      </c>
      <c r="G272" s="17" t="s">
        <v>192</v>
      </c>
      <c r="H272" s="11"/>
      <c r="I272" s="2" t="s">
        <v>132</v>
      </c>
      <c r="J272" s="5">
        <v>0</v>
      </c>
      <c r="K272" s="16"/>
      <c r="L272" s="9" t="s">
        <v>191</v>
      </c>
      <c r="M272" s="5"/>
      <c r="N272" s="5"/>
      <c r="O272" s="5"/>
      <c r="P272" s="5"/>
      <c r="Q272" s="5"/>
      <c r="R272" s="5"/>
      <c r="S272" s="5"/>
      <c r="T272" s="2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spans="1:53" ht="22.5">
      <c r="A273" s="5" t="s">
        <v>85</v>
      </c>
      <c r="B273" s="5" t="str">
        <f>VLOOKUP(A273,'name convert'!$A$1:$B$39,2,FALSE)</f>
        <v>Sage's Tower</v>
      </c>
      <c r="C273" s="5" t="s">
        <v>106</v>
      </c>
      <c r="D273" s="5">
        <v>19</v>
      </c>
      <c r="E273" s="5">
        <v>2</v>
      </c>
      <c r="F273" s="5">
        <v>9</v>
      </c>
      <c r="G273" s="17" t="s">
        <v>192</v>
      </c>
      <c r="H273" s="11"/>
      <c r="I273" s="2" t="s">
        <v>132</v>
      </c>
      <c r="J273" s="5">
        <v>0</v>
      </c>
      <c r="K273" s="16"/>
      <c r="L273" s="9" t="s">
        <v>191</v>
      </c>
      <c r="M273" s="5"/>
      <c r="N273" s="5"/>
      <c r="O273" s="5"/>
      <c r="P273" s="5"/>
      <c r="Q273" s="5"/>
      <c r="R273" s="5"/>
      <c r="S273" s="5"/>
      <c r="T273" s="2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spans="1:53" ht="22.5">
      <c r="A274" s="5" t="s">
        <v>85</v>
      </c>
      <c r="B274" s="5" t="str">
        <f>VLOOKUP(A274,'name convert'!$A$1:$B$39,2,FALSE)</f>
        <v>Sage's Tower</v>
      </c>
      <c r="C274" s="5" t="s">
        <v>106</v>
      </c>
      <c r="D274" s="5">
        <v>20</v>
      </c>
      <c r="E274" s="5">
        <v>2</v>
      </c>
      <c r="F274" s="5">
        <v>10</v>
      </c>
      <c r="G274" s="17" t="s">
        <v>192</v>
      </c>
      <c r="H274" s="11"/>
      <c r="I274" s="2" t="s">
        <v>132</v>
      </c>
      <c r="J274" s="5">
        <v>0</v>
      </c>
      <c r="K274" s="16"/>
      <c r="L274" s="9" t="s">
        <v>191</v>
      </c>
      <c r="M274" s="5"/>
      <c r="N274" s="5"/>
      <c r="O274" s="5"/>
      <c r="P274" s="5"/>
      <c r="Q274" s="5"/>
      <c r="R274" s="5"/>
      <c r="S274" s="5"/>
      <c r="T274" s="2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spans="1:53" ht="22.5">
      <c r="A275" s="5" t="s">
        <v>85</v>
      </c>
      <c r="B275" s="5" t="str">
        <f>VLOOKUP(A275,'name convert'!$A$1:$B$39,2,FALSE)</f>
        <v>Sage's Tower</v>
      </c>
      <c r="C275" s="5" t="s">
        <v>106</v>
      </c>
      <c r="D275" s="5">
        <v>21</v>
      </c>
      <c r="E275" s="5">
        <v>2</v>
      </c>
      <c r="F275" s="5">
        <v>11</v>
      </c>
      <c r="G275" s="17" t="s">
        <v>192</v>
      </c>
      <c r="H275" s="11"/>
      <c r="I275" s="2" t="s">
        <v>132</v>
      </c>
      <c r="J275" s="5">
        <v>0</v>
      </c>
      <c r="K275" s="16"/>
      <c r="L275" s="9" t="s">
        <v>191</v>
      </c>
      <c r="M275" s="5"/>
      <c r="N275" s="5"/>
      <c r="O275" s="5"/>
      <c r="P275" s="5"/>
      <c r="Q275" s="5"/>
      <c r="R275" s="5"/>
      <c r="S275" s="5"/>
      <c r="T275" s="2"/>
      <c r="U275" s="2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spans="1:53">
      <c r="A276" s="5" t="s">
        <v>88</v>
      </c>
      <c r="B276" s="5" t="str">
        <f>VLOOKUP(A276,'name convert'!$A$1:$B$39,2,FALSE)</f>
        <v>Arboretum</v>
      </c>
      <c r="C276" s="5" t="s">
        <v>106</v>
      </c>
      <c r="D276" s="5">
        <v>1</v>
      </c>
      <c r="E276" s="5">
        <v>1</v>
      </c>
      <c r="F276" s="5">
        <v>1</v>
      </c>
      <c r="G276" s="17"/>
      <c r="H276" s="11"/>
      <c r="I276" s="2"/>
      <c r="J276" s="5">
        <v>0</v>
      </c>
      <c r="K276" s="16" t="s">
        <v>193</v>
      </c>
      <c r="L276" s="16" t="s">
        <v>193</v>
      </c>
      <c r="M276" s="5"/>
      <c r="N276" s="5"/>
      <c r="O276" s="5"/>
      <c r="P276" s="5"/>
      <c r="Q276" s="5"/>
      <c r="R276" s="5"/>
      <c r="S276" s="5"/>
      <c r="T276" s="2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>
        <v>10</v>
      </c>
      <c r="AL276" s="5"/>
      <c r="AM276" s="5"/>
      <c r="AN276" s="5">
        <f t="shared" ref="AN276:AN285" si="29">D276*10</f>
        <v>10</v>
      </c>
      <c r="AO276" s="5"/>
      <c r="AP276" s="5"/>
      <c r="AQ276" s="5"/>
      <c r="AR276" s="5"/>
      <c r="AS276" s="5"/>
      <c r="AT276" s="5"/>
      <c r="AU276" s="5">
        <v>100</v>
      </c>
      <c r="AV276" s="5"/>
      <c r="AW276" s="5"/>
      <c r="AX276" s="5"/>
      <c r="AY276" s="5">
        <v>10000</v>
      </c>
      <c r="AZ276" s="5"/>
      <c r="BA276" s="5"/>
    </row>
    <row r="277" spans="1:53">
      <c r="A277" s="5" t="s">
        <v>88</v>
      </c>
      <c r="B277" s="5" t="str">
        <f>VLOOKUP(A277,'name convert'!$A$1:$B$39,2,FALSE)</f>
        <v>Arboretum</v>
      </c>
      <c r="C277" s="5" t="s">
        <v>106</v>
      </c>
      <c r="D277" s="5">
        <v>2</v>
      </c>
      <c r="E277" s="5">
        <v>1</v>
      </c>
      <c r="F277" s="5">
        <v>2</v>
      </c>
      <c r="G277" s="17"/>
      <c r="H277" s="11"/>
      <c r="I277" s="2"/>
      <c r="J277" s="5">
        <v>0</v>
      </c>
      <c r="K277" s="16" t="s">
        <v>193</v>
      </c>
      <c r="L277" s="16" t="s">
        <v>193</v>
      </c>
      <c r="M277" s="5"/>
      <c r="N277" s="5"/>
      <c r="O277" s="5"/>
      <c r="P277" s="5"/>
      <c r="Q277" s="5"/>
      <c r="R277" s="5"/>
      <c r="S277" s="5"/>
      <c r="T277" s="2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>
        <v>30</v>
      </c>
      <c r="AL277" s="5"/>
      <c r="AM277" s="5"/>
      <c r="AN277" s="5">
        <f t="shared" si="29"/>
        <v>20</v>
      </c>
      <c r="AO277" s="5"/>
      <c r="AP277" s="5"/>
      <c r="AQ277" s="5"/>
      <c r="AR277" s="5"/>
      <c r="AS277" s="5"/>
      <c r="AT277" s="5"/>
      <c r="AU277" s="5">
        <v>300</v>
      </c>
      <c r="AV277" s="5"/>
      <c r="AW277" s="5"/>
      <c r="AX277" s="5"/>
      <c r="AY277" s="5">
        <v>30000</v>
      </c>
      <c r="AZ277" s="5"/>
      <c r="BA277" s="5"/>
    </row>
    <row r="278" spans="1:53">
      <c r="A278" s="5" t="s">
        <v>88</v>
      </c>
      <c r="B278" s="5" t="str">
        <f>VLOOKUP(A278,'name convert'!$A$1:$B$39,2,FALSE)</f>
        <v>Arboretum</v>
      </c>
      <c r="C278" s="5" t="s">
        <v>106</v>
      </c>
      <c r="D278" s="5">
        <v>3</v>
      </c>
      <c r="E278" s="5">
        <v>1</v>
      </c>
      <c r="F278" s="5">
        <v>3</v>
      </c>
      <c r="G278" s="17"/>
      <c r="H278" s="11"/>
      <c r="I278" s="2"/>
      <c r="J278" s="5">
        <v>0</v>
      </c>
      <c r="K278" s="16" t="s">
        <v>193</v>
      </c>
      <c r="L278" s="16" t="s">
        <v>193</v>
      </c>
      <c r="M278" s="5"/>
      <c r="N278" s="5"/>
      <c r="O278" s="5"/>
      <c r="P278" s="5"/>
      <c r="Q278" s="5"/>
      <c r="R278" s="5"/>
      <c r="S278" s="5"/>
      <c r="T278" s="2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>
        <v>60</v>
      </c>
      <c r="AL278" s="5"/>
      <c r="AM278" s="5"/>
      <c r="AN278" s="5">
        <f t="shared" si="29"/>
        <v>30</v>
      </c>
      <c r="AO278" s="5"/>
      <c r="AP278" s="5"/>
      <c r="AQ278" s="5"/>
      <c r="AR278" s="5"/>
      <c r="AS278" s="5"/>
      <c r="AT278" s="5"/>
      <c r="AU278" s="5">
        <v>600</v>
      </c>
      <c r="AV278" s="5"/>
      <c r="AW278" s="5"/>
      <c r="AX278" s="5"/>
      <c r="AY278" s="5">
        <v>60000</v>
      </c>
      <c r="AZ278" s="5"/>
      <c r="BA278" s="5"/>
    </row>
    <row r="279" spans="1:53">
      <c r="A279" s="5" t="s">
        <v>88</v>
      </c>
      <c r="B279" s="5" t="str">
        <f>VLOOKUP(A279,'name convert'!$A$1:$B$39,2,FALSE)</f>
        <v>Arboretum</v>
      </c>
      <c r="C279" s="5" t="s">
        <v>106</v>
      </c>
      <c r="D279" s="5">
        <v>4</v>
      </c>
      <c r="E279" s="5">
        <v>1</v>
      </c>
      <c r="F279" s="5">
        <v>4</v>
      </c>
      <c r="G279" s="17"/>
      <c r="H279" s="11"/>
      <c r="I279" s="2"/>
      <c r="J279" s="5">
        <v>0</v>
      </c>
      <c r="K279" s="16" t="s">
        <v>193</v>
      </c>
      <c r="L279" s="16" t="s">
        <v>193</v>
      </c>
      <c r="M279" s="5"/>
      <c r="N279" s="5"/>
      <c r="O279" s="5"/>
      <c r="P279" s="5"/>
      <c r="Q279" s="5"/>
      <c r="R279" s="5"/>
      <c r="S279" s="5"/>
      <c r="T279" s="2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>
        <v>100</v>
      </c>
      <c r="AL279" s="5"/>
      <c r="AM279" s="5"/>
      <c r="AN279" s="5">
        <f t="shared" si="29"/>
        <v>40</v>
      </c>
      <c r="AO279" s="5"/>
      <c r="AP279" s="5"/>
      <c r="AQ279" s="5"/>
      <c r="AR279" s="5"/>
      <c r="AS279" s="5"/>
      <c r="AT279" s="5"/>
      <c r="AU279" s="5">
        <v>1000</v>
      </c>
      <c r="AV279" s="5"/>
      <c r="AW279" s="5"/>
      <c r="AX279" s="5"/>
      <c r="AY279" s="5">
        <v>100000</v>
      </c>
      <c r="AZ279" s="5"/>
      <c r="BA279" s="5"/>
    </row>
    <row r="280" spans="1:53">
      <c r="A280" s="5" t="s">
        <v>88</v>
      </c>
      <c r="B280" s="5" t="str">
        <f>VLOOKUP(A280,'name convert'!$A$1:$B$39,2,FALSE)</f>
        <v>Arboretum</v>
      </c>
      <c r="C280" s="5" t="s">
        <v>106</v>
      </c>
      <c r="D280" s="5">
        <v>5</v>
      </c>
      <c r="E280" s="5">
        <v>1</v>
      </c>
      <c r="F280" s="5">
        <v>5</v>
      </c>
      <c r="G280" s="17"/>
      <c r="H280" s="11"/>
      <c r="I280" s="2"/>
      <c r="J280" s="5">
        <v>0</v>
      </c>
      <c r="K280" s="16" t="s">
        <v>193</v>
      </c>
      <c r="L280" s="16" t="s">
        <v>193</v>
      </c>
      <c r="M280" s="5"/>
      <c r="N280" s="5"/>
      <c r="O280" s="5"/>
      <c r="P280" s="5"/>
      <c r="Q280" s="5"/>
      <c r="R280" s="5"/>
      <c r="S280" s="5"/>
      <c r="T280" s="2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>
        <v>150</v>
      </c>
      <c r="AL280" s="5"/>
      <c r="AM280" s="5"/>
      <c r="AN280" s="5">
        <f t="shared" si="29"/>
        <v>50</v>
      </c>
      <c r="AO280" s="5"/>
      <c r="AP280" s="5"/>
      <c r="AQ280" s="5"/>
      <c r="AR280" s="5"/>
      <c r="AS280" s="5"/>
      <c r="AT280" s="5"/>
      <c r="AU280" s="5">
        <v>1500</v>
      </c>
      <c r="AV280" s="5"/>
      <c r="AW280" s="5"/>
      <c r="AX280" s="5"/>
      <c r="AY280" s="5">
        <v>150000</v>
      </c>
      <c r="AZ280" s="5"/>
      <c r="BA280" s="5"/>
    </row>
    <row r="281" spans="1:53">
      <c r="A281" s="5" t="s">
        <v>88</v>
      </c>
      <c r="B281" s="5" t="str">
        <f>VLOOKUP(A281,'name convert'!$A$1:$B$39,2,FALSE)</f>
        <v>Arboretum</v>
      </c>
      <c r="C281" s="5" t="s">
        <v>106</v>
      </c>
      <c r="D281" s="5">
        <v>6</v>
      </c>
      <c r="E281" s="5">
        <v>1</v>
      </c>
      <c r="F281" s="5">
        <v>6</v>
      </c>
      <c r="G281" s="17"/>
      <c r="H281" s="11"/>
      <c r="I281" s="2"/>
      <c r="J281" s="5">
        <v>0</v>
      </c>
      <c r="K281" s="16" t="s">
        <v>193</v>
      </c>
      <c r="L281" s="16" t="s">
        <v>193</v>
      </c>
      <c r="M281" s="5"/>
      <c r="N281" s="5"/>
      <c r="O281" s="5"/>
      <c r="P281" s="5"/>
      <c r="Q281" s="5"/>
      <c r="R281" s="5"/>
      <c r="S281" s="5"/>
      <c r="T281" s="2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>
        <v>200</v>
      </c>
      <c r="AL281" s="5"/>
      <c r="AM281" s="5"/>
      <c r="AN281" s="5">
        <f t="shared" si="29"/>
        <v>60</v>
      </c>
      <c r="AO281" s="5"/>
      <c r="AP281" s="5"/>
      <c r="AQ281" s="5"/>
      <c r="AR281" s="5"/>
      <c r="AS281" s="5"/>
      <c r="AT281" s="5"/>
      <c r="AU281" s="5">
        <v>2100</v>
      </c>
      <c r="AV281" s="5"/>
      <c r="AW281" s="5"/>
      <c r="AX281" s="5"/>
      <c r="AY281" s="5">
        <v>210000</v>
      </c>
      <c r="AZ281" s="5"/>
      <c r="BA281" s="5"/>
    </row>
    <row r="282" spans="1:53">
      <c r="A282" s="5" t="s">
        <v>88</v>
      </c>
      <c r="B282" s="5" t="str">
        <f>VLOOKUP(A282,'name convert'!$A$1:$B$39,2,FALSE)</f>
        <v>Arboretum</v>
      </c>
      <c r="C282" s="5" t="s">
        <v>106</v>
      </c>
      <c r="D282" s="5">
        <v>7</v>
      </c>
      <c r="E282" s="5">
        <v>1</v>
      </c>
      <c r="F282" s="5">
        <v>7</v>
      </c>
      <c r="G282" s="17"/>
      <c r="H282" s="11"/>
      <c r="I282" s="2"/>
      <c r="J282" s="5">
        <v>0</v>
      </c>
      <c r="K282" s="16" t="s">
        <v>193</v>
      </c>
      <c r="L282" s="16" t="s">
        <v>193</v>
      </c>
      <c r="M282" s="5"/>
      <c r="N282" s="5"/>
      <c r="O282" s="5"/>
      <c r="P282" s="5"/>
      <c r="Q282" s="5"/>
      <c r="R282" s="5"/>
      <c r="S282" s="5"/>
      <c r="T282" s="2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>
        <v>280</v>
      </c>
      <c r="AL282" s="5"/>
      <c r="AM282" s="5"/>
      <c r="AN282" s="5">
        <f t="shared" si="29"/>
        <v>70</v>
      </c>
      <c r="AO282" s="5"/>
      <c r="AP282" s="5"/>
      <c r="AQ282" s="5"/>
      <c r="AR282" s="5"/>
      <c r="AS282" s="5"/>
      <c r="AT282" s="5"/>
      <c r="AU282" s="5">
        <v>2800</v>
      </c>
      <c r="AV282" s="5"/>
      <c r="AW282" s="5"/>
      <c r="AX282" s="5"/>
      <c r="AY282" s="5">
        <v>280000</v>
      </c>
      <c r="AZ282" s="5"/>
      <c r="BA282" s="5"/>
    </row>
    <row r="283" spans="1:53">
      <c r="A283" s="5" t="s">
        <v>88</v>
      </c>
      <c r="B283" s="5" t="str">
        <f>VLOOKUP(A283,'name convert'!$A$1:$B$39,2,FALSE)</f>
        <v>Arboretum</v>
      </c>
      <c r="C283" s="5" t="s">
        <v>106</v>
      </c>
      <c r="D283" s="5">
        <v>8</v>
      </c>
      <c r="E283" s="5">
        <v>1</v>
      </c>
      <c r="F283" s="5">
        <v>8</v>
      </c>
      <c r="G283" s="17"/>
      <c r="H283" s="11"/>
      <c r="I283" s="2"/>
      <c r="J283" s="5">
        <v>0</v>
      </c>
      <c r="K283" s="16" t="s">
        <v>193</v>
      </c>
      <c r="L283" s="16" t="s">
        <v>193</v>
      </c>
      <c r="M283" s="5"/>
      <c r="N283" s="5"/>
      <c r="O283" s="5"/>
      <c r="P283" s="5"/>
      <c r="Q283" s="5"/>
      <c r="R283" s="5"/>
      <c r="S283" s="5"/>
      <c r="T283" s="2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>
        <v>360</v>
      </c>
      <c r="AL283" s="5"/>
      <c r="AM283" s="5"/>
      <c r="AN283" s="5">
        <f t="shared" si="29"/>
        <v>80</v>
      </c>
      <c r="AO283" s="5"/>
      <c r="AP283" s="5"/>
      <c r="AQ283" s="5"/>
      <c r="AR283" s="5"/>
      <c r="AS283" s="5"/>
      <c r="AT283" s="5"/>
      <c r="AU283" s="5">
        <v>3600</v>
      </c>
      <c r="AV283" s="5"/>
      <c r="AW283" s="5"/>
      <c r="AX283" s="5"/>
      <c r="AY283" s="5">
        <v>360000</v>
      </c>
      <c r="AZ283" s="5"/>
      <c r="BA283" s="5"/>
    </row>
    <row r="284" spans="1:53">
      <c r="A284" s="5" t="s">
        <v>88</v>
      </c>
      <c r="B284" s="5" t="str">
        <f>VLOOKUP(A284,'name convert'!$A$1:$B$39,2,FALSE)</f>
        <v>Arboretum</v>
      </c>
      <c r="C284" s="5" t="s">
        <v>106</v>
      </c>
      <c r="D284" s="5">
        <v>9</v>
      </c>
      <c r="E284" s="5">
        <v>1</v>
      </c>
      <c r="F284" s="5">
        <v>9</v>
      </c>
      <c r="G284" s="17"/>
      <c r="H284" s="11"/>
      <c r="I284" s="2"/>
      <c r="J284" s="5">
        <v>0</v>
      </c>
      <c r="K284" s="16" t="s">
        <v>193</v>
      </c>
      <c r="L284" s="16" t="s">
        <v>193</v>
      </c>
      <c r="M284" s="5"/>
      <c r="N284" s="5"/>
      <c r="O284" s="5"/>
      <c r="P284" s="5"/>
      <c r="Q284" s="5"/>
      <c r="R284" s="5"/>
      <c r="S284" s="5"/>
      <c r="T284" s="2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>
        <v>450</v>
      </c>
      <c r="AL284" s="5"/>
      <c r="AM284" s="5"/>
      <c r="AN284" s="5">
        <f t="shared" si="29"/>
        <v>90</v>
      </c>
      <c r="AO284" s="5"/>
      <c r="AP284" s="5"/>
      <c r="AQ284" s="5"/>
      <c r="AR284" s="5"/>
      <c r="AS284" s="5"/>
      <c r="AT284" s="5"/>
      <c r="AU284" s="5">
        <v>4500</v>
      </c>
      <c r="AV284" s="5"/>
      <c r="AW284" s="5"/>
      <c r="AX284" s="5"/>
      <c r="AY284" s="5">
        <v>450000</v>
      </c>
      <c r="AZ284" s="5"/>
      <c r="BA284" s="5"/>
    </row>
    <row r="285" spans="1:53">
      <c r="A285" s="5" t="s">
        <v>88</v>
      </c>
      <c r="B285" s="5" t="str">
        <f>VLOOKUP(A285,'name convert'!$A$1:$B$39,2,FALSE)</f>
        <v>Arboretum</v>
      </c>
      <c r="C285" s="5" t="s">
        <v>106</v>
      </c>
      <c r="D285" s="5">
        <v>10</v>
      </c>
      <c r="E285" s="5">
        <v>1</v>
      </c>
      <c r="F285" s="5">
        <v>10</v>
      </c>
      <c r="G285" s="17"/>
      <c r="H285" s="11"/>
      <c r="I285" s="2"/>
      <c r="J285" s="5">
        <v>0</v>
      </c>
      <c r="K285" s="16" t="s">
        <v>193</v>
      </c>
      <c r="L285" s="16" t="s">
        <v>193</v>
      </c>
      <c r="M285" s="5"/>
      <c r="N285" s="5"/>
      <c r="O285" s="5"/>
      <c r="P285" s="5"/>
      <c r="Q285" s="5"/>
      <c r="R285" s="5"/>
      <c r="S285" s="5"/>
      <c r="T285" s="2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>
        <v>550</v>
      </c>
      <c r="AL285" s="5"/>
      <c r="AM285" s="5"/>
      <c r="AN285" s="5">
        <f t="shared" si="29"/>
        <v>100</v>
      </c>
      <c r="AO285" s="5"/>
      <c r="AP285" s="5"/>
      <c r="AQ285" s="5"/>
      <c r="AR285" s="5"/>
      <c r="AS285" s="5"/>
      <c r="AT285" s="5"/>
      <c r="AU285" s="5">
        <v>5500</v>
      </c>
      <c r="AV285" s="5"/>
      <c r="AW285" s="5"/>
      <c r="AX285" s="5"/>
      <c r="AY285" s="5">
        <v>550000</v>
      </c>
      <c r="AZ285" s="5"/>
      <c r="BA285" s="5"/>
    </row>
    <row r="286" spans="1:53">
      <c r="A286" s="5" t="s">
        <v>88</v>
      </c>
      <c r="B286" s="5" t="str">
        <f>VLOOKUP(A286,'name convert'!$A$1:$B$39,2,FALSE)</f>
        <v>Arboretum</v>
      </c>
      <c r="C286" s="5" t="s">
        <v>106</v>
      </c>
      <c r="D286" s="5">
        <v>11</v>
      </c>
      <c r="E286" s="5">
        <v>2</v>
      </c>
      <c r="F286" s="5">
        <v>1</v>
      </c>
      <c r="G286" s="17"/>
      <c r="H286" s="11"/>
      <c r="I286" s="2">
        <v>0.1</v>
      </c>
      <c r="J286" s="5">
        <v>0</v>
      </c>
      <c r="K286" s="16"/>
      <c r="L286" s="16" t="s">
        <v>193</v>
      </c>
      <c r="M286" s="5"/>
      <c r="N286" s="5"/>
      <c r="O286" s="5"/>
      <c r="P286" s="5"/>
      <c r="Q286" s="5"/>
      <c r="R286" s="5"/>
      <c r="S286" s="5"/>
      <c r="T286" s="2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>
        <f t="shared" ref="AK286:AK295" si="30">AK276</f>
        <v>10</v>
      </c>
      <c r="AL286" s="5"/>
      <c r="AM286" s="5"/>
      <c r="AN286" s="5">
        <f t="shared" ref="AN286:AN295" si="31">AN276</f>
        <v>10</v>
      </c>
      <c r="AO286" s="5"/>
      <c r="AP286" s="5"/>
      <c r="AQ286" s="5"/>
      <c r="AR286" s="5"/>
      <c r="AS286" s="5"/>
      <c r="AT286" s="5"/>
      <c r="AU286" s="5">
        <f t="shared" ref="AU286:AU295" si="32">AU276+(AU276*$I286)</f>
        <v>110</v>
      </c>
      <c r="AV286" s="5"/>
      <c r="AW286" s="5"/>
      <c r="AX286" s="5"/>
      <c r="AY286" s="5">
        <f t="shared" ref="AY286:AY295" si="33">AY276+(AY276*$I286)</f>
        <v>11000</v>
      </c>
      <c r="AZ286" s="5"/>
      <c r="BA286" s="5"/>
    </row>
    <row r="287" spans="1:53">
      <c r="A287" s="5" t="s">
        <v>88</v>
      </c>
      <c r="B287" s="5" t="str">
        <f>VLOOKUP(A287,'name convert'!$A$1:$B$39,2,FALSE)</f>
        <v>Arboretum</v>
      </c>
      <c r="C287" s="5" t="s">
        <v>106</v>
      </c>
      <c r="D287" s="5">
        <v>12</v>
      </c>
      <c r="E287" s="5">
        <v>2</v>
      </c>
      <c r="F287" s="5">
        <v>2</v>
      </c>
      <c r="G287" s="17"/>
      <c r="H287" s="11"/>
      <c r="I287" s="2">
        <v>0.1</v>
      </c>
      <c r="J287" s="5">
        <v>0</v>
      </c>
      <c r="K287" s="16"/>
      <c r="L287" s="16" t="s">
        <v>193</v>
      </c>
      <c r="M287" s="5"/>
      <c r="N287" s="5"/>
      <c r="O287" s="5"/>
      <c r="P287" s="5"/>
      <c r="Q287" s="5"/>
      <c r="R287" s="5"/>
      <c r="S287" s="5"/>
      <c r="T287" s="2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>
        <f t="shared" si="30"/>
        <v>30</v>
      </c>
      <c r="AL287" s="5"/>
      <c r="AM287" s="5"/>
      <c r="AN287" s="5">
        <f t="shared" si="31"/>
        <v>20</v>
      </c>
      <c r="AO287" s="5"/>
      <c r="AP287" s="5"/>
      <c r="AQ287" s="5"/>
      <c r="AR287" s="5"/>
      <c r="AS287" s="5"/>
      <c r="AT287" s="5"/>
      <c r="AU287" s="5">
        <f t="shared" si="32"/>
        <v>330</v>
      </c>
      <c r="AV287" s="5"/>
      <c r="AW287" s="5"/>
      <c r="AX287" s="5"/>
      <c r="AY287" s="5">
        <f t="shared" si="33"/>
        <v>33000</v>
      </c>
      <c r="AZ287" s="5"/>
      <c r="BA287" s="5"/>
    </row>
    <row r="288" spans="1:53">
      <c r="A288" s="5" t="s">
        <v>88</v>
      </c>
      <c r="B288" s="5" t="str">
        <f>VLOOKUP(A288,'name convert'!$A$1:$B$39,2,FALSE)</f>
        <v>Arboretum</v>
      </c>
      <c r="C288" s="5" t="s">
        <v>106</v>
      </c>
      <c r="D288" s="5">
        <v>13</v>
      </c>
      <c r="E288" s="5">
        <v>2</v>
      </c>
      <c r="F288" s="5">
        <v>3</v>
      </c>
      <c r="G288" s="17"/>
      <c r="H288" s="11"/>
      <c r="I288" s="2">
        <v>0.1</v>
      </c>
      <c r="J288" s="5">
        <v>0</v>
      </c>
      <c r="K288" s="16"/>
      <c r="L288" s="16" t="s">
        <v>193</v>
      </c>
      <c r="M288" s="5"/>
      <c r="N288" s="5"/>
      <c r="O288" s="5"/>
      <c r="P288" s="5"/>
      <c r="Q288" s="5"/>
      <c r="R288" s="5"/>
      <c r="S288" s="5"/>
      <c r="T288" s="2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>
        <f t="shared" si="30"/>
        <v>60</v>
      </c>
      <c r="AL288" s="5"/>
      <c r="AM288" s="5"/>
      <c r="AN288" s="5">
        <f t="shared" si="31"/>
        <v>30</v>
      </c>
      <c r="AO288" s="5"/>
      <c r="AP288" s="5"/>
      <c r="AQ288" s="5"/>
      <c r="AR288" s="5"/>
      <c r="AS288" s="5"/>
      <c r="AT288" s="5"/>
      <c r="AU288" s="5">
        <f t="shared" si="32"/>
        <v>660</v>
      </c>
      <c r="AV288" s="5"/>
      <c r="AW288" s="5"/>
      <c r="AX288" s="5"/>
      <c r="AY288" s="5">
        <f t="shared" si="33"/>
        <v>66000</v>
      </c>
      <c r="AZ288" s="5"/>
      <c r="BA288" s="5"/>
    </row>
    <row r="289" spans="1:53">
      <c r="A289" s="5" t="s">
        <v>88</v>
      </c>
      <c r="B289" s="5" t="str">
        <f>VLOOKUP(A289,'name convert'!$A$1:$B$39,2,FALSE)</f>
        <v>Arboretum</v>
      </c>
      <c r="C289" s="5" t="s">
        <v>106</v>
      </c>
      <c r="D289" s="5">
        <v>14</v>
      </c>
      <c r="E289" s="5">
        <v>2</v>
      </c>
      <c r="F289" s="5">
        <v>4</v>
      </c>
      <c r="G289" s="17"/>
      <c r="H289" s="11"/>
      <c r="I289" s="2">
        <v>0.1</v>
      </c>
      <c r="J289" s="5">
        <v>0</v>
      </c>
      <c r="K289" s="16"/>
      <c r="L289" s="16" t="s">
        <v>193</v>
      </c>
      <c r="M289" s="5"/>
      <c r="N289" s="5"/>
      <c r="O289" s="5"/>
      <c r="P289" s="5"/>
      <c r="Q289" s="5"/>
      <c r="R289" s="5"/>
      <c r="S289" s="5"/>
      <c r="T289" s="2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>
        <f t="shared" si="30"/>
        <v>100</v>
      </c>
      <c r="AL289" s="5"/>
      <c r="AM289" s="5"/>
      <c r="AN289" s="5">
        <f t="shared" si="31"/>
        <v>40</v>
      </c>
      <c r="AO289" s="5"/>
      <c r="AP289" s="5"/>
      <c r="AQ289" s="5"/>
      <c r="AR289" s="5"/>
      <c r="AS289" s="5"/>
      <c r="AT289" s="5"/>
      <c r="AU289" s="5">
        <f t="shared" si="32"/>
        <v>1100</v>
      </c>
      <c r="AV289" s="5"/>
      <c r="AW289" s="5"/>
      <c r="AX289" s="5"/>
      <c r="AY289" s="5">
        <f t="shared" si="33"/>
        <v>110000</v>
      </c>
      <c r="AZ289" s="5"/>
      <c r="BA289" s="5"/>
    </row>
    <row r="290" spans="1:53">
      <c r="A290" s="5" t="s">
        <v>88</v>
      </c>
      <c r="B290" s="5" t="str">
        <f>VLOOKUP(A290,'name convert'!$A$1:$B$39,2,FALSE)</f>
        <v>Arboretum</v>
      </c>
      <c r="C290" s="5" t="s">
        <v>106</v>
      </c>
      <c r="D290" s="5">
        <v>15</v>
      </c>
      <c r="E290" s="5">
        <v>2</v>
      </c>
      <c r="F290" s="5">
        <v>5</v>
      </c>
      <c r="G290" s="17"/>
      <c r="H290" s="11"/>
      <c r="I290" s="2">
        <v>0.1</v>
      </c>
      <c r="J290" s="5">
        <v>0</v>
      </c>
      <c r="K290" s="16"/>
      <c r="L290" s="16" t="s">
        <v>193</v>
      </c>
      <c r="M290" s="5"/>
      <c r="N290" s="5"/>
      <c r="O290" s="5"/>
      <c r="P290" s="5"/>
      <c r="Q290" s="5"/>
      <c r="R290" s="5"/>
      <c r="S290" s="5"/>
      <c r="T290" s="2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>
        <f t="shared" si="30"/>
        <v>150</v>
      </c>
      <c r="AL290" s="5"/>
      <c r="AM290" s="5"/>
      <c r="AN290" s="5">
        <f t="shared" si="31"/>
        <v>50</v>
      </c>
      <c r="AO290" s="5"/>
      <c r="AP290" s="5"/>
      <c r="AQ290" s="5"/>
      <c r="AR290" s="5"/>
      <c r="AS290" s="5"/>
      <c r="AT290" s="5"/>
      <c r="AU290" s="5">
        <f t="shared" si="32"/>
        <v>1650</v>
      </c>
      <c r="AV290" s="5"/>
      <c r="AW290" s="5"/>
      <c r="AX290" s="5"/>
      <c r="AY290" s="5">
        <f t="shared" si="33"/>
        <v>165000</v>
      </c>
      <c r="AZ290" s="5"/>
      <c r="BA290" s="5"/>
    </row>
    <row r="291" spans="1:53">
      <c r="A291" s="5" t="s">
        <v>88</v>
      </c>
      <c r="B291" s="5" t="str">
        <f>VLOOKUP(A291,'name convert'!$A$1:$B$39,2,FALSE)</f>
        <v>Arboretum</v>
      </c>
      <c r="C291" s="5" t="s">
        <v>106</v>
      </c>
      <c r="D291" s="5">
        <v>16</v>
      </c>
      <c r="E291" s="5">
        <v>2</v>
      </c>
      <c r="F291" s="5">
        <v>6</v>
      </c>
      <c r="G291" s="17"/>
      <c r="H291" s="11"/>
      <c r="I291" s="2">
        <v>0.1</v>
      </c>
      <c r="J291" s="5">
        <v>0</v>
      </c>
      <c r="K291" s="16"/>
      <c r="L291" s="16" t="s">
        <v>193</v>
      </c>
      <c r="M291" s="5"/>
      <c r="N291" s="5"/>
      <c r="O291" s="5"/>
      <c r="P291" s="5"/>
      <c r="Q291" s="5"/>
      <c r="R291" s="5"/>
      <c r="S291" s="5"/>
      <c r="T291" s="2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>
        <f t="shared" si="30"/>
        <v>200</v>
      </c>
      <c r="AL291" s="5"/>
      <c r="AM291" s="5"/>
      <c r="AN291" s="5">
        <f t="shared" si="31"/>
        <v>60</v>
      </c>
      <c r="AO291" s="5"/>
      <c r="AP291" s="5"/>
      <c r="AQ291" s="5"/>
      <c r="AR291" s="5"/>
      <c r="AS291" s="5"/>
      <c r="AT291" s="5"/>
      <c r="AU291" s="5">
        <f t="shared" si="32"/>
        <v>2310</v>
      </c>
      <c r="AV291" s="5"/>
      <c r="AW291" s="5"/>
      <c r="AX291" s="5"/>
      <c r="AY291" s="5">
        <f t="shared" si="33"/>
        <v>231000</v>
      </c>
      <c r="AZ291" s="5"/>
      <c r="BA291" s="5"/>
    </row>
    <row r="292" spans="1:53">
      <c r="A292" s="5" t="s">
        <v>88</v>
      </c>
      <c r="B292" s="5" t="str">
        <f>VLOOKUP(A292,'name convert'!$A$1:$B$39,2,FALSE)</f>
        <v>Arboretum</v>
      </c>
      <c r="C292" s="5" t="s">
        <v>106</v>
      </c>
      <c r="D292" s="5">
        <v>17</v>
      </c>
      <c r="E292" s="5">
        <v>2</v>
      </c>
      <c r="F292" s="5">
        <v>7</v>
      </c>
      <c r="G292" s="17"/>
      <c r="H292" s="11"/>
      <c r="I292" s="2">
        <v>0.1</v>
      </c>
      <c r="J292" s="5">
        <v>0</v>
      </c>
      <c r="K292" s="16"/>
      <c r="L292" s="16" t="s">
        <v>193</v>
      </c>
      <c r="M292" s="5"/>
      <c r="N292" s="5"/>
      <c r="O292" s="5"/>
      <c r="P292" s="5"/>
      <c r="Q292" s="5"/>
      <c r="R292" s="5"/>
      <c r="S292" s="5"/>
      <c r="T292" s="2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>
        <f t="shared" si="30"/>
        <v>280</v>
      </c>
      <c r="AL292" s="5"/>
      <c r="AM292" s="5"/>
      <c r="AN292" s="5">
        <f t="shared" si="31"/>
        <v>70</v>
      </c>
      <c r="AO292" s="5"/>
      <c r="AP292" s="5"/>
      <c r="AQ292" s="5"/>
      <c r="AR292" s="5"/>
      <c r="AS292" s="5"/>
      <c r="AT292" s="5"/>
      <c r="AU292" s="5">
        <f t="shared" si="32"/>
        <v>3080</v>
      </c>
      <c r="AV292" s="5"/>
      <c r="AW292" s="5"/>
      <c r="AX292" s="5"/>
      <c r="AY292" s="5">
        <f t="shared" si="33"/>
        <v>308000</v>
      </c>
      <c r="AZ292" s="5"/>
      <c r="BA292" s="5"/>
    </row>
    <row r="293" spans="1:53">
      <c r="A293" s="5" t="s">
        <v>88</v>
      </c>
      <c r="B293" s="5" t="str">
        <f>VLOOKUP(A293,'name convert'!$A$1:$B$39,2,FALSE)</f>
        <v>Arboretum</v>
      </c>
      <c r="C293" s="5" t="s">
        <v>106</v>
      </c>
      <c r="D293" s="5">
        <v>18</v>
      </c>
      <c r="E293" s="5">
        <v>2</v>
      </c>
      <c r="F293" s="5">
        <v>8</v>
      </c>
      <c r="G293" s="17"/>
      <c r="H293" s="11"/>
      <c r="I293" s="2">
        <v>0.1</v>
      </c>
      <c r="J293" s="5">
        <v>0</v>
      </c>
      <c r="K293" s="16"/>
      <c r="L293" s="16" t="s">
        <v>193</v>
      </c>
      <c r="M293" s="5"/>
      <c r="N293" s="5"/>
      <c r="O293" s="5"/>
      <c r="P293" s="5"/>
      <c r="Q293" s="5"/>
      <c r="R293" s="5"/>
      <c r="S293" s="5"/>
      <c r="T293" s="2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>
        <f t="shared" si="30"/>
        <v>360</v>
      </c>
      <c r="AL293" s="5"/>
      <c r="AM293" s="5"/>
      <c r="AN293" s="5">
        <f t="shared" si="31"/>
        <v>80</v>
      </c>
      <c r="AO293" s="5"/>
      <c r="AP293" s="5"/>
      <c r="AQ293" s="5"/>
      <c r="AR293" s="5"/>
      <c r="AS293" s="5"/>
      <c r="AT293" s="5"/>
      <c r="AU293" s="5">
        <f t="shared" si="32"/>
        <v>3960</v>
      </c>
      <c r="AV293" s="5"/>
      <c r="AW293" s="5"/>
      <c r="AX293" s="5"/>
      <c r="AY293" s="5">
        <f t="shared" si="33"/>
        <v>396000</v>
      </c>
      <c r="AZ293" s="5"/>
      <c r="BA293" s="5"/>
    </row>
    <row r="294" spans="1:53">
      <c r="A294" s="5" t="s">
        <v>88</v>
      </c>
      <c r="B294" s="5" t="str">
        <f>VLOOKUP(A294,'name convert'!$A$1:$B$39,2,FALSE)</f>
        <v>Arboretum</v>
      </c>
      <c r="C294" s="5" t="s">
        <v>106</v>
      </c>
      <c r="D294" s="5">
        <v>19</v>
      </c>
      <c r="E294" s="5">
        <v>2</v>
      </c>
      <c r="F294" s="5">
        <v>9</v>
      </c>
      <c r="G294" s="17"/>
      <c r="H294" s="11"/>
      <c r="I294" s="2">
        <v>0.1</v>
      </c>
      <c r="J294" s="5">
        <v>0</v>
      </c>
      <c r="K294" s="16"/>
      <c r="L294" s="16" t="s">
        <v>193</v>
      </c>
      <c r="M294" s="5"/>
      <c r="N294" s="5"/>
      <c r="O294" s="5"/>
      <c r="P294" s="5"/>
      <c r="Q294" s="5"/>
      <c r="R294" s="5"/>
      <c r="S294" s="5"/>
      <c r="T294" s="2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>
        <f t="shared" si="30"/>
        <v>450</v>
      </c>
      <c r="AL294" s="5"/>
      <c r="AM294" s="5"/>
      <c r="AN294" s="5">
        <f t="shared" si="31"/>
        <v>90</v>
      </c>
      <c r="AO294" s="5"/>
      <c r="AP294" s="5"/>
      <c r="AQ294" s="5"/>
      <c r="AR294" s="5"/>
      <c r="AS294" s="5"/>
      <c r="AT294" s="5"/>
      <c r="AU294" s="5">
        <f t="shared" si="32"/>
        <v>4950</v>
      </c>
      <c r="AV294" s="5"/>
      <c r="AW294" s="5"/>
      <c r="AX294" s="5"/>
      <c r="AY294" s="5">
        <f t="shared" si="33"/>
        <v>495000</v>
      </c>
      <c r="AZ294" s="5"/>
      <c r="BA294" s="5"/>
    </row>
    <row r="295" spans="1:53">
      <c r="A295" s="5" t="s">
        <v>88</v>
      </c>
      <c r="B295" s="5" t="str">
        <f>VLOOKUP(A295,'name convert'!$A$1:$B$39,2,FALSE)</f>
        <v>Arboretum</v>
      </c>
      <c r="C295" s="5" t="s">
        <v>106</v>
      </c>
      <c r="D295" s="5">
        <v>20</v>
      </c>
      <c r="E295" s="5">
        <v>2</v>
      </c>
      <c r="F295" s="5">
        <v>10</v>
      </c>
      <c r="G295" s="17"/>
      <c r="H295" s="11"/>
      <c r="I295" s="2">
        <v>0.1</v>
      </c>
      <c r="J295" s="5">
        <v>0</v>
      </c>
      <c r="K295" s="16"/>
      <c r="L295" s="16" t="s">
        <v>193</v>
      </c>
      <c r="M295" s="5"/>
      <c r="N295" s="5"/>
      <c r="O295" s="5"/>
      <c r="P295" s="5"/>
      <c r="Q295" s="5"/>
      <c r="R295" s="5"/>
      <c r="S295" s="5"/>
      <c r="T295" s="2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>
        <f t="shared" si="30"/>
        <v>550</v>
      </c>
      <c r="AL295" s="5"/>
      <c r="AM295" s="5"/>
      <c r="AN295" s="5">
        <f t="shared" si="31"/>
        <v>100</v>
      </c>
      <c r="AO295" s="5"/>
      <c r="AP295" s="5"/>
      <c r="AQ295" s="5"/>
      <c r="AR295" s="5"/>
      <c r="AS295" s="5"/>
      <c r="AT295" s="5"/>
      <c r="AU295" s="5">
        <f t="shared" si="32"/>
        <v>6050</v>
      </c>
      <c r="AV295" s="5"/>
      <c r="AW295" s="5"/>
      <c r="AX295" s="5"/>
      <c r="AY295" s="5">
        <f t="shared" si="33"/>
        <v>605000</v>
      </c>
      <c r="AZ295" s="5"/>
      <c r="BA295" s="5"/>
    </row>
    <row r="296" spans="1:53">
      <c r="A296" s="5" t="s">
        <v>88</v>
      </c>
      <c r="B296" s="5" t="str">
        <f>VLOOKUP(A296,'name convert'!$A$1:$B$39,2,FALSE)</f>
        <v>Arboretum</v>
      </c>
      <c r="C296" s="5" t="s">
        <v>106</v>
      </c>
      <c r="D296" s="5">
        <v>21</v>
      </c>
      <c r="E296" s="5">
        <v>2</v>
      </c>
      <c r="F296" s="5">
        <v>11</v>
      </c>
      <c r="G296" s="17"/>
      <c r="H296" s="11"/>
      <c r="I296" s="2">
        <v>0.1</v>
      </c>
      <c r="J296" s="5">
        <v>0</v>
      </c>
      <c r="K296" s="16"/>
      <c r="L296" s="16" t="s">
        <v>193</v>
      </c>
      <c r="M296" s="5"/>
      <c r="N296" s="5"/>
      <c r="O296" s="5"/>
      <c r="P296" s="5"/>
      <c r="Q296" s="5"/>
      <c r="R296" s="5"/>
      <c r="S296" s="5"/>
      <c r="T296" s="2"/>
      <c r="U296" s="2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>
        <f>AK295+50</f>
        <v>600</v>
      </c>
      <c r="AL296" s="5"/>
      <c r="AM296" s="5"/>
      <c r="AN296" s="5">
        <f>AN295+10</f>
        <v>110</v>
      </c>
      <c r="AO296" s="5"/>
      <c r="AP296" s="5"/>
      <c r="AQ296" s="5"/>
      <c r="AR296" s="5"/>
      <c r="AS296" s="5"/>
      <c r="AT296" s="5"/>
      <c r="AU296" s="5">
        <f>(AU285+1100)+((AU285+1100)*$I295)</f>
        <v>7260</v>
      </c>
      <c r="AV296" s="5"/>
      <c r="AW296" s="5"/>
      <c r="AX296" s="5"/>
      <c r="AY296" s="5">
        <f>(AY285+110000)+((AY285+110000)*$I295)</f>
        <v>726000</v>
      </c>
      <c r="AZ296" s="5"/>
      <c r="BA296" s="5"/>
    </row>
    <row r="297" spans="1:53">
      <c r="A297" s="5" t="s">
        <v>83</v>
      </c>
      <c r="B297" s="5" t="str">
        <f>VLOOKUP(A297,'name convert'!$A$1:$B$39,2,FALSE)</f>
        <v>Stables</v>
      </c>
      <c r="C297" s="5" t="s">
        <v>106</v>
      </c>
      <c r="D297" s="5">
        <v>1</v>
      </c>
      <c r="E297" s="5">
        <v>1</v>
      </c>
      <c r="F297" s="5">
        <v>1</v>
      </c>
      <c r="G297" s="17" t="s">
        <v>130</v>
      </c>
      <c r="H297" s="11"/>
      <c r="I297" s="2"/>
      <c r="J297" s="5">
        <v>0</v>
      </c>
      <c r="K297" s="18" t="s">
        <v>308</v>
      </c>
      <c r="L297" s="4" t="s">
        <v>195</v>
      </c>
      <c r="M297" s="5"/>
      <c r="N297" s="5"/>
      <c r="O297" s="5"/>
      <c r="P297" s="5"/>
      <c r="Q297" s="5"/>
      <c r="R297" s="5"/>
      <c r="S297" s="5"/>
      <c r="T297" s="2"/>
      <c r="U297" s="5"/>
      <c r="V297" s="5"/>
      <c r="W297" s="5" t="s">
        <v>132</v>
      </c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spans="1:53">
      <c r="A298" s="5" t="s">
        <v>83</v>
      </c>
      <c r="B298" s="5" t="str">
        <f>VLOOKUP(A298,'name convert'!$A$1:$B$39,2,FALSE)</f>
        <v>Stables</v>
      </c>
      <c r="C298" s="5" t="s">
        <v>106</v>
      </c>
      <c r="D298" s="5">
        <v>2</v>
      </c>
      <c r="E298" s="5">
        <v>1</v>
      </c>
      <c r="F298" s="5">
        <v>2</v>
      </c>
      <c r="G298" s="17" t="s">
        <v>130</v>
      </c>
      <c r="H298" s="11"/>
      <c r="I298" s="2"/>
      <c r="J298" s="5">
        <v>0</v>
      </c>
      <c r="K298" s="16" t="s">
        <v>194</v>
      </c>
      <c r="L298" s="4" t="s">
        <v>195</v>
      </c>
      <c r="M298" s="5"/>
      <c r="N298" s="5"/>
      <c r="O298" s="5"/>
      <c r="P298" s="5"/>
      <c r="Q298" s="5"/>
      <c r="R298" s="5"/>
      <c r="S298" s="5"/>
      <c r="T298" s="2"/>
      <c r="U298" s="5"/>
      <c r="V298" s="5"/>
      <c r="W298" s="5" t="s">
        <v>132</v>
      </c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spans="1:53">
      <c r="A299" s="5" t="s">
        <v>83</v>
      </c>
      <c r="B299" s="5" t="str">
        <f>VLOOKUP(A299,'name convert'!$A$1:$B$39,2,FALSE)</f>
        <v>Stables</v>
      </c>
      <c r="C299" s="5" t="s">
        <v>106</v>
      </c>
      <c r="D299" s="5">
        <v>3</v>
      </c>
      <c r="E299" s="5">
        <v>1</v>
      </c>
      <c r="F299" s="5">
        <v>3</v>
      </c>
      <c r="G299" s="17" t="s">
        <v>130</v>
      </c>
      <c r="H299" s="11"/>
      <c r="I299" s="2"/>
      <c r="J299" s="5">
        <v>0</v>
      </c>
      <c r="K299" s="16" t="s">
        <v>194</v>
      </c>
      <c r="L299" s="4" t="s">
        <v>195</v>
      </c>
      <c r="M299" s="5"/>
      <c r="N299" s="5"/>
      <c r="O299" s="5"/>
      <c r="P299" s="5"/>
      <c r="Q299" s="5"/>
      <c r="R299" s="5"/>
      <c r="S299" s="5"/>
      <c r="T299" s="2"/>
      <c r="U299" s="5"/>
      <c r="V299" s="5"/>
      <c r="W299" s="5" t="s">
        <v>132</v>
      </c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spans="1:53">
      <c r="A300" s="5" t="s">
        <v>83</v>
      </c>
      <c r="B300" s="5" t="str">
        <f>VLOOKUP(A300,'name convert'!$A$1:$B$39,2,FALSE)</f>
        <v>Stables</v>
      </c>
      <c r="C300" s="5" t="s">
        <v>106</v>
      </c>
      <c r="D300" s="5">
        <v>4</v>
      </c>
      <c r="E300" s="5">
        <v>1</v>
      </c>
      <c r="F300" s="5">
        <v>4</v>
      </c>
      <c r="G300" s="17" t="s">
        <v>130</v>
      </c>
      <c r="H300" s="11"/>
      <c r="I300" s="2"/>
      <c r="J300" s="5">
        <v>0</v>
      </c>
      <c r="K300" s="16" t="s">
        <v>194</v>
      </c>
      <c r="L300" s="4" t="s">
        <v>195</v>
      </c>
      <c r="M300" s="5"/>
      <c r="N300" s="5"/>
      <c r="O300" s="5"/>
      <c r="P300" s="5"/>
      <c r="Q300" s="5"/>
      <c r="R300" s="5"/>
      <c r="S300" s="5"/>
      <c r="T300" s="2"/>
      <c r="U300" s="5"/>
      <c r="V300" s="5"/>
      <c r="W300" s="5" t="s">
        <v>132</v>
      </c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spans="1:53">
      <c r="A301" s="5" t="s">
        <v>83</v>
      </c>
      <c r="B301" s="5" t="str">
        <f>VLOOKUP(A301,'name convert'!$A$1:$B$39,2,FALSE)</f>
        <v>Stables</v>
      </c>
      <c r="C301" s="5" t="s">
        <v>106</v>
      </c>
      <c r="D301" s="5">
        <v>5</v>
      </c>
      <c r="E301" s="5">
        <v>1</v>
      </c>
      <c r="F301" s="5">
        <v>5</v>
      </c>
      <c r="G301" s="17" t="s">
        <v>130</v>
      </c>
      <c r="H301" s="11"/>
      <c r="I301" s="2"/>
      <c r="J301" s="5">
        <v>0</v>
      </c>
      <c r="K301" s="16" t="s">
        <v>194</v>
      </c>
      <c r="L301" s="4" t="s">
        <v>195</v>
      </c>
      <c r="M301" s="5"/>
      <c r="N301" s="5"/>
      <c r="O301" s="5"/>
      <c r="P301" s="5"/>
      <c r="Q301" s="5"/>
      <c r="R301" s="5"/>
      <c r="S301" s="5"/>
      <c r="T301" s="2"/>
      <c r="U301" s="5"/>
      <c r="V301" s="5"/>
      <c r="W301" s="5" t="s">
        <v>132</v>
      </c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spans="1:53">
      <c r="A302" s="5" t="s">
        <v>83</v>
      </c>
      <c r="B302" s="5" t="str">
        <f>VLOOKUP(A302,'name convert'!$A$1:$B$39,2,FALSE)</f>
        <v>Stables</v>
      </c>
      <c r="C302" s="5" t="s">
        <v>106</v>
      </c>
      <c r="D302" s="5">
        <v>6</v>
      </c>
      <c r="E302" s="5">
        <v>1</v>
      </c>
      <c r="F302" s="5">
        <v>6</v>
      </c>
      <c r="G302" s="17" t="s">
        <v>130</v>
      </c>
      <c r="H302" s="11"/>
      <c r="I302" s="2"/>
      <c r="J302" s="5">
        <v>0</v>
      </c>
      <c r="K302" s="16" t="s">
        <v>194</v>
      </c>
      <c r="L302" s="4" t="s">
        <v>195</v>
      </c>
      <c r="M302" s="5"/>
      <c r="N302" s="5"/>
      <c r="O302" s="5"/>
      <c r="P302" s="5"/>
      <c r="Q302" s="5"/>
      <c r="R302" s="5"/>
      <c r="S302" s="5"/>
      <c r="T302" s="2"/>
      <c r="U302" s="5"/>
      <c r="V302" s="5"/>
      <c r="W302" s="5" t="s">
        <v>132</v>
      </c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spans="1:53">
      <c r="A303" s="5" t="s">
        <v>83</v>
      </c>
      <c r="B303" s="5" t="str">
        <f>VLOOKUP(A303,'name convert'!$A$1:$B$39,2,FALSE)</f>
        <v>Stables</v>
      </c>
      <c r="C303" s="5" t="s">
        <v>106</v>
      </c>
      <c r="D303" s="5">
        <v>7</v>
      </c>
      <c r="E303" s="5">
        <v>1</v>
      </c>
      <c r="F303" s="5">
        <v>7</v>
      </c>
      <c r="G303" s="17" t="s">
        <v>130</v>
      </c>
      <c r="H303" s="11"/>
      <c r="I303" s="2"/>
      <c r="J303" s="5">
        <v>0</v>
      </c>
      <c r="K303" s="16" t="s">
        <v>194</v>
      </c>
      <c r="L303" s="4" t="s">
        <v>195</v>
      </c>
      <c r="M303" s="5"/>
      <c r="N303" s="5"/>
      <c r="O303" s="5"/>
      <c r="P303" s="5"/>
      <c r="Q303" s="5"/>
      <c r="R303" s="5"/>
      <c r="S303" s="5"/>
      <c r="T303" s="2"/>
      <c r="U303" s="5"/>
      <c r="V303" s="5"/>
      <c r="W303" s="5" t="s">
        <v>132</v>
      </c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spans="1:53">
      <c r="A304" s="5" t="s">
        <v>83</v>
      </c>
      <c r="B304" s="5" t="str">
        <f>VLOOKUP(A304,'name convert'!$A$1:$B$39,2,FALSE)</f>
        <v>Stables</v>
      </c>
      <c r="C304" s="5" t="s">
        <v>106</v>
      </c>
      <c r="D304" s="5">
        <v>8</v>
      </c>
      <c r="E304" s="5">
        <v>1</v>
      </c>
      <c r="F304" s="5">
        <v>8</v>
      </c>
      <c r="G304" s="17" t="s">
        <v>130</v>
      </c>
      <c r="H304" s="11"/>
      <c r="I304" s="2"/>
      <c r="J304" s="5">
        <v>0</v>
      </c>
      <c r="K304" s="16" t="s">
        <v>194</v>
      </c>
      <c r="L304" s="4" t="s">
        <v>195</v>
      </c>
      <c r="M304" s="5"/>
      <c r="N304" s="5"/>
      <c r="O304" s="5"/>
      <c r="P304" s="5"/>
      <c r="Q304" s="5"/>
      <c r="R304" s="5"/>
      <c r="S304" s="5"/>
      <c r="T304" s="2"/>
      <c r="U304" s="5"/>
      <c r="V304" s="5"/>
      <c r="W304" s="5" t="s">
        <v>132</v>
      </c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spans="1:53">
      <c r="A305" s="5" t="s">
        <v>83</v>
      </c>
      <c r="B305" s="5" t="str">
        <f>VLOOKUP(A305,'name convert'!$A$1:$B$39,2,FALSE)</f>
        <v>Stables</v>
      </c>
      <c r="C305" s="5" t="s">
        <v>106</v>
      </c>
      <c r="D305" s="5">
        <v>9</v>
      </c>
      <c r="E305" s="5">
        <v>1</v>
      </c>
      <c r="F305" s="5">
        <v>9</v>
      </c>
      <c r="G305" s="17" t="s">
        <v>130</v>
      </c>
      <c r="H305" s="11"/>
      <c r="I305" s="2"/>
      <c r="J305" s="5">
        <v>0</v>
      </c>
      <c r="K305" s="16" t="s">
        <v>194</v>
      </c>
      <c r="L305" s="4" t="s">
        <v>195</v>
      </c>
      <c r="M305" s="5"/>
      <c r="N305" s="5"/>
      <c r="O305" s="5"/>
      <c r="P305" s="5"/>
      <c r="Q305" s="5"/>
      <c r="R305" s="5"/>
      <c r="S305" s="5"/>
      <c r="T305" s="2"/>
      <c r="U305" s="5"/>
      <c r="V305" s="5"/>
      <c r="W305" s="5" t="s">
        <v>132</v>
      </c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spans="1:53">
      <c r="A306" s="5" t="s">
        <v>83</v>
      </c>
      <c r="B306" s="5" t="str">
        <f>VLOOKUP(A306,'name convert'!$A$1:$B$39,2,FALSE)</f>
        <v>Stables</v>
      </c>
      <c r="C306" s="5" t="s">
        <v>106</v>
      </c>
      <c r="D306" s="5">
        <v>10</v>
      </c>
      <c r="E306" s="5">
        <v>1</v>
      </c>
      <c r="F306" s="5">
        <v>10</v>
      </c>
      <c r="G306" s="17" t="s">
        <v>130</v>
      </c>
      <c r="H306" s="11"/>
      <c r="I306" s="2"/>
      <c r="J306" s="5">
        <v>0</v>
      </c>
      <c r="K306" s="16" t="s">
        <v>194</v>
      </c>
      <c r="L306" s="4" t="s">
        <v>195</v>
      </c>
      <c r="M306" s="5"/>
      <c r="N306" s="5"/>
      <c r="O306" s="5"/>
      <c r="P306" s="5"/>
      <c r="Q306" s="5"/>
      <c r="R306" s="5"/>
      <c r="S306" s="5"/>
      <c r="T306" s="2"/>
      <c r="U306" s="5"/>
      <c r="V306" s="5"/>
      <c r="W306" s="5" t="s">
        <v>132</v>
      </c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spans="1:53">
      <c r="A307" s="5" t="s">
        <v>83</v>
      </c>
      <c r="B307" s="5" t="str">
        <f>VLOOKUP(A307,'name convert'!$A$1:$B$39,2,FALSE)</f>
        <v>Stables</v>
      </c>
      <c r="C307" s="5" t="s">
        <v>106</v>
      </c>
      <c r="D307" s="5">
        <v>11</v>
      </c>
      <c r="E307" s="5">
        <v>2</v>
      </c>
      <c r="F307" s="5">
        <v>1</v>
      </c>
      <c r="G307" s="17"/>
      <c r="H307" s="11"/>
      <c r="I307" s="2" t="s">
        <v>132</v>
      </c>
      <c r="J307" s="5">
        <v>0</v>
      </c>
      <c r="K307" s="16"/>
      <c r="L307" s="4" t="s">
        <v>195</v>
      </c>
      <c r="M307" s="5"/>
      <c r="N307" s="5"/>
      <c r="O307" s="5"/>
      <c r="P307" s="5"/>
      <c r="Q307" s="5"/>
      <c r="R307" s="5"/>
      <c r="S307" s="5"/>
      <c r="T307" s="2"/>
      <c r="U307" s="5"/>
      <c r="V307" s="5"/>
      <c r="W307" s="5" t="e">
        <f t="shared" ref="W307:W316" si="34">W297+(W297*$I307)</f>
        <v>#VALUE!</v>
      </c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spans="1:53">
      <c r="A308" s="5" t="s">
        <v>83</v>
      </c>
      <c r="B308" s="5" t="str">
        <f>VLOOKUP(A308,'name convert'!$A$1:$B$39,2,FALSE)</f>
        <v>Stables</v>
      </c>
      <c r="C308" s="5" t="s">
        <v>106</v>
      </c>
      <c r="D308" s="5">
        <v>12</v>
      </c>
      <c r="E308" s="5">
        <v>2</v>
      </c>
      <c r="F308" s="5">
        <v>2</v>
      </c>
      <c r="G308" s="17"/>
      <c r="H308" s="11"/>
      <c r="I308" s="2" t="s">
        <v>132</v>
      </c>
      <c r="J308" s="5">
        <v>0</v>
      </c>
      <c r="K308" s="16"/>
      <c r="L308" s="4" t="s">
        <v>195</v>
      </c>
      <c r="M308" s="5"/>
      <c r="N308" s="5"/>
      <c r="O308" s="5"/>
      <c r="P308" s="5"/>
      <c r="Q308" s="5"/>
      <c r="R308" s="5"/>
      <c r="S308" s="5"/>
      <c r="T308" s="2"/>
      <c r="U308" s="5"/>
      <c r="V308" s="5"/>
      <c r="W308" s="5" t="e">
        <f t="shared" si="34"/>
        <v>#VALUE!</v>
      </c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spans="1:53">
      <c r="A309" s="5" t="s">
        <v>83</v>
      </c>
      <c r="B309" s="5" t="str">
        <f>VLOOKUP(A309,'name convert'!$A$1:$B$39,2,FALSE)</f>
        <v>Stables</v>
      </c>
      <c r="C309" s="5" t="s">
        <v>106</v>
      </c>
      <c r="D309" s="5">
        <v>13</v>
      </c>
      <c r="E309" s="5">
        <v>2</v>
      </c>
      <c r="F309" s="5">
        <v>3</v>
      </c>
      <c r="G309" s="17"/>
      <c r="H309" s="11"/>
      <c r="I309" s="2" t="s">
        <v>132</v>
      </c>
      <c r="J309" s="5">
        <v>0</v>
      </c>
      <c r="K309" s="16"/>
      <c r="L309" s="4" t="s">
        <v>195</v>
      </c>
      <c r="M309" s="5"/>
      <c r="N309" s="5"/>
      <c r="O309" s="5"/>
      <c r="P309" s="5"/>
      <c r="Q309" s="5"/>
      <c r="R309" s="5"/>
      <c r="S309" s="5"/>
      <c r="T309" s="2"/>
      <c r="U309" s="5"/>
      <c r="V309" s="5"/>
      <c r="W309" s="5" t="e">
        <f t="shared" si="34"/>
        <v>#VALUE!</v>
      </c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spans="1:53">
      <c r="A310" s="5" t="s">
        <v>83</v>
      </c>
      <c r="B310" s="5" t="str">
        <f>VLOOKUP(A310,'name convert'!$A$1:$B$39,2,FALSE)</f>
        <v>Stables</v>
      </c>
      <c r="C310" s="5" t="s">
        <v>106</v>
      </c>
      <c r="D310" s="5">
        <v>14</v>
      </c>
      <c r="E310" s="5">
        <v>2</v>
      </c>
      <c r="F310" s="5">
        <v>4</v>
      </c>
      <c r="G310" s="17"/>
      <c r="H310" s="11"/>
      <c r="I310" s="2" t="s">
        <v>132</v>
      </c>
      <c r="J310" s="5">
        <v>0</v>
      </c>
      <c r="K310" s="16"/>
      <c r="L310" s="4" t="s">
        <v>195</v>
      </c>
      <c r="M310" s="5"/>
      <c r="N310" s="5"/>
      <c r="O310" s="5"/>
      <c r="P310" s="5"/>
      <c r="Q310" s="5"/>
      <c r="R310" s="5"/>
      <c r="S310" s="5"/>
      <c r="T310" s="2"/>
      <c r="U310" s="5"/>
      <c r="V310" s="5"/>
      <c r="W310" s="5" t="e">
        <f t="shared" si="34"/>
        <v>#VALUE!</v>
      </c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spans="1:53">
      <c r="A311" s="5" t="s">
        <v>83</v>
      </c>
      <c r="B311" s="5" t="str">
        <f>VLOOKUP(A311,'name convert'!$A$1:$B$39,2,FALSE)</f>
        <v>Stables</v>
      </c>
      <c r="C311" s="5" t="s">
        <v>106</v>
      </c>
      <c r="D311" s="5">
        <v>15</v>
      </c>
      <c r="E311" s="5">
        <v>2</v>
      </c>
      <c r="F311" s="5">
        <v>5</v>
      </c>
      <c r="G311" s="17"/>
      <c r="H311" s="11"/>
      <c r="I311" s="2" t="s">
        <v>132</v>
      </c>
      <c r="J311" s="5">
        <v>0</v>
      </c>
      <c r="K311" s="16"/>
      <c r="L311" s="4" t="s">
        <v>195</v>
      </c>
      <c r="M311" s="5"/>
      <c r="N311" s="5"/>
      <c r="O311" s="5"/>
      <c r="P311" s="5"/>
      <c r="Q311" s="5"/>
      <c r="R311" s="5"/>
      <c r="S311" s="5"/>
      <c r="T311" s="2"/>
      <c r="U311" s="5"/>
      <c r="V311" s="5"/>
      <c r="W311" s="5" t="e">
        <f t="shared" si="34"/>
        <v>#VALUE!</v>
      </c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spans="1:53">
      <c r="A312" s="5" t="s">
        <v>83</v>
      </c>
      <c r="B312" s="5" t="str">
        <f>VLOOKUP(A312,'name convert'!$A$1:$B$39,2,FALSE)</f>
        <v>Stables</v>
      </c>
      <c r="C312" s="5" t="s">
        <v>106</v>
      </c>
      <c r="D312" s="5">
        <v>16</v>
      </c>
      <c r="E312" s="5">
        <v>2</v>
      </c>
      <c r="F312" s="5">
        <v>6</v>
      </c>
      <c r="G312" s="17"/>
      <c r="H312" s="11"/>
      <c r="I312" s="2" t="s">
        <v>132</v>
      </c>
      <c r="J312" s="5">
        <v>0</v>
      </c>
      <c r="K312" s="16"/>
      <c r="L312" s="4" t="s">
        <v>195</v>
      </c>
      <c r="M312" s="5"/>
      <c r="N312" s="5"/>
      <c r="O312" s="5"/>
      <c r="P312" s="5"/>
      <c r="Q312" s="5"/>
      <c r="R312" s="5"/>
      <c r="S312" s="5"/>
      <c r="T312" s="2"/>
      <c r="U312" s="5"/>
      <c r="V312" s="5"/>
      <c r="W312" s="5" t="e">
        <f t="shared" si="34"/>
        <v>#VALUE!</v>
      </c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spans="1:53">
      <c r="A313" s="5" t="s">
        <v>83</v>
      </c>
      <c r="B313" s="5" t="str">
        <f>VLOOKUP(A313,'name convert'!$A$1:$B$39,2,FALSE)</f>
        <v>Stables</v>
      </c>
      <c r="C313" s="5" t="s">
        <v>106</v>
      </c>
      <c r="D313" s="5">
        <v>17</v>
      </c>
      <c r="E313" s="5">
        <v>2</v>
      </c>
      <c r="F313" s="5">
        <v>7</v>
      </c>
      <c r="G313" s="17"/>
      <c r="H313" s="11"/>
      <c r="I313" s="2" t="s">
        <v>132</v>
      </c>
      <c r="J313" s="5">
        <v>0</v>
      </c>
      <c r="K313" s="16"/>
      <c r="L313" s="4" t="s">
        <v>195</v>
      </c>
      <c r="M313" s="5"/>
      <c r="N313" s="5"/>
      <c r="O313" s="5"/>
      <c r="P313" s="5"/>
      <c r="Q313" s="5"/>
      <c r="R313" s="5"/>
      <c r="S313" s="5"/>
      <c r="T313" s="2"/>
      <c r="U313" s="5"/>
      <c r="V313" s="5"/>
      <c r="W313" s="5" t="e">
        <f t="shared" si="34"/>
        <v>#VALUE!</v>
      </c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spans="1:53">
      <c r="A314" s="5" t="s">
        <v>83</v>
      </c>
      <c r="B314" s="5" t="str">
        <f>VLOOKUP(A314,'name convert'!$A$1:$B$39,2,FALSE)</f>
        <v>Stables</v>
      </c>
      <c r="C314" s="5" t="s">
        <v>106</v>
      </c>
      <c r="D314" s="5">
        <v>18</v>
      </c>
      <c r="E314" s="5">
        <v>2</v>
      </c>
      <c r="F314" s="5">
        <v>8</v>
      </c>
      <c r="G314" s="17"/>
      <c r="H314" s="11"/>
      <c r="I314" s="2" t="s">
        <v>132</v>
      </c>
      <c r="J314" s="5">
        <v>0</v>
      </c>
      <c r="K314" s="16"/>
      <c r="L314" s="4" t="s">
        <v>195</v>
      </c>
      <c r="M314" s="5"/>
      <c r="N314" s="5"/>
      <c r="O314" s="5"/>
      <c r="P314" s="5"/>
      <c r="Q314" s="5"/>
      <c r="R314" s="5"/>
      <c r="S314" s="5"/>
      <c r="T314" s="2"/>
      <c r="U314" s="5"/>
      <c r="V314" s="5"/>
      <c r="W314" s="5" t="e">
        <f t="shared" si="34"/>
        <v>#VALUE!</v>
      </c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spans="1:53">
      <c r="A315" s="5" t="s">
        <v>83</v>
      </c>
      <c r="B315" s="5" t="str">
        <f>VLOOKUP(A315,'name convert'!$A$1:$B$39,2,FALSE)</f>
        <v>Stables</v>
      </c>
      <c r="C315" s="5" t="s">
        <v>106</v>
      </c>
      <c r="D315" s="5">
        <v>19</v>
      </c>
      <c r="E315" s="5">
        <v>2</v>
      </c>
      <c r="F315" s="5">
        <v>9</v>
      </c>
      <c r="G315" s="17"/>
      <c r="H315" s="11"/>
      <c r="I315" s="2" t="s">
        <v>132</v>
      </c>
      <c r="J315" s="5">
        <v>0</v>
      </c>
      <c r="K315" s="16"/>
      <c r="L315" s="4" t="s">
        <v>195</v>
      </c>
      <c r="M315" s="5"/>
      <c r="N315" s="5"/>
      <c r="O315" s="5"/>
      <c r="P315" s="5"/>
      <c r="Q315" s="5"/>
      <c r="R315" s="5"/>
      <c r="S315" s="5"/>
      <c r="T315" s="2"/>
      <c r="U315" s="5"/>
      <c r="V315" s="5"/>
      <c r="W315" s="5" t="e">
        <f t="shared" si="34"/>
        <v>#VALUE!</v>
      </c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spans="1:53">
      <c r="A316" s="5" t="s">
        <v>83</v>
      </c>
      <c r="B316" s="5" t="str">
        <f>VLOOKUP(A316,'name convert'!$A$1:$B$39,2,FALSE)</f>
        <v>Stables</v>
      </c>
      <c r="C316" s="5" t="s">
        <v>106</v>
      </c>
      <c r="D316" s="5">
        <v>20</v>
      </c>
      <c r="E316" s="5">
        <v>2</v>
      </c>
      <c r="F316" s="5">
        <v>10</v>
      </c>
      <c r="G316" s="17"/>
      <c r="H316" s="11"/>
      <c r="I316" s="2" t="s">
        <v>132</v>
      </c>
      <c r="J316" s="5">
        <v>0</v>
      </c>
      <c r="K316" s="16"/>
      <c r="L316" s="4" t="s">
        <v>195</v>
      </c>
      <c r="M316" s="5"/>
      <c r="N316" s="5"/>
      <c r="O316" s="5"/>
      <c r="P316" s="5"/>
      <c r="Q316" s="5"/>
      <c r="R316" s="5"/>
      <c r="S316" s="5"/>
      <c r="T316" s="2"/>
      <c r="U316" s="5"/>
      <c r="V316" s="5"/>
      <c r="W316" s="5" t="e">
        <f t="shared" si="34"/>
        <v>#VALUE!</v>
      </c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spans="1:53">
      <c r="A317" s="5" t="s">
        <v>83</v>
      </c>
      <c r="B317" s="5" t="str">
        <f>VLOOKUP(A317,'name convert'!$A$1:$B$39,2,FALSE)</f>
        <v>Stables</v>
      </c>
      <c r="C317" s="5" t="s">
        <v>106</v>
      </c>
      <c r="D317" s="5">
        <v>21</v>
      </c>
      <c r="E317" s="5">
        <v>2</v>
      </c>
      <c r="F317" s="5">
        <v>11</v>
      </c>
      <c r="G317" s="17"/>
      <c r="H317" s="11"/>
      <c r="I317" s="2" t="s">
        <v>132</v>
      </c>
      <c r="J317" s="5">
        <v>0</v>
      </c>
      <c r="K317" s="16"/>
      <c r="L317" s="4" t="s">
        <v>195</v>
      </c>
      <c r="M317" s="5"/>
      <c r="N317" s="5"/>
      <c r="O317" s="5"/>
      <c r="P317" s="5"/>
      <c r="Q317" s="5"/>
      <c r="R317" s="5"/>
      <c r="S317" s="5"/>
      <c r="T317" s="2"/>
      <c r="U317" s="2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spans="1:53">
      <c r="A318" s="5" t="s">
        <v>77</v>
      </c>
      <c r="B318" s="5" t="str">
        <f>VLOOKUP(A318,'name convert'!$A$1:$B$39,2,FALSE)</f>
        <v>vault</v>
      </c>
      <c r="C318" s="5" t="s">
        <v>106</v>
      </c>
      <c r="D318" s="5">
        <v>1</v>
      </c>
      <c r="E318" s="5">
        <v>1</v>
      </c>
      <c r="F318" s="5">
        <v>1</v>
      </c>
      <c r="G318" s="17"/>
      <c r="H318" s="11"/>
      <c r="I318" s="2"/>
      <c r="J318" s="5">
        <v>0</v>
      </c>
      <c r="K318" s="18" t="s">
        <v>317</v>
      </c>
      <c r="L318" s="16" t="s">
        <v>196</v>
      </c>
      <c r="M318" s="5"/>
      <c r="N318" s="5"/>
      <c r="O318" s="5"/>
      <c r="P318" s="5"/>
      <c r="Q318" s="5"/>
      <c r="R318" s="5"/>
      <c r="S318" s="5"/>
      <c r="T318" s="2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15">
        <v>100000</v>
      </c>
      <c r="AQ318" s="15">
        <v>100000</v>
      </c>
      <c r="AR318" s="15">
        <v>100000</v>
      </c>
      <c r="AS318" s="15">
        <v>100000</v>
      </c>
      <c r="AT318" s="5"/>
      <c r="AU318" s="5"/>
      <c r="AV318" s="5"/>
      <c r="AW318" s="5"/>
      <c r="AX318" s="5"/>
      <c r="AY318" s="5"/>
      <c r="AZ318" s="5"/>
      <c r="BA318" s="5"/>
    </row>
    <row r="319" spans="1:53">
      <c r="A319" s="5" t="s">
        <v>77</v>
      </c>
      <c r="B319" s="5" t="str">
        <f>VLOOKUP(A319,'name convert'!$A$1:$B$39,2,FALSE)</f>
        <v>vault</v>
      </c>
      <c r="C319" s="5" t="s">
        <v>106</v>
      </c>
      <c r="D319" s="5">
        <v>2</v>
      </c>
      <c r="E319" s="5">
        <v>1</v>
      </c>
      <c r="F319" s="5">
        <v>2</v>
      </c>
      <c r="G319" s="17"/>
      <c r="H319" s="11"/>
      <c r="I319" s="2"/>
      <c r="J319" s="5">
        <v>0</v>
      </c>
      <c r="K319" s="16" t="s">
        <v>196</v>
      </c>
      <c r="L319" s="16" t="s">
        <v>196</v>
      </c>
      <c r="M319" s="5"/>
      <c r="N319" s="5"/>
      <c r="O319" s="5"/>
      <c r="P319" s="5"/>
      <c r="Q319" s="5"/>
      <c r="R319" s="5"/>
      <c r="S319" s="5"/>
      <c r="T319" s="2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15">
        <f t="shared" ref="AP319:AP327" si="35">AP318+100000</f>
        <v>200000</v>
      </c>
      <c r="AQ319" s="15">
        <f t="shared" ref="AQ319:AQ327" si="36">AQ318+100000</f>
        <v>200000</v>
      </c>
      <c r="AR319" s="15">
        <f t="shared" ref="AR319:AR327" si="37">AR318+100000</f>
        <v>200000</v>
      </c>
      <c r="AS319" s="15">
        <f t="shared" ref="AS319:AS327" si="38">AS318+100000</f>
        <v>200000</v>
      </c>
      <c r="AT319" s="5"/>
      <c r="AU319" s="5"/>
      <c r="AV319" s="5"/>
      <c r="AW319" s="5"/>
      <c r="AX319" s="5"/>
      <c r="AY319" s="5"/>
      <c r="AZ319" s="5"/>
      <c r="BA319" s="5"/>
    </row>
    <row r="320" spans="1:53">
      <c r="A320" s="5" t="s">
        <v>77</v>
      </c>
      <c r="B320" s="5" t="str">
        <f>VLOOKUP(A320,'name convert'!$A$1:$B$39,2,FALSE)</f>
        <v>vault</v>
      </c>
      <c r="C320" s="5" t="s">
        <v>106</v>
      </c>
      <c r="D320" s="5">
        <v>3</v>
      </c>
      <c r="E320" s="5">
        <v>1</v>
      </c>
      <c r="F320" s="5">
        <v>3</v>
      </c>
      <c r="G320" s="17"/>
      <c r="H320" s="11"/>
      <c r="I320" s="2"/>
      <c r="J320" s="5">
        <v>0</v>
      </c>
      <c r="K320" s="16" t="s">
        <v>196</v>
      </c>
      <c r="L320" s="16" t="s">
        <v>196</v>
      </c>
      <c r="M320" s="5"/>
      <c r="N320" s="5"/>
      <c r="O320" s="5"/>
      <c r="P320" s="5"/>
      <c r="Q320" s="5"/>
      <c r="R320" s="5"/>
      <c r="S320" s="5"/>
      <c r="T320" s="2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15">
        <f t="shared" si="35"/>
        <v>300000</v>
      </c>
      <c r="AQ320" s="15">
        <f t="shared" si="36"/>
        <v>300000</v>
      </c>
      <c r="AR320" s="15">
        <f t="shared" si="37"/>
        <v>300000</v>
      </c>
      <c r="AS320" s="15">
        <f t="shared" si="38"/>
        <v>300000</v>
      </c>
      <c r="AT320" s="5"/>
      <c r="AU320" s="5"/>
      <c r="AV320" s="5"/>
      <c r="AW320" s="5"/>
      <c r="AX320" s="5"/>
      <c r="AY320" s="5"/>
      <c r="AZ320" s="5"/>
      <c r="BA320" s="5"/>
    </row>
    <row r="321" spans="1:53">
      <c r="A321" s="5" t="s">
        <v>77</v>
      </c>
      <c r="B321" s="5" t="str">
        <f>VLOOKUP(A321,'name convert'!$A$1:$B$39,2,FALSE)</f>
        <v>vault</v>
      </c>
      <c r="C321" s="5" t="s">
        <v>106</v>
      </c>
      <c r="D321" s="5">
        <v>4</v>
      </c>
      <c r="E321" s="5">
        <v>1</v>
      </c>
      <c r="F321" s="5">
        <v>4</v>
      </c>
      <c r="G321" s="17"/>
      <c r="H321" s="11"/>
      <c r="I321" s="2"/>
      <c r="J321" s="5">
        <v>0</v>
      </c>
      <c r="K321" s="16" t="s">
        <v>196</v>
      </c>
      <c r="L321" s="16" t="s">
        <v>196</v>
      </c>
      <c r="M321" s="5"/>
      <c r="N321" s="5"/>
      <c r="O321" s="5"/>
      <c r="P321" s="5"/>
      <c r="Q321" s="5"/>
      <c r="R321" s="5"/>
      <c r="S321" s="5"/>
      <c r="T321" s="2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15">
        <f t="shared" si="35"/>
        <v>400000</v>
      </c>
      <c r="AQ321" s="15">
        <f t="shared" si="36"/>
        <v>400000</v>
      </c>
      <c r="AR321" s="15">
        <f t="shared" si="37"/>
        <v>400000</v>
      </c>
      <c r="AS321" s="15">
        <f t="shared" si="38"/>
        <v>400000</v>
      </c>
      <c r="AT321" s="5"/>
      <c r="AU321" s="5"/>
      <c r="AV321" s="5"/>
      <c r="AW321" s="5"/>
      <c r="AX321" s="5"/>
      <c r="AY321" s="5"/>
      <c r="AZ321" s="5"/>
      <c r="BA321" s="5"/>
    </row>
    <row r="322" spans="1:53">
      <c r="A322" s="5" t="s">
        <v>77</v>
      </c>
      <c r="B322" s="5" t="str">
        <f>VLOOKUP(A322,'name convert'!$A$1:$B$39,2,FALSE)</f>
        <v>vault</v>
      </c>
      <c r="C322" s="5" t="s">
        <v>106</v>
      </c>
      <c r="D322" s="5">
        <v>5</v>
      </c>
      <c r="E322" s="5">
        <v>1</v>
      </c>
      <c r="F322" s="5">
        <v>5</v>
      </c>
      <c r="G322" s="17"/>
      <c r="H322" s="11"/>
      <c r="I322" s="2"/>
      <c r="J322" s="5">
        <v>0</v>
      </c>
      <c r="K322" s="16" t="s">
        <v>196</v>
      </c>
      <c r="L322" s="16" t="s">
        <v>196</v>
      </c>
      <c r="M322" s="5"/>
      <c r="N322" s="5"/>
      <c r="O322" s="5"/>
      <c r="P322" s="5"/>
      <c r="Q322" s="5"/>
      <c r="R322" s="5"/>
      <c r="S322" s="5"/>
      <c r="T322" s="2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15">
        <f t="shared" si="35"/>
        <v>500000</v>
      </c>
      <c r="AQ322" s="15">
        <f t="shared" si="36"/>
        <v>500000</v>
      </c>
      <c r="AR322" s="15">
        <f t="shared" si="37"/>
        <v>500000</v>
      </c>
      <c r="AS322" s="15">
        <f t="shared" si="38"/>
        <v>500000</v>
      </c>
      <c r="AT322" s="5"/>
      <c r="AU322" s="5"/>
      <c r="AV322" s="5"/>
      <c r="AW322" s="5"/>
      <c r="AX322" s="5"/>
      <c r="AY322" s="5"/>
      <c r="AZ322" s="5"/>
      <c r="BA322" s="5"/>
    </row>
    <row r="323" spans="1:53">
      <c r="A323" s="5" t="s">
        <v>77</v>
      </c>
      <c r="B323" s="5" t="str">
        <f>VLOOKUP(A323,'name convert'!$A$1:$B$39,2,FALSE)</f>
        <v>vault</v>
      </c>
      <c r="C323" s="5" t="s">
        <v>106</v>
      </c>
      <c r="D323" s="5">
        <v>6</v>
      </c>
      <c r="E323" s="5">
        <v>1</v>
      </c>
      <c r="F323" s="5">
        <v>6</v>
      </c>
      <c r="G323" s="17"/>
      <c r="H323" s="11"/>
      <c r="I323" s="2"/>
      <c r="J323" s="5">
        <v>0</v>
      </c>
      <c r="K323" s="16" t="s">
        <v>196</v>
      </c>
      <c r="L323" s="16" t="s">
        <v>196</v>
      </c>
      <c r="M323" s="5"/>
      <c r="N323" s="5"/>
      <c r="O323" s="5"/>
      <c r="P323" s="5"/>
      <c r="Q323" s="5"/>
      <c r="R323" s="5"/>
      <c r="S323" s="5"/>
      <c r="T323" s="2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15">
        <f t="shared" si="35"/>
        <v>600000</v>
      </c>
      <c r="AQ323" s="15">
        <f t="shared" si="36"/>
        <v>600000</v>
      </c>
      <c r="AR323" s="15">
        <f t="shared" si="37"/>
        <v>600000</v>
      </c>
      <c r="AS323" s="15">
        <f t="shared" si="38"/>
        <v>600000</v>
      </c>
      <c r="AT323" s="5"/>
      <c r="AU323" s="5"/>
      <c r="AV323" s="5"/>
      <c r="AW323" s="5"/>
      <c r="AX323" s="5"/>
      <c r="AY323" s="5"/>
      <c r="AZ323" s="5"/>
      <c r="BA323" s="5"/>
    </row>
    <row r="324" spans="1:53">
      <c r="A324" s="5" t="s">
        <v>77</v>
      </c>
      <c r="B324" s="5" t="str">
        <f>VLOOKUP(A324,'name convert'!$A$1:$B$39,2,FALSE)</f>
        <v>vault</v>
      </c>
      <c r="C324" s="5" t="s">
        <v>106</v>
      </c>
      <c r="D324" s="5">
        <v>7</v>
      </c>
      <c r="E324" s="5">
        <v>1</v>
      </c>
      <c r="F324" s="5">
        <v>7</v>
      </c>
      <c r="G324" s="17"/>
      <c r="H324" s="11"/>
      <c r="I324" s="2"/>
      <c r="J324" s="5">
        <v>0</v>
      </c>
      <c r="K324" s="18" t="s">
        <v>310</v>
      </c>
      <c r="L324" s="16" t="s">
        <v>196</v>
      </c>
      <c r="M324" s="5"/>
      <c r="N324" s="5"/>
      <c r="O324" s="5"/>
      <c r="P324" s="5"/>
      <c r="Q324" s="5"/>
      <c r="R324" s="5"/>
      <c r="S324" s="5"/>
      <c r="T324" s="2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15">
        <f t="shared" si="35"/>
        <v>700000</v>
      </c>
      <c r="AQ324" s="15">
        <f t="shared" si="36"/>
        <v>700000</v>
      </c>
      <c r="AR324" s="15">
        <f t="shared" si="37"/>
        <v>700000</v>
      </c>
      <c r="AS324" s="15">
        <f t="shared" si="38"/>
        <v>700000</v>
      </c>
      <c r="AT324" s="5"/>
      <c r="AU324" s="5"/>
      <c r="AV324" s="5"/>
      <c r="AW324" s="5"/>
      <c r="AX324" s="5"/>
      <c r="AY324" s="5"/>
      <c r="AZ324" s="5"/>
      <c r="BA324" s="5"/>
    </row>
    <row r="325" spans="1:53">
      <c r="A325" s="5" t="s">
        <v>77</v>
      </c>
      <c r="B325" s="5" t="str">
        <f>VLOOKUP(A325,'name convert'!$A$1:$B$39,2,FALSE)</f>
        <v>vault</v>
      </c>
      <c r="C325" s="5" t="s">
        <v>106</v>
      </c>
      <c r="D325" s="5">
        <v>8</v>
      </c>
      <c r="E325" s="5">
        <v>1</v>
      </c>
      <c r="F325" s="5">
        <v>8</v>
      </c>
      <c r="G325" s="17"/>
      <c r="H325" s="11"/>
      <c r="I325" s="2"/>
      <c r="J325" s="5">
        <v>0</v>
      </c>
      <c r="K325" s="16" t="s">
        <v>196</v>
      </c>
      <c r="L325" s="16" t="s">
        <v>196</v>
      </c>
      <c r="M325" s="5"/>
      <c r="N325" s="5"/>
      <c r="O325" s="5"/>
      <c r="P325" s="5"/>
      <c r="Q325" s="5"/>
      <c r="R325" s="5"/>
      <c r="S325" s="5"/>
      <c r="T325" s="2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15">
        <f t="shared" si="35"/>
        <v>800000</v>
      </c>
      <c r="AQ325" s="15">
        <f t="shared" si="36"/>
        <v>800000</v>
      </c>
      <c r="AR325" s="15">
        <f t="shared" si="37"/>
        <v>800000</v>
      </c>
      <c r="AS325" s="15">
        <f t="shared" si="38"/>
        <v>800000</v>
      </c>
      <c r="AT325" s="5"/>
      <c r="AU325" s="5"/>
      <c r="AV325" s="5"/>
      <c r="AW325" s="5"/>
      <c r="AX325" s="5"/>
      <c r="AY325" s="5"/>
      <c r="AZ325" s="5"/>
      <c r="BA325" s="5"/>
    </row>
    <row r="326" spans="1:53">
      <c r="A326" s="5" t="s">
        <v>77</v>
      </c>
      <c r="B326" s="5" t="str">
        <f>VLOOKUP(A326,'name convert'!$A$1:$B$39,2,FALSE)</f>
        <v>vault</v>
      </c>
      <c r="C326" s="5" t="s">
        <v>106</v>
      </c>
      <c r="D326" s="5">
        <v>9</v>
      </c>
      <c r="E326" s="5">
        <v>1</v>
      </c>
      <c r="F326" s="5">
        <v>9</v>
      </c>
      <c r="G326" s="17"/>
      <c r="H326" s="11"/>
      <c r="I326" s="2"/>
      <c r="J326" s="5">
        <v>0</v>
      </c>
      <c r="K326" s="16" t="s">
        <v>196</v>
      </c>
      <c r="L326" s="16" t="s">
        <v>196</v>
      </c>
      <c r="M326" s="5"/>
      <c r="N326" s="5"/>
      <c r="O326" s="5"/>
      <c r="P326" s="5"/>
      <c r="Q326" s="5"/>
      <c r="R326" s="5"/>
      <c r="S326" s="5"/>
      <c r="T326" s="2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15">
        <f t="shared" si="35"/>
        <v>900000</v>
      </c>
      <c r="AQ326" s="15">
        <f t="shared" si="36"/>
        <v>900000</v>
      </c>
      <c r="AR326" s="15">
        <f t="shared" si="37"/>
        <v>900000</v>
      </c>
      <c r="AS326" s="15">
        <f t="shared" si="38"/>
        <v>900000</v>
      </c>
      <c r="AT326" s="5"/>
      <c r="AU326" s="5"/>
      <c r="AV326" s="5"/>
      <c r="AW326" s="5"/>
      <c r="AX326" s="5"/>
      <c r="AY326" s="5"/>
      <c r="AZ326" s="5"/>
      <c r="BA326" s="5"/>
    </row>
    <row r="327" spans="1:53">
      <c r="A327" s="5" t="s">
        <v>77</v>
      </c>
      <c r="B327" s="5" t="str">
        <f>VLOOKUP(A327,'name convert'!$A$1:$B$39,2,FALSE)</f>
        <v>vault</v>
      </c>
      <c r="C327" s="5" t="s">
        <v>106</v>
      </c>
      <c r="D327" s="5">
        <v>10</v>
      </c>
      <c r="E327" s="5">
        <v>1</v>
      </c>
      <c r="F327" s="5">
        <v>10</v>
      </c>
      <c r="G327" s="17"/>
      <c r="H327" s="11"/>
      <c r="I327" s="2"/>
      <c r="J327" s="5">
        <v>0</v>
      </c>
      <c r="K327" s="16" t="s">
        <v>196</v>
      </c>
      <c r="L327" s="16" t="s">
        <v>196</v>
      </c>
      <c r="M327" s="5"/>
      <c r="N327" s="5"/>
      <c r="O327" s="5"/>
      <c r="P327" s="5"/>
      <c r="Q327" s="5"/>
      <c r="R327" s="5"/>
      <c r="S327" s="5"/>
      <c r="T327" s="2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15">
        <f t="shared" si="35"/>
        <v>1000000</v>
      </c>
      <c r="AQ327" s="15">
        <f t="shared" si="36"/>
        <v>1000000</v>
      </c>
      <c r="AR327" s="15">
        <f t="shared" si="37"/>
        <v>1000000</v>
      </c>
      <c r="AS327" s="15">
        <f t="shared" si="38"/>
        <v>1000000</v>
      </c>
      <c r="AT327" s="5"/>
      <c r="AU327" s="5"/>
      <c r="AV327" s="5"/>
      <c r="AW327" s="5"/>
      <c r="AX327" s="5"/>
      <c r="AY327" s="5"/>
      <c r="AZ327" s="5"/>
      <c r="BA327" s="5"/>
    </row>
    <row r="328" spans="1:53">
      <c r="A328" s="5" t="s">
        <v>77</v>
      </c>
      <c r="B328" s="5" t="str">
        <f>VLOOKUP(A328,'name convert'!$A$1:$B$39,2,FALSE)</f>
        <v>vault</v>
      </c>
      <c r="C328" s="5" t="s">
        <v>106</v>
      </c>
      <c r="D328" s="5">
        <v>11</v>
      </c>
      <c r="E328" s="5">
        <v>2</v>
      </c>
      <c r="F328" s="5">
        <v>1</v>
      </c>
      <c r="G328" s="17"/>
      <c r="H328" s="11"/>
      <c r="I328" s="2">
        <v>0.2</v>
      </c>
      <c r="J328" s="5">
        <v>0</v>
      </c>
      <c r="K328" s="16"/>
      <c r="L328" s="16" t="s">
        <v>196</v>
      </c>
      <c r="M328" s="5"/>
      <c r="N328" s="5"/>
      <c r="O328" s="5"/>
      <c r="P328" s="5"/>
      <c r="Q328" s="5"/>
      <c r="R328" s="5"/>
      <c r="S328" s="5"/>
      <c r="T328" s="2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15">
        <f t="shared" ref="AP328:AS337" si="39">AP318+(AP318*$I328)</f>
        <v>120000</v>
      </c>
      <c r="AQ328" s="15">
        <f t="shared" si="39"/>
        <v>120000</v>
      </c>
      <c r="AR328" s="15">
        <f t="shared" si="39"/>
        <v>120000</v>
      </c>
      <c r="AS328" s="15">
        <f t="shared" si="39"/>
        <v>120000</v>
      </c>
      <c r="AT328" s="5"/>
      <c r="AU328" s="5"/>
      <c r="AV328" s="5"/>
      <c r="AW328" s="5"/>
      <c r="AX328" s="5"/>
      <c r="AY328" s="5"/>
      <c r="AZ328" s="5"/>
      <c r="BA328" s="5"/>
    </row>
    <row r="329" spans="1:53">
      <c r="A329" s="5" t="s">
        <v>77</v>
      </c>
      <c r="B329" s="5" t="str">
        <f>VLOOKUP(A329,'name convert'!$A$1:$B$39,2,FALSE)</f>
        <v>vault</v>
      </c>
      <c r="C329" s="5" t="s">
        <v>106</v>
      </c>
      <c r="D329" s="5">
        <v>12</v>
      </c>
      <c r="E329" s="5">
        <v>2</v>
      </c>
      <c r="F329" s="5">
        <v>2</v>
      </c>
      <c r="G329" s="17"/>
      <c r="H329" s="11"/>
      <c r="I329" s="2">
        <v>0.2</v>
      </c>
      <c r="J329" s="5">
        <v>0</v>
      </c>
      <c r="K329" s="16"/>
      <c r="L329" s="16" t="s">
        <v>196</v>
      </c>
      <c r="M329" s="5"/>
      <c r="N329" s="5"/>
      <c r="O329" s="5"/>
      <c r="P329" s="5"/>
      <c r="Q329" s="5"/>
      <c r="R329" s="5"/>
      <c r="S329" s="5"/>
      <c r="T329" s="2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15">
        <f t="shared" si="39"/>
        <v>240000</v>
      </c>
      <c r="AQ329" s="15">
        <f t="shared" si="39"/>
        <v>240000</v>
      </c>
      <c r="AR329" s="15">
        <f t="shared" si="39"/>
        <v>240000</v>
      </c>
      <c r="AS329" s="15">
        <f t="shared" si="39"/>
        <v>240000</v>
      </c>
      <c r="AT329" s="5"/>
      <c r="AU329" s="5"/>
      <c r="AV329" s="5"/>
      <c r="AW329" s="5"/>
      <c r="AX329" s="5"/>
      <c r="AY329" s="5"/>
      <c r="AZ329" s="5"/>
      <c r="BA329" s="5"/>
    </row>
    <row r="330" spans="1:53">
      <c r="A330" s="5" t="s">
        <v>77</v>
      </c>
      <c r="B330" s="5" t="str">
        <f>VLOOKUP(A330,'name convert'!$A$1:$B$39,2,FALSE)</f>
        <v>vault</v>
      </c>
      <c r="C330" s="5" t="s">
        <v>106</v>
      </c>
      <c r="D330" s="5">
        <v>13</v>
      </c>
      <c r="E330" s="5">
        <v>2</v>
      </c>
      <c r="F330" s="5">
        <v>3</v>
      </c>
      <c r="G330" s="17"/>
      <c r="H330" s="11"/>
      <c r="I330" s="2">
        <v>0.2</v>
      </c>
      <c r="J330" s="5">
        <v>0</v>
      </c>
      <c r="K330" s="16"/>
      <c r="L330" s="16" t="s">
        <v>196</v>
      </c>
      <c r="M330" s="5"/>
      <c r="N330" s="5"/>
      <c r="O330" s="5"/>
      <c r="P330" s="5"/>
      <c r="Q330" s="5"/>
      <c r="R330" s="5"/>
      <c r="S330" s="5"/>
      <c r="T330" s="2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15">
        <f t="shared" si="39"/>
        <v>360000</v>
      </c>
      <c r="AQ330" s="15">
        <f t="shared" si="39"/>
        <v>360000</v>
      </c>
      <c r="AR330" s="15">
        <f t="shared" si="39"/>
        <v>360000</v>
      </c>
      <c r="AS330" s="15">
        <f t="shared" si="39"/>
        <v>360000</v>
      </c>
      <c r="AT330" s="5"/>
      <c r="AU330" s="5"/>
      <c r="AV330" s="5"/>
      <c r="AW330" s="5"/>
      <c r="AX330" s="5"/>
      <c r="AY330" s="5"/>
      <c r="AZ330" s="5"/>
      <c r="BA330" s="5"/>
    </row>
    <row r="331" spans="1:53">
      <c r="A331" s="5" t="s">
        <v>77</v>
      </c>
      <c r="B331" s="5" t="str">
        <f>VLOOKUP(A331,'name convert'!$A$1:$B$39,2,FALSE)</f>
        <v>vault</v>
      </c>
      <c r="C331" s="5" t="s">
        <v>106</v>
      </c>
      <c r="D331" s="5">
        <v>14</v>
      </c>
      <c r="E331" s="5">
        <v>2</v>
      </c>
      <c r="F331" s="5">
        <v>4</v>
      </c>
      <c r="G331" s="17"/>
      <c r="H331" s="11"/>
      <c r="I331" s="2">
        <v>0.2</v>
      </c>
      <c r="J331" s="5">
        <v>0</v>
      </c>
      <c r="K331" s="16"/>
      <c r="L331" s="16" t="s">
        <v>196</v>
      </c>
      <c r="M331" s="5"/>
      <c r="N331" s="5"/>
      <c r="O331" s="5"/>
      <c r="P331" s="5"/>
      <c r="Q331" s="5"/>
      <c r="R331" s="5"/>
      <c r="S331" s="5"/>
      <c r="T331" s="2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15">
        <f t="shared" si="39"/>
        <v>480000</v>
      </c>
      <c r="AQ331" s="15">
        <f t="shared" si="39"/>
        <v>480000</v>
      </c>
      <c r="AR331" s="15">
        <f t="shared" si="39"/>
        <v>480000</v>
      </c>
      <c r="AS331" s="15">
        <f t="shared" si="39"/>
        <v>480000</v>
      </c>
      <c r="AT331" s="5"/>
      <c r="AU331" s="5"/>
      <c r="AV331" s="5"/>
      <c r="AW331" s="5"/>
      <c r="AX331" s="5"/>
      <c r="AY331" s="5"/>
      <c r="AZ331" s="5"/>
      <c r="BA331" s="5"/>
    </row>
    <row r="332" spans="1:53">
      <c r="A332" s="5" t="s">
        <v>77</v>
      </c>
      <c r="B332" s="5" t="str">
        <f>VLOOKUP(A332,'name convert'!$A$1:$B$39,2,FALSE)</f>
        <v>vault</v>
      </c>
      <c r="C332" s="5" t="s">
        <v>106</v>
      </c>
      <c r="D332" s="5">
        <v>15</v>
      </c>
      <c r="E332" s="5">
        <v>2</v>
      </c>
      <c r="F332" s="5">
        <v>5</v>
      </c>
      <c r="G332" s="17"/>
      <c r="H332" s="11"/>
      <c r="I332" s="2">
        <v>0.2</v>
      </c>
      <c r="J332" s="5">
        <v>0</v>
      </c>
      <c r="K332" s="16"/>
      <c r="L332" s="16" t="s">
        <v>196</v>
      </c>
      <c r="M332" s="5"/>
      <c r="N332" s="5"/>
      <c r="O332" s="5"/>
      <c r="P332" s="5"/>
      <c r="Q332" s="5"/>
      <c r="R332" s="5"/>
      <c r="S332" s="5"/>
      <c r="T332" s="2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15">
        <f t="shared" si="39"/>
        <v>600000</v>
      </c>
      <c r="AQ332" s="15">
        <f t="shared" si="39"/>
        <v>600000</v>
      </c>
      <c r="AR332" s="15">
        <f t="shared" si="39"/>
        <v>600000</v>
      </c>
      <c r="AS332" s="15">
        <f t="shared" si="39"/>
        <v>600000</v>
      </c>
      <c r="AT332" s="5"/>
      <c r="AU332" s="5"/>
      <c r="AV332" s="5"/>
      <c r="AW332" s="5"/>
      <c r="AX332" s="5"/>
      <c r="AY332" s="5"/>
      <c r="AZ332" s="5"/>
      <c r="BA332" s="5"/>
    </row>
    <row r="333" spans="1:53">
      <c r="A333" s="5" t="s">
        <v>77</v>
      </c>
      <c r="B333" s="5" t="str">
        <f>VLOOKUP(A333,'name convert'!$A$1:$B$39,2,FALSE)</f>
        <v>vault</v>
      </c>
      <c r="C333" s="5" t="s">
        <v>106</v>
      </c>
      <c r="D333" s="5">
        <v>16</v>
      </c>
      <c r="E333" s="5">
        <v>2</v>
      </c>
      <c r="F333" s="5">
        <v>6</v>
      </c>
      <c r="G333" s="17"/>
      <c r="H333" s="11"/>
      <c r="I333" s="2">
        <v>0.2</v>
      </c>
      <c r="J333" s="5">
        <v>0</v>
      </c>
      <c r="K333" s="16"/>
      <c r="L333" s="16" t="s">
        <v>196</v>
      </c>
      <c r="M333" s="5"/>
      <c r="N333" s="5"/>
      <c r="O333" s="5"/>
      <c r="P333" s="5"/>
      <c r="Q333" s="5"/>
      <c r="R333" s="5"/>
      <c r="S333" s="5"/>
      <c r="T333" s="2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15">
        <f t="shared" si="39"/>
        <v>720000</v>
      </c>
      <c r="AQ333" s="15">
        <f t="shared" si="39"/>
        <v>720000</v>
      </c>
      <c r="AR333" s="15">
        <f t="shared" si="39"/>
        <v>720000</v>
      </c>
      <c r="AS333" s="15">
        <f t="shared" si="39"/>
        <v>720000</v>
      </c>
      <c r="AT333" s="5"/>
      <c r="AU333" s="5"/>
      <c r="AV333" s="5"/>
      <c r="AW333" s="5"/>
      <c r="AX333" s="5"/>
      <c r="AY333" s="5"/>
      <c r="AZ333" s="5"/>
      <c r="BA333" s="5"/>
    </row>
    <row r="334" spans="1:53">
      <c r="A334" s="5" t="s">
        <v>77</v>
      </c>
      <c r="B334" s="5" t="str">
        <f>VLOOKUP(A334,'name convert'!$A$1:$B$39,2,FALSE)</f>
        <v>vault</v>
      </c>
      <c r="C334" s="5" t="s">
        <v>106</v>
      </c>
      <c r="D334" s="5">
        <v>17</v>
      </c>
      <c r="E334" s="5">
        <v>2</v>
      </c>
      <c r="F334" s="5">
        <v>7</v>
      </c>
      <c r="G334" s="17"/>
      <c r="H334" s="11"/>
      <c r="I334" s="2">
        <v>0.2</v>
      </c>
      <c r="J334" s="5">
        <v>0</v>
      </c>
      <c r="K334" s="16"/>
      <c r="L334" s="16" t="s">
        <v>196</v>
      </c>
      <c r="M334" s="5"/>
      <c r="N334" s="5"/>
      <c r="O334" s="5"/>
      <c r="P334" s="5"/>
      <c r="Q334" s="5"/>
      <c r="R334" s="5"/>
      <c r="S334" s="5"/>
      <c r="T334" s="2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15">
        <f t="shared" si="39"/>
        <v>840000</v>
      </c>
      <c r="AQ334" s="15">
        <f t="shared" si="39"/>
        <v>840000</v>
      </c>
      <c r="AR334" s="15">
        <f t="shared" si="39"/>
        <v>840000</v>
      </c>
      <c r="AS334" s="15">
        <f t="shared" si="39"/>
        <v>840000</v>
      </c>
      <c r="AT334" s="5"/>
      <c r="AU334" s="5"/>
      <c r="AV334" s="5"/>
      <c r="AW334" s="5"/>
      <c r="AX334" s="5"/>
      <c r="AY334" s="5"/>
      <c r="AZ334" s="5"/>
      <c r="BA334" s="5"/>
    </row>
    <row r="335" spans="1:53">
      <c r="A335" s="5" t="s">
        <v>77</v>
      </c>
      <c r="B335" s="5" t="str">
        <f>VLOOKUP(A335,'name convert'!$A$1:$B$39,2,FALSE)</f>
        <v>vault</v>
      </c>
      <c r="C335" s="5" t="s">
        <v>106</v>
      </c>
      <c r="D335" s="5">
        <v>18</v>
      </c>
      <c r="E335" s="5">
        <v>2</v>
      </c>
      <c r="F335" s="5">
        <v>8</v>
      </c>
      <c r="G335" s="17"/>
      <c r="H335" s="11"/>
      <c r="I335" s="2">
        <v>0.2</v>
      </c>
      <c r="J335" s="5">
        <v>0</v>
      </c>
      <c r="K335" s="16"/>
      <c r="L335" s="16" t="s">
        <v>196</v>
      </c>
      <c r="M335" s="5"/>
      <c r="N335" s="5"/>
      <c r="O335" s="5"/>
      <c r="P335" s="5"/>
      <c r="Q335" s="5"/>
      <c r="R335" s="5"/>
      <c r="S335" s="5"/>
      <c r="T335" s="2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15">
        <f t="shared" si="39"/>
        <v>960000</v>
      </c>
      <c r="AQ335" s="15">
        <f t="shared" si="39"/>
        <v>960000</v>
      </c>
      <c r="AR335" s="15">
        <f t="shared" si="39"/>
        <v>960000</v>
      </c>
      <c r="AS335" s="15">
        <f t="shared" si="39"/>
        <v>960000</v>
      </c>
      <c r="AT335" s="5"/>
      <c r="AU335" s="5"/>
      <c r="AV335" s="5"/>
      <c r="AW335" s="5"/>
      <c r="AX335" s="5"/>
      <c r="AY335" s="5"/>
      <c r="AZ335" s="5"/>
      <c r="BA335" s="5"/>
    </row>
    <row r="336" spans="1:53">
      <c r="A336" s="5" t="s">
        <v>77</v>
      </c>
      <c r="B336" s="5" t="str">
        <f>VLOOKUP(A336,'name convert'!$A$1:$B$39,2,FALSE)</f>
        <v>vault</v>
      </c>
      <c r="C336" s="5" t="s">
        <v>106</v>
      </c>
      <c r="D336" s="5">
        <v>19</v>
      </c>
      <c r="E336" s="5">
        <v>2</v>
      </c>
      <c r="F336" s="5">
        <v>9</v>
      </c>
      <c r="G336" s="17"/>
      <c r="H336" s="11"/>
      <c r="I336" s="2">
        <v>0.2</v>
      </c>
      <c r="J336" s="5">
        <v>0</v>
      </c>
      <c r="K336" s="16"/>
      <c r="L336" s="16" t="s">
        <v>196</v>
      </c>
      <c r="M336" s="5"/>
      <c r="N336" s="5"/>
      <c r="O336" s="5"/>
      <c r="P336" s="5"/>
      <c r="Q336" s="5"/>
      <c r="R336" s="5"/>
      <c r="S336" s="5"/>
      <c r="T336" s="2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15">
        <f t="shared" si="39"/>
        <v>1080000</v>
      </c>
      <c r="AQ336" s="15">
        <f t="shared" si="39"/>
        <v>1080000</v>
      </c>
      <c r="AR336" s="15">
        <f t="shared" si="39"/>
        <v>1080000</v>
      </c>
      <c r="AS336" s="15">
        <f t="shared" si="39"/>
        <v>1080000</v>
      </c>
      <c r="AT336" s="5"/>
      <c r="AU336" s="5"/>
      <c r="AV336" s="5"/>
      <c r="AW336" s="5"/>
      <c r="AX336" s="5"/>
      <c r="AY336" s="5"/>
      <c r="AZ336" s="5"/>
      <c r="BA336" s="5"/>
    </row>
    <row r="337" spans="1:53">
      <c r="A337" s="5" t="s">
        <v>77</v>
      </c>
      <c r="B337" s="5" t="str">
        <f>VLOOKUP(A337,'name convert'!$A$1:$B$39,2,FALSE)</f>
        <v>vault</v>
      </c>
      <c r="C337" s="5" t="s">
        <v>106</v>
      </c>
      <c r="D337" s="5">
        <v>20</v>
      </c>
      <c r="E337" s="5">
        <v>2</v>
      </c>
      <c r="F337" s="5">
        <v>10</v>
      </c>
      <c r="G337" s="17"/>
      <c r="H337" s="11"/>
      <c r="I337" s="2">
        <v>0.2</v>
      </c>
      <c r="J337" s="5">
        <v>0</v>
      </c>
      <c r="K337" s="16"/>
      <c r="L337" s="16" t="s">
        <v>196</v>
      </c>
      <c r="M337" s="5"/>
      <c r="N337" s="5"/>
      <c r="O337" s="5"/>
      <c r="P337" s="5"/>
      <c r="Q337" s="5"/>
      <c r="R337" s="5"/>
      <c r="S337" s="5"/>
      <c r="T337" s="2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15">
        <f t="shared" si="39"/>
        <v>1200000</v>
      </c>
      <c r="AQ337" s="15">
        <f t="shared" si="39"/>
        <v>1200000</v>
      </c>
      <c r="AR337" s="15">
        <f t="shared" si="39"/>
        <v>1200000</v>
      </c>
      <c r="AS337" s="15">
        <f t="shared" si="39"/>
        <v>1200000</v>
      </c>
      <c r="AT337" s="5"/>
      <c r="AU337" s="5"/>
      <c r="AV337" s="5"/>
      <c r="AW337" s="5"/>
      <c r="AX337" s="5"/>
      <c r="AY337" s="5"/>
      <c r="AZ337" s="5"/>
      <c r="BA337" s="5"/>
    </row>
    <row r="338" spans="1:53">
      <c r="A338" s="5" t="s">
        <v>77</v>
      </c>
      <c r="B338" s="5" t="str">
        <f>VLOOKUP(A338,'name convert'!$A$1:$B$39,2,FALSE)</f>
        <v>vault</v>
      </c>
      <c r="C338" s="5" t="s">
        <v>106</v>
      </c>
      <c r="D338" s="5">
        <v>21</v>
      </c>
      <c r="E338" s="5">
        <v>2</v>
      </c>
      <c r="F338" s="5">
        <v>11</v>
      </c>
      <c r="G338" s="17"/>
      <c r="H338" s="11"/>
      <c r="I338" s="2">
        <v>0.2</v>
      </c>
      <c r="J338" s="5">
        <v>0</v>
      </c>
      <c r="K338" s="16"/>
      <c r="L338" s="16" t="s">
        <v>196</v>
      </c>
      <c r="M338" s="5"/>
      <c r="N338" s="5"/>
      <c r="O338" s="5"/>
      <c r="P338" s="5"/>
      <c r="Q338" s="5"/>
      <c r="R338" s="5"/>
      <c r="S338" s="5"/>
      <c r="T338" s="2"/>
      <c r="U338" s="2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15">
        <f>(AP327+100000)+((AP327+100000)*$I337)</f>
        <v>1320000</v>
      </c>
      <c r="AQ338" s="15">
        <f>(AQ327+100000)+((AQ327+100000)*$I337)</f>
        <v>1320000</v>
      </c>
      <c r="AR338" s="15">
        <f>(AR327+100000)+((AR327+100000)*$I337)</f>
        <v>1320000</v>
      </c>
      <c r="AS338" s="15">
        <f>(AS327+100000)+((AS327+100000)*$I337)</f>
        <v>1320000</v>
      </c>
      <c r="AT338" s="5"/>
      <c r="AU338" s="5"/>
      <c r="AV338" s="5"/>
      <c r="AW338" s="5"/>
      <c r="AX338" s="5"/>
      <c r="AY338" s="5"/>
      <c r="AZ338" s="5"/>
      <c r="BA338" s="5"/>
    </row>
    <row r="339" spans="1:53">
      <c r="A339" s="5" t="s">
        <v>86</v>
      </c>
      <c r="B339" s="5" t="str">
        <f>VLOOKUP(A339,'name convert'!$A$1:$B$39,2,FALSE)</f>
        <v>City wall</v>
      </c>
      <c r="C339" s="5" t="s">
        <v>106</v>
      </c>
      <c r="D339" s="5">
        <v>1</v>
      </c>
      <c r="E339" s="5">
        <v>1</v>
      </c>
      <c r="F339" s="5">
        <v>1</v>
      </c>
      <c r="G339" s="17"/>
      <c r="H339" s="11"/>
      <c r="I339" s="2"/>
      <c r="J339" s="5">
        <v>0</v>
      </c>
      <c r="K339" s="18" t="s">
        <v>311</v>
      </c>
      <c r="L339" s="16" t="s">
        <v>197</v>
      </c>
      <c r="M339" s="15">
        <v>400</v>
      </c>
      <c r="N339" s="15">
        <v>200</v>
      </c>
      <c r="O339" s="15">
        <v>200</v>
      </c>
      <c r="P339" s="5"/>
      <c r="Q339" s="5"/>
      <c r="R339" s="5"/>
      <c r="S339" s="5"/>
      <c r="T339" s="2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spans="1:53">
      <c r="A340" s="5" t="s">
        <v>86</v>
      </c>
      <c r="B340" s="5" t="str">
        <f>VLOOKUP(A340,'name convert'!$A$1:$B$39,2,FALSE)</f>
        <v>City wall</v>
      </c>
      <c r="C340" s="5" t="s">
        <v>106</v>
      </c>
      <c r="D340" s="5">
        <v>2</v>
      </c>
      <c r="E340" s="5">
        <v>1</v>
      </c>
      <c r="F340" s="5">
        <v>2</v>
      </c>
      <c r="G340" s="17"/>
      <c r="H340" s="11"/>
      <c r="I340" s="2"/>
      <c r="J340" s="5">
        <v>0</v>
      </c>
      <c r="K340" s="16" t="s">
        <v>198</v>
      </c>
      <c r="L340" s="16" t="s">
        <v>198</v>
      </c>
      <c r="M340" s="15">
        <f t="shared" ref="M340:M348" si="40">M339*2</f>
        <v>800</v>
      </c>
      <c r="N340" s="15">
        <f t="shared" ref="N340:N348" si="41">N339*2</f>
        <v>400</v>
      </c>
      <c r="O340" s="15">
        <f t="shared" ref="O340:O348" si="42">O339*2</f>
        <v>400</v>
      </c>
      <c r="P340" s="5"/>
      <c r="Q340" s="5"/>
      <c r="R340" s="5"/>
      <c r="S340" s="5"/>
      <c r="T340" s="2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spans="1:53">
      <c r="A341" s="5" t="s">
        <v>86</v>
      </c>
      <c r="B341" s="5" t="str">
        <f>VLOOKUP(A341,'name convert'!$A$1:$B$39,2,FALSE)</f>
        <v>City wall</v>
      </c>
      <c r="C341" s="5" t="s">
        <v>106</v>
      </c>
      <c r="D341" s="5">
        <v>3</v>
      </c>
      <c r="E341" s="5">
        <v>1</v>
      </c>
      <c r="F341" s="5">
        <v>3</v>
      </c>
      <c r="G341" s="17"/>
      <c r="H341" s="11"/>
      <c r="I341" s="2"/>
      <c r="J341" s="5">
        <v>0</v>
      </c>
      <c r="K341" s="16" t="s">
        <v>199</v>
      </c>
      <c r="L341" s="16" t="s">
        <v>199</v>
      </c>
      <c r="M341" s="15">
        <f t="shared" si="40"/>
        <v>1600</v>
      </c>
      <c r="N341" s="15">
        <f t="shared" si="41"/>
        <v>800</v>
      </c>
      <c r="O341" s="15">
        <f t="shared" si="42"/>
        <v>800</v>
      </c>
      <c r="P341" s="5"/>
      <c r="Q341" s="5"/>
      <c r="R341" s="5"/>
      <c r="S341" s="5"/>
      <c r="T341" s="2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spans="1:53">
      <c r="A342" s="5" t="s">
        <v>86</v>
      </c>
      <c r="B342" s="5" t="str">
        <f>VLOOKUP(A342,'name convert'!$A$1:$B$39,2,FALSE)</f>
        <v>City wall</v>
      </c>
      <c r="C342" s="5" t="s">
        <v>106</v>
      </c>
      <c r="D342" s="5">
        <v>4</v>
      </c>
      <c r="E342" s="5">
        <v>1</v>
      </c>
      <c r="F342" s="5">
        <v>4</v>
      </c>
      <c r="G342" s="17"/>
      <c r="H342" s="11"/>
      <c r="I342" s="2"/>
      <c r="J342" s="5">
        <v>0</v>
      </c>
      <c r="K342" s="16" t="s">
        <v>200</v>
      </c>
      <c r="L342" s="16" t="s">
        <v>200</v>
      </c>
      <c r="M342" s="15">
        <f t="shared" si="40"/>
        <v>3200</v>
      </c>
      <c r="N342" s="15">
        <f t="shared" si="41"/>
        <v>1600</v>
      </c>
      <c r="O342" s="15">
        <f t="shared" si="42"/>
        <v>1600</v>
      </c>
      <c r="P342" s="5"/>
      <c r="Q342" s="5"/>
      <c r="R342" s="5"/>
      <c r="S342" s="5"/>
      <c r="T342" s="2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spans="1:53">
      <c r="A343" s="5" t="s">
        <v>86</v>
      </c>
      <c r="B343" s="5" t="str">
        <f>VLOOKUP(A343,'name convert'!$A$1:$B$39,2,FALSE)</f>
        <v>City wall</v>
      </c>
      <c r="C343" s="5" t="s">
        <v>106</v>
      </c>
      <c r="D343" s="5">
        <v>5</v>
      </c>
      <c r="E343" s="5">
        <v>1</v>
      </c>
      <c r="F343" s="5">
        <v>5</v>
      </c>
      <c r="G343" s="17"/>
      <c r="H343" s="11"/>
      <c r="I343" s="2"/>
      <c r="J343" s="5">
        <v>0</v>
      </c>
      <c r="K343" s="16" t="s">
        <v>201</v>
      </c>
      <c r="L343" s="16" t="s">
        <v>201</v>
      </c>
      <c r="M343" s="15">
        <f t="shared" si="40"/>
        <v>6400</v>
      </c>
      <c r="N343" s="15">
        <f t="shared" si="41"/>
        <v>3200</v>
      </c>
      <c r="O343" s="15">
        <f t="shared" si="42"/>
        <v>3200</v>
      </c>
      <c r="P343" s="5"/>
      <c r="Q343" s="5"/>
      <c r="R343" s="5"/>
      <c r="S343" s="5"/>
      <c r="T343" s="2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spans="1:53">
      <c r="A344" s="5" t="s">
        <v>86</v>
      </c>
      <c r="B344" s="5" t="str">
        <f>VLOOKUP(A344,'name convert'!$A$1:$B$39,2,FALSE)</f>
        <v>City wall</v>
      </c>
      <c r="C344" s="5" t="s">
        <v>106</v>
      </c>
      <c r="D344" s="5">
        <v>6</v>
      </c>
      <c r="E344" s="5">
        <v>1</v>
      </c>
      <c r="F344" s="5">
        <v>6</v>
      </c>
      <c r="G344" s="17"/>
      <c r="H344" s="11"/>
      <c r="I344" s="2"/>
      <c r="J344" s="5">
        <v>0</v>
      </c>
      <c r="K344" s="16" t="s">
        <v>202</v>
      </c>
      <c r="L344" s="16" t="s">
        <v>202</v>
      </c>
      <c r="M344" s="15">
        <f t="shared" si="40"/>
        <v>12800</v>
      </c>
      <c r="N344" s="15">
        <f t="shared" si="41"/>
        <v>6400</v>
      </c>
      <c r="O344" s="15">
        <f t="shared" si="42"/>
        <v>6400</v>
      </c>
      <c r="P344" s="5"/>
      <c r="Q344" s="5"/>
      <c r="R344" s="5"/>
      <c r="S344" s="5"/>
      <c r="T344" s="2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spans="1:53">
      <c r="A345" s="5" t="s">
        <v>86</v>
      </c>
      <c r="B345" s="5" t="str">
        <f>VLOOKUP(A345,'name convert'!$A$1:$B$39,2,FALSE)</f>
        <v>City wall</v>
      </c>
      <c r="C345" s="5" t="s">
        <v>106</v>
      </c>
      <c r="D345" s="5">
        <v>7</v>
      </c>
      <c r="E345" s="5">
        <v>1</v>
      </c>
      <c r="F345" s="5">
        <v>7</v>
      </c>
      <c r="G345" s="17"/>
      <c r="H345" s="11"/>
      <c r="I345" s="2"/>
      <c r="J345" s="5">
        <v>0</v>
      </c>
      <c r="K345" s="16" t="s">
        <v>203</v>
      </c>
      <c r="L345" s="16" t="s">
        <v>203</v>
      </c>
      <c r="M345" s="15">
        <f t="shared" si="40"/>
        <v>25600</v>
      </c>
      <c r="N345" s="15">
        <f t="shared" si="41"/>
        <v>12800</v>
      </c>
      <c r="O345" s="15">
        <f t="shared" si="42"/>
        <v>12800</v>
      </c>
      <c r="P345" s="5"/>
      <c r="Q345" s="5"/>
      <c r="R345" s="5"/>
      <c r="S345" s="5"/>
      <c r="T345" s="2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spans="1:53">
      <c r="A346" s="5" t="s">
        <v>86</v>
      </c>
      <c r="B346" s="5" t="str">
        <f>VLOOKUP(A346,'name convert'!$A$1:$B$39,2,FALSE)</f>
        <v>City wall</v>
      </c>
      <c r="C346" s="5" t="s">
        <v>106</v>
      </c>
      <c r="D346" s="5">
        <v>8</v>
      </c>
      <c r="E346" s="5">
        <v>1</v>
      </c>
      <c r="F346" s="5">
        <v>8</v>
      </c>
      <c r="G346" s="17"/>
      <c r="H346" s="11"/>
      <c r="I346" s="2"/>
      <c r="J346" s="5">
        <v>0</v>
      </c>
      <c r="K346" s="16" t="s">
        <v>204</v>
      </c>
      <c r="L346" s="16" t="s">
        <v>204</v>
      </c>
      <c r="M346" s="15">
        <f t="shared" si="40"/>
        <v>51200</v>
      </c>
      <c r="N346" s="15">
        <f t="shared" si="41"/>
        <v>25600</v>
      </c>
      <c r="O346" s="15">
        <f t="shared" si="42"/>
        <v>25600</v>
      </c>
      <c r="P346" s="5"/>
      <c r="Q346" s="5"/>
      <c r="R346" s="5"/>
      <c r="S346" s="5"/>
      <c r="T346" s="2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spans="1:53">
      <c r="A347" s="5" t="s">
        <v>86</v>
      </c>
      <c r="B347" s="5" t="str">
        <f>VLOOKUP(A347,'name convert'!$A$1:$B$39,2,FALSE)</f>
        <v>City wall</v>
      </c>
      <c r="C347" s="5" t="s">
        <v>106</v>
      </c>
      <c r="D347" s="5">
        <v>9</v>
      </c>
      <c r="E347" s="5">
        <v>1</v>
      </c>
      <c r="F347" s="5">
        <v>9</v>
      </c>
      <c r="G347" s="17"/>
      <c r="H347" s="11"/>
      <c r="I347" s="2"/>
      <c r="J347" s="5">
        <v>0</v>
      </c>
      <c r="K347" s="16" t="s">
        <v>205</v>
      </c>
      <c r="L347" s="16" t="s">
        <v>205</v>
      </c>
      <c r="M347" s="15">
        <f t="shared" si="40"/>
        <v>102400</v>
      </c>
      <c r="N347" s="15">
        <f t="shared" si="41"/>
        <v>51200</v>
      </c>
      <c r="O347" s="15">
        <f t="shared" si="42"/>
        <v>51200</v>
      </c>
      <c r="P347" s="5"/>
      <c r="Q347" s="5"/>
      <c r="R347" s="5"/>
      <c r="S347" s="5"/>
      <c r="T347" s="2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spans="1:53">
      <c r="A348" s="5" t="s">
        <v>86</v>
      </c>
      <c r="B348" s="5" t="str">
        <f>VLOOKUP(A348,'name convert'!$A$1:$B$39,2,FALSE)</f>
        <v>City wall</v>
      </c>
      <c r="C348" s="5" t="s">
        <v>106</v>
      </c>
      <c r="D348" s="5">
        <v>10</v>
      </c>
      <c r="E348" s="5">
        <v>1</v>
      </c>
      <c r="F348" s="5">
        <v>10</v>
      </c>
      <c r="G348" s="17"/>
      <c r="H348" s="11"/>
      <c r="I348" s="2"/>
      <c r="J348" s="5">
        <v>0</v>
      </c>
      <c r="K348" s="16" t="s">
        <v>206</v>
      </c>
      <c r="L348" s="16" t="s">
        <v>206</v>
      </c>
      <c r="M348" s="15">
        <f t="shared" si="40"/>
        <v>204800</v>
      </c>
      <c r="N348" s="15">
        <f t="shared" si="41"/>
        <v>102400</v>
      </c>
      <c r="O348" s="15">
        <f t="shared" si="42"/>
        <v>102400</v>
      </c>
      <c r="P348" s="5"/>
      <c r="Q348" s="5"/>
      <c r="R348" s="5"/>
      <c r="S348" s="5"/>
      <c r="T348" s="2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spans="1:53">
      <c r="A349" s="5" t="s">
        <v>86</v>
      </c>
      <c r="B349" s="5" t="str">
        <f>VLOOKUP(A349,'name convert'!$A$1:$B$39,2,FALSE)</f>
        <v>City wall</v>
      </c>
      <c r="C349" s="5" t="s">
        <v>106</v>
      </c>
      <c r="D349" s="5">
        <v>11</v>
      </c>
      <c r="E349" s="5">
        <v>2</v>
      </c>
      <c r="F349" s="5">
        <v>1</v>
      </c>
      <c r="G349" s="17"/>
      <c r="H349" s="11" t="s">
        <v>176</v>
      </c>
      <c r="I349" s="2"/>
      <c r="J349" s="5">
        <v>0</v>
      </c>
      <c r="K349" s="16"/>
      <c r="L349" s="17" t="s">
        <v>207</v>
      </c>
      <c r="M349" s="15">
        <f t="shared" ref="M349:M358" si="43">M348+(M348*$I349)</f>
        <v>204800</v>
      </c>
      <c r="N349" s="15">
        <f t="shared" ref="N349:N358" si="44">N348+(N348*$I349)</f>
        <v>102400</v>
      </c>
      <c r="O349" s="15">
        <f t="shared" ref="O349:O358" si="45">O348+(O348*$I349)</f>
        <v>102400</v>
      </c>
      <c r="P349" s="5"/>
      <c r="Q349" s="5"/>
      <c r="R349" s="5"/>
      <c r="S349" s="5"/>
      <c r="T349" s="2">
        <v>0.05</v>
      </c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spans="1:53">
      <c r="A350" s="5" t="s">
        <v>86</v>
      </c>
      <c r="B350" s="5" t="str">
        <f>VLOOKUP(A350,'name convert'!$A$1:$B$39,2,FALSE)</f>
        <v>City wall</v>
      </c>
      <c r="C350" s="5" t="s">
        <v>106</v>
      </c>
      <c r="D350" s="5">
        <v>12</v>
      </c>
      <c r="E350" s="5">
        <v>2</v>
      </c>
      <c r="F350" s="5">
        <v>2</v>
      </c>
      <c r="G350" s="17"/>
      <c r="H350" s="11" t="s">
        <v>176</v>
      </c>
      <c r="I350" s="2"/>
      <c r="J350" s="5">
        <v>0</v>
      </c>
      <c r="K350" s="16"/>
      <c r="L350" s="17" t="s">
        <v>207</v>
      </c>
      <c r="M350" s="15">
        <f t="shared" si="43"/>
        <v>204800</v>
      </c>
      <c r="N350" s="15">
        <f t="shared" si="44"/>
        <v>102400</v>
      </c>
      <c r="O350" s="15">
        <f t="shared" si="45"/>
        <v>102400</v>
      </c>
      <c r="P350" s="5"/>
      <c r="Q350" s="5"/>
      <c r="R350" s="5"/>
      <c r="S350" s="5"/>
      <c r="T350" s="2">
        <f t="shared" ref="T350:T359" si="46">T349+(5/100)</f>
        <v>0.1</v>
      </c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spans="1:53">
      <c r="A351" s="5" t="s">
        <v>86</v>
      </c>
      <c r="B351" s="5" t="str">
        <f>VLOOKUP(A351,'name convert'!$A$1:$B$39,2,FALSE)</f>
        <v>City wall</v>
      </c>
      <c r="C351" s="5" t="s">
        <v>106</v>
      </c>
      <c r="D351" s="5">
        <v>13</v>
      </c>
      <c r="E351" s="5">
        <v>2</v>
      </c>
      <c r="F351" s="5">
        <v>3</v>
      </c>
      <c r="G351" s="17"/>
      <c r="H351" s="11" t="s">
        <v>176</v>
      </c>
      <c r="I351" s="2"/>
      <c r="J351" s="5">
        <v>0</v>
      </c>
      <c r="K351" s="16"/>
      <c r="L351" s="17" t="s">
        <v>207</v>
      </c>
      <c r="M351" s="15">
        <f t="shared" si="43"/>
        <v>204800</v>
      </c>
      <c r="N351" s="15">
        <f t="shared" si="44"/>
        <v>102400</v>
      </c>
      <c r="O351" s="15">
        <f t="shared" si="45"/>
        <v>102400</v>
      </c>
      <c r="P351" s="5"/>
      <c r="Q351" s="5"/>
      <c r="R351" s="5"/>
      <c r="S351" s="5"/>
      <c r="T351" s="2">
        <f t="shared" si="46"/>
        <v>0.15000000000000002</v>
      </c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spans="1:53">
      <c r="A352" s="5" t="s">
        <v>86</v>
      </c>
      <c r="B352" s="5" t="str">
        <f>VLOOKUP(A352,'name convert'!$A$1:$B$39,2,FALSE)</f>
        <v>City wall</v>
      </c>
      <c r="C352" s="5" t="s">
        <v>106</v>
      </c>
      <c r="D352" s="5">
        <v>14</v>
      </c>
      <c r="E352" s="5">
        <v>2</v>
      </c>
      <c r="F352" s="5">
        <v>4</v>
      </c>
      <c r="G352" s="17"/>
      <c r="H352" s="11" t="s">
        <v>176</v>
      </c>
      <c r="I352" s="2"/>
      <c r="J352" s="5">
        <v>0</v>
      </c>
      <c r="K352" s="16"/>
      <c r="L352" s="17" t="s">
        <v>207</v>
      </c>
      <c r="M352" s="15">
        <f t="shared" si="43"/>
        <v>204800</v>
      </c>
      <c r="N352" s="15">
        <f t="shared" si="44"/>
        <v>102400</v>
      </c>
      <c r="O352" s="15">
        <f t="shared" si="45"/>
        <v>102400</v>
      </c>
      <c r="P352" s="5"/>
      <c r="Q352" s="5"/>
      <c r="R352" s="5"/>
      <c r="S352" s="5"/>
      <c r="T352" s="2">
        <f t="shared" si="46"/>
        <v>0.2</v>
      </c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spans="1:53">
      <c r="A353" s="5" t="s">
        <v>86</v>
      </c>
      <c r="B353" s="5" t="str">
        <f>VLOOKUP(A353,'name convert'!$A$1:$B$39,2,FALSE)</f>
        <v>City wall</v>
      </c>
      <c r="C353" s="5" t="s">
        <v>106</v>
      </c>
      <c r="D353" s="5">
        <v>15</v>
      </c>
      <c r="E353" s="5">
        <v>2</v>
      </c>
      <c r="F353" s="5">
        <v>5</v>
      </c>
      <c r="G353" s="17"/>
      <c r="H353" s="11" t="s">
        <v>176</v>
      </c>
      <c r="I353" s="2"/>
      <c r="J353" s="5">
        <v>0</v>
      </c>
      <c r="K353" s="16"/>
      <c r="L353" s="17" t="s">
        <v>207</v>
      </c>
      <c r="M353" s="15">
        <f t="shared" si="43"/>
        <v>204800</v>
      </c>
      <c r="N353" s="15">
        <f t="shared" si="44"/>
        <v>102400</v>
      </c>
      <c r="O353" s="15">
        <f t="shared" si="45"/>
        <v>102400</v>
      </c>
      <c r="P353" s="5"/>
      <c r="Q353" s="5"/>
      <c r="R353" s="5"/>
      <c r="S353" s="5"/>
      <c r="T353" s="2">
        <f t="shared" si="46"/>
        <v>0.25</v>
      </c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spans="1:53">
      <c r="A354" s="5" t="s">
        <v>86</v>
      </c>
      <c r="B354" s="5" t="str">
        <f>VLOOKUP(A354,'name convert'!$A$1:$B$39,2,FALSE)</f>
        <v>City wall</v>
      </c>
      <c r="C354" s="5" t="s">
        <v>106</v>
      </c>
      <c r="D354" s="5">
        <v>16</v>
      </c>
      <c r="E354" s="5">
        <v>2</v>
      </c>
      <c r="F354" s="5">
        <v>6</v>
      </c>
      <c r="G354" s="17"/>
      <c r="H354" s="11" t="s">
        <v>176</v>
      </c>
      <c r="I354" s="2"/>
      <c r="J354" s="5">
        <v>0</v>
      </c>
      <c r="K354" s="16"/>
      <c r="L354" s="17" t="s">
        <v>207</v>
      </c>
      <c r="M354" s="15">
        <f t="shared" si="43"/>
        <v>204800</v>
      </c>
      <c r="N354" s="15">
        <f t="shared" si="44"/>
        <v>102400</v>
      </c>
      <c r="O354" s="15">
        <f t="shared" si="45"/>
        <v>102400</v>
      </c>
      <c r="P354" s="5"/>
      <c r="Q354" s="5"/>
      <c r="R354" s="5"/>
      <c r="S354" s="5"/>
      <c r="T354" s="2">
        <f t="shared" si="46"/>
        <v>0.3</v>
      </c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spans="1:53">
      <c r="A355" s="5" t="s">
        <v>86</v>
      </c>
      <c r="B355" s="5" t="str">
        <f>VLOOKUP(A355,'name convert'!$A$1:$B$39,2,FALSE)</f>
        <v>City wall</v>
      </c>
      <c r="C355" s="5" t="s">
        <v>106</v>
      </c>
      <c r="D355" s="5">
        <v>17</v>
      </c>
      <c r="E355" s="5">
        <v>2</v>
      </c>
      <c r="F355" s="5">
        <v>7</v>
      </c>
      <c r="G355" s="17"/>
      <c r="H355" s="11" t="s">
        <v>176</v>
      </c>
      <c r="I355" s="2"/>
      <c r="J355" s="5">
        <v>0</v>
      </c>
      <c r="K355" s="16"/>
      <c r="L355" s="17" t="s">
        <v>207</v>
      </c>
      <c r="M355" s="15">
        <f t="shared" si="43"/>
        <v>204800</v>
      </c>
      <c r="N355" s="15">
        <f t="shared" si="44"/>
        <v>102400</v>
      </c>
      <c r="O355" s="15">
        <f t="shared" si="45"/>
        <v>102400</v>
      </c>
      <c r="P355" s="5"/>
      <c r="Q355" s="5"/>
      <c r="R355" s="5"/>
      <c r="S355" s="5"/>
      <c r="T355" s="2">
        <f t="shared" si="46"/>
        <v>0.35</v>
      </c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spans="1:53">
      <c r="A356" s="5" t="s">
        <v>86</v>
      </c>
      <c r="B356" s="5" t="str">
        <f>VLOOKUP(A356,'name convert'!$A$1:$B$39,2,FALSE)</f>
        <v>City wall</v>
      </c>
      <c r="C356" s="5" t="s">
        <v>106</v>
      </c>
      <c r="D356" s="5">
        <v>18</v>
      </c>
      <c r="E356" s="5">
        <v>2</v>
      </c>
      <c r="F356" s="5">
        <v>8</v>
      </c>
      <c r="G356" s="17"/>
      <c r="H356" s="11" t="s">
        <v>176</v>
      </c>
      <c r="I356" s="2"/>
      <c r="J356" s="5">
        <v>0</v>
      </c>
      <c r="K356" s="16"/>
      <c r="L356" s="17" t="s">
        <v>207</v>
      </c>
      <c r="M356" s="15">
        <f t="shared" si="43"/>
        <v>204800</v>
      </c>
      <c r="N356" s="15">
        <f t="shared" si="44"/>
        <v>102400</v>
      </c>
      <c r="O356" s="15">
        <f t="shared" si="45"/>
        <v>102400</v>
      </c>
      <c r="P356" s="5"/>
      <c r="Q356" s="5"/>
      <c r="R356" s="5"/>
      <c r="S356" s="5"/>
      <c r="T356" s="2">
        <f t="shared" si="46"/>
        <v>0.39999999999999997</v>
      </c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spans="1:53">
      <c r="A357" s="5" t="s">
        <v>86</v>
      </c>
      <c r="B357" s="5" t="str">
        <f>VLOOKUP(A357,'name convert'!$A$1:$B$39,2,FALSE)</f>
        <v>City wall</v>
      </c>
      <c r="C357" s="5" t="s">
        <v>106</v>
      </c>
      <c r="D357" s="5">
        <v>19</v>
      </c>
      <c r="E357" s="5">
        <v>2</v>
      </c>
      <c r="F357" s="5">
        <v>9</v>
      </c>
      <c r="G357" s="17"/>
      <c r="H357" s="11" t="s">
        <v>176</v>
      </c>
      <c r="I357" s="2"/>
      <c r="J357" s="5">
        <v>0</v>
      </c>
      <c r="K357" s="16"/>
      <c r="L357" s="17" t="s">
        <v>207</v>
      </c>
      <c r="M357" s="15">
        <f t="shared" si="43"/>
        <v>204800</v>
      </c>
      <c r="N357" s="15">
        <f t="shared" si="44"/>
        <v>102400</v>
      </c>
      <c r="O357" s="15">
        <f t="shared" si="45"/>
        <v>102400</v>
      </c>
      <c r="P357" s="5"/>
      <c r="Q357" s="5"/>
      <c r="R357" s="5"/>
      <c r="S357" s="5"/>
      <c r="T357" s="2">
        <f t="shared" si="46"/>
        <v>0.44999999999999996</v>
      </c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spans="1:53">
      <c r="A358" s="5" t="s">
        <v>86</v>
      </c>
      <c r="B358" s="5" t="str">
        <f>VLOOKUP(A358,'name convert'!$A$1:$B$39,2,FALSE)</f>
        <v>City wall</v>
      </c>
      <c r="C358" s="5" t="s">
        <v>106</v>
      </c>
      <c r="D358" s="5">
        <v>20</v>
      </c>
      <c r="E358" s="5">
        <v>2</v>
      </c>
      <c r="F358" s="5">
        <v>10</v>
      </c>
      <c r="G358" s="17"/>
      <c r="H358" s="11" t="s">
        <v>176</v>
      </c>
      <c r="I358" s="2"/>
      <c r="J358" s="5">
        <v>0</v>
      </c>
      <c r="K358" s="16"/>
      <c r="L358" s="17" t="s">
        <v>207</v>
      </c>
      <c r="M358" s="15">
        <f t="shared" si="43"/>
        <v>204800</v>
      </c>
      <c r="N358" s="15">
        <f t="shared" si="44"/>
        <v>102400</v>
      </c>
      <c r="O358" s="15">
        <f t="shared" si="45"/>
        <v>102400</v>
      </c>
      <c r="P358" s="5"/>
      <c r="Q358" s="5"/>
      <c r="R358" s="5"/>
      <c r="S358" s="5"/>
      <c r="T358" s="2">
        <f t="shared" si="46"/>
        <v>0.49999999999999994</v>
      </c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spans="1:53">
      <c r="A359" s="5" t="s">
        <v>86</v>
      </c>
      <c r="B359" s="5" t="str">
        <f>VLOOKUP(A359,'name convert'!$A$1:$B$39,2,FALSE)</f>
        <v>City wall</v>
      </c>
      <c r="C359" s="5" t="s">
        <v>106</v>
      </c>
      <c r="D359" s="5">
        <v>21</v>
      </c>
      <c r="E359" s="5">
        <v>2</v>
      </c>
      <c r="F359" s="5">
        <v>11</v>
      </c>
      <c r="G359" s="17"/>
      <c r="H359" s="11" t="s">
        <v>176</v>
      </c>
      <c r="I359" s="2"/>
      <c r="J359" s="5">
        <v>0</v>
      </c>
      <c r="K359" s="16"/>
      <c r="L359" s="17" t="s">
        <v>207</v>
      </c>
      <c r="M359" s="15">
        <f>(M348*2)+((M348*2)*$I359)</f>
        <v>409600</v>
      </c>
      <c r="N359" s="15">
        <f>(N348*2)+((N348*2)*$I359)</f>
        <v>204800</v>
      </c>
      <c r="O359" s="15">
        <f>(O348*2)+((O348*2)*$I359)</f>
        <v>204800</v>
      </c>
      <c r="P359" s="5"/>
      <c r="Q359" s="5"/>
      <c r="R359" s="5"/>
      <c r="S359" s="5"/>
      <c r="T359" s="2">
        <f t="shared" si="46"/>
        <v>0.54999999999999993</v>
      </c>
      <c r="U359" s="2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spans="1:53">
      <c r="A360" s="5" t="s">
        <v>82</v>
      </c>
      <c r="B360" s="5" t="str">
        <f>VLOOKUP(A360,'name convert'!$A$1:$B$39,2,FALSE)</f>
        <v>Watch tower</v>
      </c>
      <c r="C360" s="5" t="s">
        <v>106</v>
      </c>
      <c r="D360" s="5">
        <v>1</v>
      </c>
      <c r="E360" s="5">
        <v>1</v>
      </c>
      <c r="F360" s="5">
        <v>1</v>
      </c>
      <c r="G360" s="17"/>
      <c r="H360" s="11"/>
      <c r="I360" s="2"/>
      <c r="J360" s="5">
        <v>0</v>
      </c>
      <c r="K360" s="16" t="s">
        <v>208</v>
      </c>
      <c r="L360" s="16" t="s">
        <v>208</v>
      </c>
      <c r="M360" s="5"/>
      <c r="N360" s="5"/>
      <c r="O360" s="5"/>
      <c r="P360" s="5"/>
      <c r="Q360" s="5"/>
      <c r="R360" s="5"/>
      <c r="S360" s="5"/>
      <c r="T360" s="2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spans="1:53">
      <c r="A361" s="5" t="s">
        <v>82</v>
      </c>
      <c r="B361" s="5" t="str">
        <f>VLOOKUP(A361,'name convert'!$A$1:$B$39,2,FALSE)</f>
        <v>Watch tower</v>
      </c>
      <c r="C361" s="5" t="s">
        <v>106</v>
      </c>
      <c r="D361" s="5">
        <v>2</v>
      </c>
      <c r="E361" s="5">
        <v>1</v>
      </c>
      <c r="F361" s="5">
        <v>2</v>
      </c>
      <c r="G361" s="17"/>
      <c r="H361" s="11"/>
      <c r="I361" s="2"/>
      <c r="J361" s="5">
        <v>0</v>
      </c>
      <c r="K361" s="16" t="s">
        <v>209</v>
      </c>
      <c r="L361" s="16" t="s">
        <v>209</v>
      </c>
      <c r="M361" s="5"/>
      <c r="N361" s="5"/>
      <c r="O361" s="5"/>
      <c r="P361" s="5"/>
      <c r="Q361" s="5"/>
      <c r="R361" s="5"/>
      <c r="S361" s="5"/>
      <c r="T361" s="2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spans="1:53">
      <c r="A362" s="5" t="s">
        <v>82</v>
      </c>
      <c r="B362" s="5" t="str">
        <f>VLOOKUP(A362,'name convert'!$A$1:$B$39,2,FALSE)</f>
        <v>Watch tower</v>
      </c>
      <c r="C362" s="5" t="s">
        <v>106</v>
      </c>
      <c r="D362" s="5">
        <v>3</v>
      </c>
      <c r="E362" s="5">
        <v>1</v>
      </c>
      <c r="F362" s="5">
        <v>3</v>
      </c>
      <c r="G362" s="17"/>
      <c r="H362" s="11"/>
      <c r="I362" s="2"/>
      <c r="J362" s="5">
        <v>0</v>
      </c>
      <c r="K362" s="16" t="s">
        <v>210</v>
      </c>
      <c r="L362" s="16" t="s">
        <v>210</v>
      </c>
      <c r="M362" s="5"/>
      <c r="N362" s="5"/>
      <c r="O362" s="5"/>
      <c r="P362" s="5"/>
      <c r="Q362" s="5"/>
      <c r="R362" s="5"/>
      <c r="S362" s="5"/>
      <c r="T362" s="2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spans="1:53">
      <c r="A363" s="5" t="s">
        <v>82</v>
      </c>
      <c r="B363" s="5" t="str">
        <f>VLOOKUP(A363,'name convert'!$A$1:$B$39,2,FALSE)</f>
        <v>Watch tower</v>
      </c>
      <c r="C363" s="5" t="s">
        <v>106</v>
      </c>
      <c r="D363" s="5">
        <v>4</v>
      </c>
      <c r="E363" s="5">
        <v>1</v>
      </c>
      <c r="F363" s="5">
        <v>4</v>
      </c>
      <c r="G363" s="17"/>
      <c r="H363" s="11"/>
      <c r="I363" s="2"/>
      <c r="J363" s="5">
        <v>0</v>
      </c>
      <c r="K363" s="16" t="s">
        <v>211</v>
      </c>
      <c r="L363" s="16" t="s">
        <v>211</v>
      </c>
      <c r="M363" s="5"/>
      <c r="N363" s="5"/>
      <c r="O363" s="5"/>
      <c r="P363" s="5"/>
      <c r="Q363" s="5"/>
      <c r="R363" s="5"/>
      <c r="S363" s="5"/>
      <c r="T363" s="2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spans="1:53">
      <c r="A364" s="5" t="s">
        <v>82</v>
      </c>
      <c r="B364" s="5" t="str">
        <f>VLOOKUP(A364,'name convert'!$A$1:$B$39,2,FALSE)</f>
        <v>Watch tower</v>
      </c>
      <c r="C364" s="5" t="s">
        <v>106</v>
      </c>
      <c r="D364" s="5">
        <v>5</v>
      </c>
      <c r="E364" s="5">
        <v>1</v>
      </c>
      <c r="F364" s="5">
        <v>5</v>
      </c>
      <c r="G364" s="17"/>
      <c r="H364" s="11"/>
      <c r="I364" s="2"/>
      <c r="J364" s="5">
        <v>0</v>
      </c>
      <c r="K364" s="16" t="s">
        <v>212</v>
      </c>
      <c r="L364" s="16" t="s">
        <v>212</v>
      </c>
      <c r="M364" s="5"/>
      <c r="N364" s="5"/>
      <c r="O364" s="5"/>
      <c r="P364" s="5"/>
      <c r="Q364" s="5"/>
      <c r="R364" s="5"/>
      <c r="S364" s="5"/>
      <c r="T364" s="2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spans="1:53">
      <c r="A365" s="5" t="s">
        <v>82</v>
      </c>
      <c r="B365" s="5" t="str">
        <f>VLOOKUP(A365,'name convert'!$A$1:$B$39,2,FALSE)</f>
        <v>Watch tower</v>
      </c>
      <c r="C365" s="5" t="s">
        <v>106</v>
      </c>
      <c r="D365" s="5">
        <v>6</v>
      </c>
      <c r="E365" s="5">
        <v>1</v>
      </c>
      <c r="F365" s="5">
        <v>6</v>
      </c>
      <c r="G365" s="17"/>
      <c r="H365" s="11"/>
      <c r="I365" s="2"/>
      <c r="J365" s="5">
        <v>0</v>
      </c>
      <c r="K365" s="16" t="s">
        <v>213</v>
      </c>
      <c r="L365" s="16" t="s">
        <v>213</v>
      </c>
      <c r="M365" s="5"/>
      <c r="N365" s="5"/>
      <c r="O365" s="5"/>
      <c r="P365" s="5"/>
      <c r="Q365" s="5"/>
      <c r="R365" s="5"/>
      <c r="S365" s="5"/>
      <c r="T365" s="2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spans="1:53">
      <c r="A366" s="5" t="s">
        <v>82</v>
      </c>
      <c r="B366" s="5" t="str">
        <f>VLOOKUP(A366,'name convert'!$A$1:$B$39,2,FALSE)</f>
        <v>Watch tower</v>
      </c>
      <c r="C366" s="5" t="s">
        <v>106</v>
      </c>
      <c r="D366" s="5">
        <v>7</v>
      </c>
      <c r="E366" s="5">
        <v>1</v>
      </c>
      <c r="F366" s="5">
        <v>7</v>
      </c>
      <c r="G366" s="17"/>
      <c r="H366" s="11"/>
      <c r="I366" s="2"/>
      <c r="J366" s="5">
        <v>0</v>
      </c>
      <c r="K366" s="16" t="s">
        <v>214</v>
      </c>
      <c r="L366" s="16" t="s">
        <v>214</v>
      </c>
      <c r="M366" s="5"/>
      <c r="N366" s="5"/>
      <c r="O366" s="5"/>
      <c r="P366" s="5"/>
      <c r="Q366" s="5"/>
      <c r="R366" s="5"/>
      <c r="S366" s="5"/>
      <c r="T366" s="2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spans="1:53">
      <c r="A367" s="5" t="s">
        <v>82</v>
      </c>
      <c r="B367" s="5" t="str">
        <f>VLOOKUP(A367,'name convert'!$A$1:$B$39,2,FALSE)</f>
        <v>Watch tower</v>
      </c>
      <c r="C367" s="5" t="s">
        <v>106</v>
      </c>
      <c r="D367" s="5">
        <v>8</v>
      </c>
      <c r="E367" s="5">
        <v>1</v>
      </c>
      <c r="F367" s="5">
        <v>8</v>
      </c>
      <c r="G367" s="17"/>
      <c r="H367" s="11"/>
      <c r="I367" s="2"/>
      <c r="J367" s="5">
        <v>0</v>
      </c>
      <c r="K367" s="16" t="s">
        <v>215</v>
      </c>
      <c r="L367" s="16" t="s">
        <v>215</v>
      </c>
      <c r="M367" s="5"/>
      <c r="N367" s="5"/>
      <c r="O367" s="5"/>
      <c r="P367" s="5"/>
      <c r="Q367" s="5"/>
      <c r="R367" s="5"/>
      <c r="S367" s="5"/>
      <c r="T367" s="2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spans="1:53">
      <c r="A368" s="5" t="s">
        <v>82</v>
      </c>
      <c r="B368" s="5" t="str">
        <f>VLOOKUP(A368,'name convert'!$A$1:$B$39,2,FALSE)</f>
        <v>Watch tower</v>
      </c>
      <c r="C368" s="5" t="s">
        <v>106</v>
      </c>
      <c r="D368" s="5">
        <v>9</v>
      </c>
      <c r="E368" s="5">
        <v>1</v>
      </c>
      <c r="F368" s="5">
        <v>9</v>
      </c>
      <c r="G368" s="17"/>
      <c r="H368" s="11"/>
      <c r="I368" s="2"/>
      <c r="J368" s="5">
        <v>0</v>
      </c>
      <c r="K368" s="16" t="s">
        <v>216</v>
      </c>
      <c r="L368" s="16" t="s">
        <v>216</v>
      </c>
      <c r="M368" s="5"/>
      <c r="N368" s="5"/>
      <c r="O368" s="5"/>
      <c r="P368" s="5"/>
      <c r="Q368" s="5"/>
      <c r="R368" s="5"/>
      <c r="S368" s="5"/>
      <c r="T368" s="2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spans="1:53">
      <c r="A369" s="5" t="s">
        <v>82</v>
      </c>
      <c r="B369" s="5" t="str">
        <f>VLOOKUP(A369,'name convert'!$A$1:$B$39,2,FALSE)</f>
        <v>Watch tower</v>
      </c>
      <c r="C369" s="5" t="s">
        <v>106</v>
      </c>
      <c r="D369" s="5">
        <v>10</v>
      </c>
      <c r="E369" s="5">
        <v>1</v>
      </c>
      <c r="F369" s="5">
        <v>10</v>
      </c>
      <c r="G369" s="17"/>
      <c r="H369" s="11"/>
      <c r="I369" s="2"/>
      <c r="J369" s="5">
        <v>0</v>
      </c>
      <c r="K369" s="16" t="s">
        <v>217</v>
      </c>
      <c r="L369" s="16" t="s">
        <v>217</v>
      </c>
      <c r="M369" s="5"/>
      <c r="N369" s="5"/>
      <c r="O369" s="5"/>
      <c r="P369" s="5"/>
      <c r="Q369" s="5"/>
      <c r="R369" s="5"/>
      <c r="S369" s="5"/>
      <c r="T369" s="2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spans="1:53" ht="22.5">
      <c r="A370" s="5" t="s">
        <v>82</v>
      </c>
      <c r="B370" s="5" t="str">
        <f>VLOOKUP(A370,'name convert'!$A$1:$B$39,2,FALSE)</f>
        <v>Watch tower</v>
      </c>
      <c r="C370" s="5" t="s">
        <v>106</v>
      </c>
      <c r="D370" s="5">
        <v>11</v>
      </c>
      <c r="E370" s="5">
        <v>2</v>
      </c>
      <c r="F370" s="5">
        <v>1</v>
      </c>
      <c r="G370" s="17"/>
      <c r="H370" s="11" t="s">
        <v>176</v>
      </c>
      <c r="I370" s="2"/>
      <c r="J370" s="5">
        <v>0</v>
      </c>
      <c r="K370" s="16"/>
      <c r="L370" s="16" t="s">
        <v>218</v>
      </c>
      <c r="M370" s="5"/>
      <c r="N370" s="5"/>
      <c r="O370" s="5"/>
      <c r="P370" s="5"/>
      <c r="Q370" s="5"/>
      <c r="R370" s="5"/>
      <c r="S370" s="5"/>
      <c r="T370" s="2"/>
      <c r="U370" s="5"/>
      <c r="V370" s="5"/>
      <c r="W370" s="5"/>
      <c r="X370" s="5"/>
      <c r="Y370" s="5"/>
      <c r="Z370" s="5">
        <v>0.05</v>
      </c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spans="1:53" ht="22.5">
      <c r="A371" s="5" t="s">
        <v>82</v>
      </c>
      <c r="B371" s="5" t="str">
        <f>VLOOKUP(A371,'name convert'!$A$1:$B$39,2,FALSE)</f>
        <v>Watch tower</v>
      </c>
      <c r="C371" s="5" t="s">
        <v>106</v>
      </c>
      <c r="D371" s="5">
        <v>12</v>
      </c>
      <c r="E371" s="5">
        <v>2</v>
      </c>
      <c r="F371" s="5">
        <v>2</v>
      </c>
      <c r="G371" s="17"/>
      <c r="H371" s="11" t="s">
        <v>176</v>
      </c>
      <c r="I371" s="2"/>
      <c r="J371" s="5">
        <v>0</v>
      </c>
      <c r="K371" s="16"/>
      <c r="L371" s="16" t="s">
        <v>219</v>
      </c>
      <c r="M371" s="5"/>
      <c r="N371" s="5"/>
      <c r="O371" s="5"/>
      <c r="P371" s="5"/>
      <c r="Q371" s="5"/>
      <c r="R371" s="5"/>
      <c r="S371" s="5"/>
      <c r="T371" s="2"/>
      <c r="U371" s="5"/>
      <c r="V371" s="5"/>
      <c r="W371" s="5"/>
      <c r="X371" s="5"/>
      <c r="Y371" s="5"/>
      <c r="Z371" s="5">
        <f t="shared" ref="Z371:Z380" si="47">Z370+(5/100)</f>
        <v>0.1</v>
      </c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spans="1:53" ht="22.5">
      <c r="A372" s="5" t="s">
        <v>82</v>
      </c>
      <c r="B372" s="5" t="str">
        <f>VLOOKUP(A372,'name convert'!$A$1:$B$39,2,FALSE)</f>
        <v>Watch tower</v>
      </c>
      <c r="C372" s="5" t="s">
        <v>106</v>
      </c>
      <c r="D372" s="5">
        <v>13</v>
      </c>
      <c r="E372" s="5">
        <v>2</v>
      </c>
      <c r="F372" s="5">
        <v>3</v>
      </c>
      <c r="G372" s="17"/>
      <c r="H372" s="11" t="s">
        <v>176</v>
      </c>
      <c r="I372" s="2"/>
      <c r="J372" s="5">
        <v>0</v>
      </c>
      <c r="K372" s="16"/>
      <c r="L372" s="16" t="s">
        <v>220</v>
      </c>
      <c r="M372" s="5"/>
      <c r="N372" s="5"/>
      <c r="O372" s="5"/>
      <c r="P372" s="5"/>
      <c r="Q372" s="5"/>
      <c r="R372" s="5"/>
      <c r="S372" s="5"/>
      <c r="T372" s="2"/>
      <c r="U372" s="5"/>
      <c r="V372" s="5"/>
      <c r="W372" s="5"/>
      <c r="X372" s="5"/>
      <c r="Y372" s="5"/>
      <c r="Z372" s="5">
        <f t="shared" si="47"/>
        <v>0.15000000000000002</v>
      </c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spans="1:53" ht="22.5">
      <c r="A373" s="5" t="s">
        <v>82</v>
      </c>
      <c r="B373" s="5" t="str">
        <f>VLOOKUP(A373,'name convert'!$A$1:$B$39,2,FALSE)</f>
        <v>Watch tower</v>
      </c>
      <c r="C373" s="5" t="s">
        <v>106</v>
      </c>
      <c r="D373" s="5">
        <v>14</v>
      </c>
      <c r="E373" s="5">
        <v>2</v>
      </c>
      <c r="F373" s="5">
        <v>4</v>
      </c>
      <c r="G373" s="17"/>
      <c r="H373" s="11" t="s">
        <v>176</v>
      </c>
      <c r="I373" s="2"/>
      <c r="J373" s="5">
        <v>0</v>
      </c>
      <c r="K373" s="16"/>
      <c r="L373" s="16" t="s">
        <v>221</v>
      </c>
      <c r="M373" s="5"/>
      <c r="N373" s="5"/>
      <c r="O373" s="5"/>
      <c r="P373" s="5"/>
      <c r="Q373" s="5"/>
      <c r="R373" s="5"/>
      <c r="S373" s="5"/>
      <c r="T373" s="2"/>
      <c r="U373" s="5"/>
      <c r="V373" s="5"/>
      <c r="W373" s="5"/>
      <c r="X373" s="5"/>
      <c r="Y373" s="5"/>
      <c r="Z373" s="5">
        <f t="shared" si="47"/>
        <v>0.2</v>
      </c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spans="1:53" ht="22.5">
      <c r="A374" s="5" t="s">
        <v>82</v>
      </c>
      <c r="B374" s="5" t="str">
        <f>VLOOKUP(A374,'name convert'!$A$1:$B$39,2,FALSE)</f>
        <v>Watch tower</v>
      </c>
      <c r="C374" s="5" t="s">
        <v>106</v>
      </c>
      <c r="D374" s="5">
        <v>15</v>
      </c>
      <c r="E374" s="5">
        <v>2</v>
      </c>
      <c r="F374" s="5">
        <v>5</v>
      </c>
      <c r="G374" s="17"/>
      <c r="H374" s="11" t="s">
        <v>176</v>
      </c>
      <c r="I374" s="2"/>
      <c r="J374" s="5">
        <v>0</v>
      </c>
      <c r="K374" s="16"/>
      <c r="L374" s="16" t="s">
        <v>222</v>
      </c>
      <c r="M374" s="5"/>
      <c r="N374" s="5"/>
      <c r="O374" s="5"/>
      <c r="P374" s="5"/>
      <c r="Q374" s="5"/>
      <c r="R374" s="5"/>
      <c r="S374" s="5"/>
      <c r="T374" s="2"/>
      <c r="U374" s="5"/>
      <c r="V374" s="5"/>
      <c r="W374" s="5"/>
      <c r="X374" s="5"/>
      <c r="Y374" s="5"/>
      <c r="Z374" s="5">
        <f t="shared" si="47"/>
        <v>0.25</v>
      </c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spans="1:53" ht="22.5">
      <c r="A375" s="5" t="s">
        <v>82</v>
      </c>
      <c r="B375" s="5" t="str">
        <f>VLOOKUP(A375,'name convert'!$A$1:$B$39,2,FALSE)</f>
        <v>Watch tower</v>
      </c>
      <c r="C375" s="5" t="s">
        <v>106</v>
      </c>
      <c r="D375" s="5">
        <v>16</v>
      </c>
      <c r="E375" s="5">
        <v>2</v>
      </c>
      <c r="F375" s="5">
        <v>6</v>
      </c>
      <c r="G375" s="17"/>
      <c r="H375" s="11" t="s">
        <v>176</v>
      </c>
      <c r="I375" s="2"/>
      <c r="J375" s="5">
        <v>0</v>
      </c>
      <c r="K375" s="16"/>
      <c r="L375" s="16" t="s">
        <v>223</v>
      </c>
      <c r="M375" s="5"/>
      <c r="N375" s="5"/>
      <c r="O375" s="5"/>
      <c r="P375" s="5"/>
      <c r="Q375" s="5"/>
      <c r="R375" s="5"/>
      <c r="S375" s="5"/>
      <c r="T375" s="2"/>
      <c r="U375" s="5"/>
      <c r="V375" s="5"/>
      <c r="W375" s="5"/>
      <c r="X375" s="5"/>
      <c r="Y375" s="5"/>
      <c r="Z375" s="5">
        <f t="shared" si="47"/>
        <v>0.3</v>
      </c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spans="1:53" ht="22.5">
      <c r="A376" s="5" t="s">
        <v>82</v>
      </c>
      <c r="B376" s="5" t="str">
        <f>VLOOKUP(A376,'name convert'!$A$1:$B$39,2,FALSE)</f>
        <v>Watch tower</v>
      </c>
      <c r="C376" s="5" t="s">
        <v>106</v>
      </c>
      <c r="D376" s="5">
        <v>17</v>
      </c>
      <c r="E376" s="5">
        <v>2</v>
      </c>
      <c r="F376" s="5">
        <v>7</v>
      </c>
      <c r="G376" s="17"/>
      <c r="H376" s="11" t="s">
        <v>176</v>
      </c>
      <c r="I376" s="2"/>
      <c r="J376" s="5">
        <v>0</v>
      </c>
      <c r="K376" s="16"/>
      <c r="L376" s="16" t="s">
        <v>224</v>
      </c>
      <c r="M376" s="5"/>
      <c r="N376" s="5"/>
      <c r="O376" s="5"/>
      <c r="P376" s="5"/>
      <c r="Q376" s="5"/>
      <c r="R376" s="5"/>
      <c r="S376" s="5"/>
      <c r="T376" s="2"/>
      <c r="U376" s="5"/>
      <c r="V376" s="5"/>
      <c r="W376" s="5"/>
      <c r="X376" s="5"/>
      <c r="Y376" s="5"/>
      <c r="Z376" s="5">
        <f t="shared" si="47"/>
        <v>0.35</v>
      </c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spans="1:53" ht="22.5">
      <c r="A377" s="5" t="s">
        <v>82</v>
      </c>
      <c r="B377" s="5" t="str">
        <f>VLOOKUP(A377,'name convert'!$A$1:$B$39,2,FALSE)</f>
        <v>Watch tower</v>
      </c>
      <c r="C377" s="5" t="s">
        <v>106</v>
      </c>
      <c r="D377" s="5">
        <v>18</v>
      </c>
      <c r="E377" s="5">
        <v>2</v>
      </c>
      <c r="F377" s="5">
        <v>8</v>
      </c>
      <c r="G377" s="17"/>
      <c r="H377" s="11" t="s">
        <v>176</v>
      </c>
      <c r="I377" s="2"/>
      <c r="J377" s="5">
        <v>0</v>
      </c>
      <c r="K377" s="16"/>
      <c r="L377" s="16" t="s">
        <v>225</v>
      </c>
      <c r="M377" s="5"/>
      <c r="N377" s="5"/>
      <c r="O377" s="5"/>
      <c r="P377" s="5"/>
      <c r="Q377" s="5"/>
      <c r="R377" s="5"/>
      <c r="S377" s="5"/>
      <c r="T377" s="2"/>
      <c r="U377" s="5"/>
      <c r="V377" s="5"/>
      <c r="W377" s="5"/>
      <c r="X377" s="5"/>
      <c r="Y377" s="5"/>
      <c r="Z377" s="5">
        <f t="shared" si="47"/>
        <v>0.39999999999999997</v>
      </c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spans="1:53" ht="22.5">
      <c r="A378" s="5" t="s">
        <v>82</v>
      </c>
      <c r="B378" s="5" t="str">
        <f>VLOOKUP(A378,'name convert'!$A$1:$B$39,2,FALSE)</f>
        <v>Watch tower</v>
      </c>
      <c r="C378" s="5" t="s">
        <v>106</v>
      </c>
      <c r="D378" s="5">
        <v>19</v>
      </c>
      <c r="E378" s="5">
        <v>2</v>
      </c>
      <c r="F378" s="5">
        <v>9</v>
      </c>
      <c r="G378" s="17"/>
      <c r="H378" s="11" t="s">
        <v>176</v>
      </c>
      <c r="I378" s="2"/>
      <c r="J378" s="5">
        <v>0</v>
      </c>
      <c r="K378" s="16"/>
      <c r="L378" s="16" t="s">
        <v>226</v>
      </c>
      <c r="M378" s="5"/>
      <c r="N378" s="5"/>
      <c r="O378" s="5"/>
      <c r="P378" s="5"/>
      <c r="Q378" s="5"/>
      <c r="R378" s="5"/>
      <c r="S378" s="5"/>
      <c r="T378" s="2"/>
      <c r="U378" s="5"/>
      <c r="V378" s="5"/>
      <c r="W378" s="5"/>
      <c r="X378" s="5"/>
      <c r="Y378" s="5"/>
      <c r="Z378" s="5">
        <f t="shared" si="47"/>
        <v>0.44999999999999996</v>
      </c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spans="1:53" ht="22.5">
      <c r="A379" s="5" t="s">
        <v>82</v>
      </c>
      <c r="B379" s="5" t="str">
        <f>VLOOKUP(A379,'name convert'!$A$1:$B$39,2,FALSE)</f>
        <v>Watch tower</v>
      </c>
      <c r="C379" s="5" t="s">
        <v>106</v>
      </c>
      <c r="D379" s="5">
        <v>20</v>
      </c>
      <c r="E379" s="5">
        <v>2</v>
      </c>
      <c r="F379" s="5">
        <v>10</v>
      </c>
      <c r="G379" s="17"/>
      <c r="H379" s="11" t="s">
        <v>176</v>
      </c>
      <c r="I379" s="2"/>
      <c r="J379" s="5">
        <v>0</v>
      </c>
      <c r="K379" s="16"/>
      <c r="L379" s="16" t="s">
        <v>227</v>
      </c>
      <c r="M379" s="5"/>
      <c r="N379" s="5"/>
      <c r="O379" s="5"/>
      <c r="P379" s="5"/>
      <c r="Q379" s="5"/>
      <c r="R379" s="5"/>
      <c r="S379" s="5"/>
      <c r="T379" s="2"/>
      <c r="U379" s="5"/>
      <c r="V379" s="5"/>
      <c r="W379" s="5"/>
      <c r="X379" s="5"/>
      <c r="Y379" s="5"/>
      <c r="Z379" s="5">
        <f t="shared" si="47"/>
        <v>0.49999999999999994</v>
      </c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spans="1:53" ht="22.5">
      <c r="A380" s="5" t="s">
        <v>82</v>
      </c>
      <c r="B380" s="5" t="str">
        <f>VLOOKUP(A380,'name convert'!$A$1:$B$39,2,FALSE)</f>
        <v>Watch tower</v>
      </c>
      <c r="C380" s="5" t="s">
        <v>106</v>
      </c>
      <c r="D380" s="5">
        <v>21</v>
      </c>
      <c r="E380" s="5">
        <v>2</v>
      </c>
      <c r="F380" s="5">
        <v>11</v>
      </c>
      <c r="G380" s="17"/>
      <c r="H380" s="11" t="s">
        <v>176</v>
      </c>
      <c r="I380" s="2"/>
      <c r="J380" s="5">
        <v>0</v>
      </c>
      <c r="K380" s="16"/>
      <c r="L380" s="16" t="s">
        <v>227</v>
      </c>
      <c r="M380" s="5"/>
      <c r="N380" s="5"/>
      <c r="O380" s="5"/>
      <c r="P380" s="5"/>
      <c r="Q380" s="5"/>
      <c r="R380" s="5"/>
      <c r="S380" s="5"/>
      <c r="T380" s="2"/>
      <c r="U380" s="2"/>
      <c r="V380" s="5"/>
      <c r="W380" s="5"/>
      <c r="X380" s="5"/>
      <c r="Y380" s="5"/>
      <c r="Z380" s="5">
        <f t="shared" si="47"/>
        <v>0.54999999999999993</v>
      </c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spans="1:53">
      <c r="A381" s="5" t="s">
        <v>81</v>
      </c>
      <c r="B381" s="5" t="str">
        <f>VLOOKUP(A381,'name convert'!$A$1:$B$39,2,FALSE)</f>
        <v>Armory</v>
      </c>
      <c r="C381" s="5" t="s">
        <v>106</v>
      </c>
      <c r="D381" s="5">
        <v>1</v>
      </c>
      <c r="E381" s="5">
        <v>1</v>
      </c>
      <c r="F381" s="5">
        <v>1</v>
      </c>
      <c r="G381" s="17" t="s">
        <v>130</v>
      </c>
      <c r="H381" s="11"/>
      <c r="I381" s="2"/>
      <c r="J381" s="5">
        <v>0</v>
      </c>
      <c r="K381" s="16" t="s">
        <v>152</v>
      </c>
      <c r="L381" s="4" t="s">
        <v>228</v>
      </c>
      <c r="M381" s="5"/>
      <c r="N381" s="5"/>
      <c r="O381" s="5"/>
      <c r="P381" s="5"/>
      <c r="Q381" s="5"/>
      <c r="R381" s="5"/>
      <c r="S381" s="5"/>
      <c r="T381" s="2"/>
      <c r="U381" s="5"/>
      <c r="V381" s="5"/>
      <c r="W381" s="5"/>
      <c r="X381" s="5" t="s">
        <v>132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spans="1:53">
      <c r="A382" s="5" t="s">
        <v>81</v>
      </c>
      <c r="B382" s="5" t="str">
        <f>VLOOKUP(A382,'name convert'!$A$1:$B$39,2,FALSE)</f>
        <v>Armory</v>
      </c>
      <c r="C382" s="5" t="s">
        <v>106</v>
      </c>
      <c r="D382" s="5">
        <v>2</v>
      </c>
      <c r="E382" s="5">
        <v>1</v>
      </c>
      <c r="F382" s="5">
        <v>2</v>
      </c>
      <c r="G382" s="17" t="s">
        <v>130</v>
      </c>
      <c r="H382" s="11"/>
      <c r="I382" s="2"/>
      <c r="J382" s="5">
        <v>0</v>
      </c>
      <c r="K382" s="16" t="s">
        <v>152</v>
      </c>
      <c r="L382" s="4" t="s">
        <v>228</v>
      </c>
      <c r="M382" s="5"/>
      <c r="N382" s="5"/>
      <c r="O382" s="5"/>
      <c r="P382" s="5"/>
      <c r="Q382" s="5"/>
      <c r="R382" s="5"/>
      <c r="S382" s="5"/>
      <c r="T382" s="2"/>
      <c r="U382" s="5"/>
      <c r="V382" s="5"/>
      <c r="W382" s="5"/>
      <c r="X382" s="5" t="s">
        <v>132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spans="1:53">
      <c r="A383" s="5" t="s">
        <v>81</v>
      </c>
      <c r="B383" s="5" t="str">
        <f>VLOOKUP(A383,'name convert'!$A$1:$B$39,2,FALSE)</f>
        <v>Armory</v>
      </c>
      <c r="C383" s="5" t="s">
        <v>106</v>
      </c>
      <c r="D383" s="5">
        <v>3</v>
      </c>
      <c r="E383" s="5">
        <v>1</v>
      </c>
      <c r="F383" s="5">
        <v>3</v>
      </c>
      <c r="G383" s="17" t="s">
        <v>130</v>
      </c>
      <c r="H383" s="11"/>
      <c r="I383" s="2"/>
      <c r="J383" s="5">
        <v>0</v>
      </c>
      <c r="K383" s="16" t="s">
        <v>152</v>
      </c>
      <c r="L383" s="4" t="s">
        <v>228</v>
      </c>
      <c r="M383" s="5"/>
      <c r="N383" s="5"/>
      <c r="O383" s="5"/>
      <c r="P383" s="5"/>
      <c r="Q383" s="5"/>
      <c r="R383" s="5"/>
      <c r="S383" s="5"/>
      <c r="T383" s="2"/>
      <c r="U383" s="5"/>
      <c r="V383" s="5"/>
      <c r="W383" s="5"/>
      <c r="X383" s="5" t="s">
        <v>132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spans="1:53">
      <c r="A384" s="5" t="s">
        <v>81</v>
      </c>
      <c r="B384" s="5" t="str">
        <f>VLOOKUP(A384,'name convert'!$A$1:$B$39,2,FALSE)</f>
        <v>Armory</v>
      </c>
      <c r="C384" s="5" t="s">
        <v>106</v>
      </c>
      <c r="D384" s="5">
        <v>4</v>
      </c>
      <c r="E384" s="5">
        <v>1</v>
      </c>
      <c r="F384" s="5">
        <v>4</v>
      </c>
      <c r="G384" s="17" t="s">
        <v>130</v>
      </c>
      <c r="H384" s="11"/>
      <c r="I384" s="2"/>
      <c r="J384" s="5">
        <v>0</v>
      </c>
      <c r="K384" s="16" t="s">
        <v>152</v>
      </c>
      <c r="L384" s="4" t="s">
        <v>228</v>
      </c>
      <c r="M384" s="5"/>
      <c r="N384" s="5"/>
      <c r="O384" s="5"/>
      <c r="P384" s="5"/>
      <c r="Q384" s="5"/>
      <c r="R384" s="5"/>
      <c r="S384" s="5"/>
      <c r="T384" s="2"/>
      <c r="U384" s="5"/>
      <c r="V384" s="5"/>
      <c r="W384" s="5"/>
      <c r="X384" s="5" t="s">
        <v>132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spans="1:53">
      <c r="A385" s="5" t="s">
        <v>81</v>
      </c>
      <c r="B385" s="5" t="str">
        <f>VLOOKUP(A385,'name convert'!$A$1:$B$39,2,FALSE)</f>
        <v>Armory</v>
      </c>
      <c r="C385" s="5" t="s">
        <v>106</v>
      </c>
      <c r="D385" s="5">
        <v>5</v>
      </c>
      <c r="E385" s="5">
        <v>1</v>
      </c>
      <c r="F385" s="5">
        <v>5</v>
      </c>
      <c r="G385" s="17" t="s">
        <v>130</v>
      </c>
      <c r="H385" s="11"/>
      <c r="I385" s="2"/>
      <c r="J385" s="5">
        <v>0</v>
      </c>
      <c r="K385" s="16" t="s">
        <v>152</v>
      </c>
      <c r="L385" s="4" t="s">
        <v>228</v>
      </c>
      <c r="M385" s="5"/>
      <c r="N385" s="5"/>
      <c r="O385" s="5"/>
      <c r="P385" s="5"/>
      <c r="Q385" s="5"/>
      <c r="R385" s="5"/>
      <c r="S385" s="5"/>
      <c r="T385" s="2"/>
      <c r="U385" s="5"/>
      <c r="V385" s="5"/>
      <c r="W385" s="5"/>
      <c r="X385" s="5" t="s">
        <v>132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spans="1:53">
      <c r="A386" s="5" t="s">
        <v>81</v>
      </c>
      <c r="B386" s="5" t="str">
        <f>VLOOKUP(A386,'name convert'!$A$1:$B$39,2,FALSE)</f>
        <v>Armory</v>
      </c>
      <c r="C386" s="5" t="s">
        <v>106</v>
      </c>
      <c r="D386" s="5">
        <v>6</v>
      </c>
      <c r="E386" s="5">
        <v>1</v>
      </c>
      <c r="F386" s="5">
        <v>6</v>
      </c>
      <c r="G386" s="17" t="s">
        <v>130</v>
      </c>
      <c r="H386" s="11"/>
      <c r="I386" s="2"/>
      <c r="J386" s="5">
        <v>0</v>
      </c>
      <c r="K386" s="16" t="s">
        <v>152</v>
      </c>
      <c r="L386" s="4" t="s">
        <v>228</v>
      </c>
      <c r="M386" s="5"/>
      <c r="N386" s="5"/>
      <c r="O386" s="5"/>
      <c r="P386" s="5"/>
      <c r="Q386" s="5"/>
      <c r="R386" s="5"/>
      <c r="S386" s="5"/>
      <c r="T386" s="2"/>
      <c r="U386" s="5"/>
      <c r="V386" s="5"/>
      <c r="W386" s="5"/>
      <c r="X386" s="5" t="s">
        <v>132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spans="1:53">
      <c r="A387" s="5" t="s">
        <v>81</v>
      </c>
      <c r="B387" s="5" t="str">
        <f>VLOOKUP(A387,'name convert'!$A$1:$B$39,2,FALSE)</f>
        <v>Armory</v>
      </c>
      <c r="C387" s="5" t="s">
        <v>106</v>
      </c>
      <c r="D387" s="5">
        <v>7</v>
      </c>
      <c r="E387" s="5">
        <v>1</v>
      </c>
      <c r="F387" s="5">
        <v>7</v>
      </c>
      <c r="G387" s="17" t="s">
        <v>130</v>
      </c>
      <c r="H387" s="11"/>
      <c r="I387" s="2"/>
      <c r="J387" s="5">
        <v>0</v>
      </c>
      <c r="K387" s="16" t="s">
        <v>152</v>
      </c>
      <c r="L387" s="4" t="s">
        <v>228</v>
      </c>
      <c r="M387" s="5"/>
      <c r="N387" s="5"/>
      <c r="O387" s="5"/>
      <c r="P387" s="5"/>
      <c r="Q387" s="5"/>
      <c r="R387" s="5"/>
      <c r="S387" s="5"/>
      <c r="T387" s="2"/>
      <c r="U387" s="5"/>
      <c r="V387" s="5"/>
      <c r="W387" s="5"/>
      <c r="X387" s="5" t="s">
        <v>132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spans="1:53">
      <c r="A388" s="5" t="s">
        <v>81</v>
      </c>
      <c r="B388" s="5" t="str">
        <f>VLOOKUP(A388,'name convert'!$A$1:$B$39,2,FALSE)</f>
        <v>Armory</v>
      </c>
      <c r="C388" s="5" t="s">
        <v>106</v>
      </c>
      <c r="D388" s="5">
        <v>8</v>
      </c>
      <c r="E388" s="5">
        <v>1</v>
      </c>
      <c r="F388" s="5">
        <v>8</v>
      </c>
      <c r="G388" s="17" t="s">
        <v>130</v>
      </c>
      <c r="H388" s="11"/>
      <c r="I388" s="2"/>
      <c r="J388" s="5">
        <v>0</v>
      </c>
      <c r="K388" s="16" t="s">
        <v>152</v>
      </c>
      <c r="L388" s="4" t="s">
        <v>228</v>
      </c>
      <c r="M388" s="5"/>
      <c r="N388" s="5"/>
      <c r="O388" s="5"/>
      <c r="P388" s="5"/>
      <c r="Q388" s="5"/>
      <c r="R388" s="5"/>
      <c r="S388" s="5"/>
      <c r="T388" s="2"/>
      <c r="U388" s="5"/>
      <c r="V388" s="5"/>
      <c r="W388" s="5"/>
      <c r="X388" s="5" t="s">
        <v>132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spans="1:53">
      <c r="A389" s="5" t="s">
        <v>81</v>
      </c>
      <c r="B389" s="5" t="str">
        <f>VLOOKUP(A389,'name convert'!$A$1:$B$39,2,FALSE)</f>
        <v>Armory</v>
      </c>
      <c r="C389" s="5" t="s">
        <v>106</v>
      </c>
      <c r="D389" s="5">
        <v>9</v>
      </c>
      <c r="E389" s="5">
        <v>1</v>
      </c>
      <c r="F389" s="5">
        <v>9</v>
      </c>
      <c r="G389" s="17" t="s">
        <v>130</v>
      </c>
      <c r="H389" s="11"/>
      <c r="I389" s="2"/>
      <c r="J389" s="5">
        <v>0</v>
      </c>
      <c r="K389" s="16" t="s">
        <v>152</v>
      </c>
      <c r="L389" s="4" t="s">
        <v>228</v>
      </c>
      <c r="M389" s="5"/>
      <c r="N389" s="5"/>
      <c r="O389" s="5"/>
      <c r="P389" s="5"/>
      <c r="Q389" s="5"/>
      <c r="R389" s="5"/>
      <c r="S389" s="5"/>
      <c r="T389" s="2"/>
      <c r="U389" s="5"/>
      <c r="V389" s="5"/>
      <c r="W389" s="5"/>
      <c r="X389" s="5" t="s">
        <v>132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spans="1:53">
      <c r="A390" s="5" t="s">
        <v>81</v>
      </c>
      <c r="B390" s="5" t="str">
        <f>VLOOKUP(A390,'name convert'!$A$1:$B$39,2,FALSE)</f>
        <v>Armory</v>
      </c>
      <c r="C390" s="5" t="s">
        <v>106</v>
      </c>
      <c r="D390" s="5">
        <v>10</v>
      </c>
      <c r="E390" s="5">
        <v>1</v>
      </c>
      <c r="F390" s="5">
        <v>10</v>
      </c>
      <c r="G390" s="17" t="s">
        <v>130</v>
      </c>
      <c r="H390" s="11"/>
      <c r="I390" s="2"/>
      <c r="J390" s="5">
        <v>0</v>
      </c>
      <c r="K390" s="16" t="s">
        <v>152</v>
      </c>
      <c r="L390" s="4" t="s">
        <v>228</v>
      </c>
      <c r="M390" s="5"/>
      <c r="N390" s="5"/>
      <c r="O390" s="5"/>
      <c r="P390" s="5"/>
      <c r="Q390" s="5"/>
      <c r="R390" s="5"/>
      <c r="S390" s="5"/>
      <c r="T390" s="2"/>
      <c r="U390" s="5"/>
      <c r="V390" s="5"/>
      <c r="W390" s="5"/>
      <c r="X390" s="5" t="s">
        <v>132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spans="1:53">
      <c r="A391" s="5" t="s">
        <v>81</v>
      </c>
      <c r="B391" s="5" t="str">
        <f>VLOOKUP(A391,'name convert'!$A$1:$B$39,2,FALSE)</f>
        <v>Armory</v>
      </c>
      <c r="C391" s="5" t="s">
        <v>106</v>
      </c>
      <c r="D391" s="5">
        <v>11</v>
      </c>
      <c r="E391" s="5">
        <v>2</v>
      </c>
      <c r="F391" s="5">
        <v>1</v>
      </c>
      <c r="G391" s="17"/>
      <c r="H391" s="11"/>
      <c r="I391" s="2" t="s">
        <v>132</v>
      </c>
      <c r="J391" s="5">
        <v>0</v>
      </c>
      <c r="K391" s="16"/>
      <c r="L391" s="4" t="s">
        <v>228</v>
      </c>
      <c r="M391" s="5"/>
      <c r="N391" s="5"/>
      <c r="O391" s="5"/>
      <c r="P391" s="5"/>
      <c r="Q391" s="5"/>
      <c r="R391" s="5"/>
      <c r="S391" s="5"/>
      <c r="T391" s="2"/>
      <c r="U391" s="5"/>
      <c r="V391" s="5"/>
      <c r="W391" s="5"/>
      <c r="X391" s="5" t="e">
        <f t="shared" ref="X391:X400" si="48">X381+(X381*$I391)</f>
        <v>#VALUE!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spans="1:53">
      <c r="A392" s="5" t="s">
        <v>81</v>
      </c>
      <c r="B392" s="5" t="str">
        <f>VLOOKUP(A392,'name convert'!$A$1:$B$39,2,FALSE)</f>
        <v>Armory</v>
      </c>
      <c r="C392" s="5" t="s">
        <v>106</v>
      </c>
      <c r="D392" s="5">
        <v>12</v>
      </c>
      <c r="E392" s="5">
        <v>2</v>
      </c>
      <c r="F392" s="5">
        <v>2</v>
      </c>
      <c r="G392" s="17"/>
      <c r="H392" s="11"/>
      <c r="I392" s="2" t="s">
        <v>132</v>
      </c>
      <c r="J392" s="5">
        <v>0</v>
      </c>
      <c r="K392" s="16"/>
      <c r="L392" s="4" t="s">
        <v>228</v>
      </c>
      <c r="M392" s="5"/>
      <c r="N392" s="5"/>
      <c r="O392" s="5"/>
      <c r="P392" s="5"/>
      <c r="Q392" s="5"/>
      <c r="R392" s="5"/>
      <c r="S392" s="5"/>
      <c r="T392" s="2"/>
      <c r="U392" s="5"/>
      <c r="V392" s="5"/>
      <c r="W392" s="5"/>
      <c r="X392" s="5" t="e">
        <f t="shared" si="48"/>
        <v>#VALUE!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spans="1:53">
      <c r="A393" s="5" t="s">
        <v>81</v>
      </c>
      <c r="B393" s="5" t="str">
        <f>VLOOKUP(A393,'name convert'!$A$1:$B$39,2,FALSE)</f>
        <v>Armory</v>
      </c>
      <c r="C393" s="5" t="s">
        <v>106</v>
      </c>
      <c r="D393" s="5">
        <v>13</v>
      </c>
      <c r="E393" s="5">
        <v>2</v>
      </c>
      <c r="F393" s="5">
        <v>3</v>
      </c>
      <c r="G393" s="17"/>
      <c r="H393" s="11"/>
      <c r="I393" s="2" t="s">
        <v>132</v>
      </c>
      <c r="J393" s="5">
        <v>0</v>
      </c>
      <c r="K393" s="16"/>
      <c r="L393" s="4" t="s">
        <v>228</v>
      </c>
      <c r="M393" s="5"/>
      <c r="N393" s="5"/>
      <c r="O393" s="5"/>
      <c r="P393" s="5"/>
      <c r="Q393" s="5"/>
      <c r="R393" s="5"/>
      <c r="S393" s="5"/>
      <c r="T393" s="2"/>
      <c r="U393" s="5"/>
      <c r="V393" s="5"/>
      <c r="W393" s="5"/>
      <c r="X393" s="5" t="e">
        <f t="shared" si="48"/>
        <v>#VALUE!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spans="1:53">
      <c r="A394" s="5" t="s">
        <v>81</v>
      </c>
      <c r="B394" s="5" t="str">
        <f>VLOOKUP(A394,'name convert'!$A$1:$B$39,2,FALSE)</f>
        <v>Armory</v>
      </c>
      <c r="C394" s="5" t="s">
        <v>106</v>
      </c>
      <c r="D394" s="5">
        <v>14</v>
      </c>
      <c r="E394" s="5">
        <v>2</v>
      </c>
      <c r="F394" s="5">
        <v>4</v>
      </c>
      <c r="G394" s="17"/>
      <c r="H394" s="11"/>
      <c r="I394" s="2" t="s">
        <v>132</v>
      </c>
      <c r="J394" s="5">
        <v>0</v>
      </c>
      <c r="K394" s="16"/>
      <c r="L394" s="4" t="s">
        <v>228</v>
      </c>
      <c r="M394" s="5"/>
      <c r="N394" s="5"/>
      <c r="O394" s="5"/>
      <c r="P394" s="5"/>
      <c r="Q394" s="5"/>
      <c r="R394" s="5"/>
      <c r="S394" s="5"/>
      <c r="T394" s="2"/>
      <c r="U394" s="5"/>
      <c r="V394" s="5"/>
      <c r="W394" s="5"/>
      <c r="X394" s="5" t="e">
        <f t="shared" si="48"/>
        <v>#VALUE!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spans="1:53">
      <c r="A395" s="5" t="s">
        <v>81</v>
      </c>
      <c r="B395" s="5" t="str">
        <f>VLOOKUP(A395,'name convert'!$A$1:$B$39,2,FALSE)</f>
        <v>Armory</v>
      </c>
      <c r="C395" s="5" t="s">
        <v>106</v>
      </c>
      <c r="D395" s="5">
        <v>15</v>
      </c>
      <c r="E395" s="5">
        <v>2</v>
      </c>
      <c r="F395" s="5">
        <v>5</v>
      </c>
      <c r="G395" s="17"/>
      <c r="H395" s="11"/>
      <c r="I395" s="2" t="s">
        <v>132</v>
      </c>
      <c r="J395" s="5">
        <v>0</v>
      </c>
      <c r="K395" s="16"/>
      <c r="L395" s="4" t="s">
        <v>228</v>
      </c>
      <c r="M395" s="5"/>
      <c r="N395" s="5"/>
      <c r="O395" s="5"/>
      <c r="P395" s="5"/>
      <c r="Q395" s="5"/>
      <c r="R395" s="5"/>
      <c r="S395" s="5"/>
      <c r="T395" s="2"/>
      <c r="U395" s="5"/>
      <c r="V395" s="5"/>
      <c r="W395" s="5"/>
      <c r="X395" s="5" t="e">
        <f t="shared" si="48"/>
        <v>#VALUE!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spans="1:53">
      <c r="A396" s="5" t="s">
        <v>81</v>
      </c>
      <c r="B396" s="5" t="str">
        <f>VLOOKUP(A396,'name convert'!$A$1:$B$39,2,FALSE)</f>
        <v>Armory</v>
      </c>
      <c r="C396" s="5" t="s">
        <v>106</v>
      </c>
      <c r="D396" s="5">
        <v>16</v>
      </c>
      <c r="E396" s="5">
        <v>2</v>
      </c>
      <c r="F396" s="5">
        <v>6</v>
      </c>
      <c r="G396" s="17"/>
      <c r="H396" s="11"/>
      <c r="I396" s="2" t="s">
        <v>132</v>
      </c>
      <c r="J396" s="5">
        <v>0</v>
      </c>
      <c r="K396" s="16"/>
      <c r="L396" s="4" t="s">
        <v>228</v>
      </c>
      <c r="M396" s="5"/>
      <c r="N396" s="5"/>
      <c r="O396" s="5"/>
      <c r="P396" s="5"/>
      <c r="Q396" s="5"/>
      <c r="R396" s="5"/>
      <c r="S396" s="5"/>
      <c r="T396" s="2"/>
      <c r="U396" s="5"/>
      <c r="V396" s="5"/>
      <c r="W396" s="5"/>
      <c r="X396" s="5" t="e">
        <f t="shared" si="48"/>
        <v>#VALUE!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spans="1:53">
      <c r="A397" s="5" t="s">
        <v>81</v>
      </c>
      <c r="B397" s="5" t="str">
        <f>VLOOKUP(A397,'name convert'!$A$1:$B$39,2,FALSE)</f>
        <v>Armory</v>
      </c>
      <c r="C397" s="5" t="s">
        <v>106</v>
      </c>
      <c r="D397" s="5">
        <v>17</v>
      </c>
      <c r="E397" s="5">
        <v>2</v>
      </c>
      <c r="F397" s="5">
        <v>7</v>
      </c>
      <c r="G397" s="17"/>
      <c r="H397" s="11"/>
      <c r="I397" s="2" t="s">
        <v>132</v>
      </c>
      <c r="J397" s="5">
        <v>0</v>
      </c>
      <c r="K397" s="16"/>
      <c r="L397" s="4" t="s">
        <v>228</v>
      </c>
      <c r="M397" s="5"/>
      <c r="N397" s="5"/>
      <c r="O397" s="5"/>
      <c r="P397" s="5"/>
      <c r="Q397" s="5"/>
      <c r="R397" s="5"/>
      <c r="S397" s="5"/>
      <c r="T397" s="2"/>
      <c r="U397" s="5"/>
      <c r="V397" s="5"/>
      <c r="W397" s="5"/>
      <c r="X397" s="5" t="e">
        <f t="shared" si="48"/>
        <v>#VALUE!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spans="1:53">
      <c r="A398" s="5" t="s">
        <v>81</v>
      </c>
      <c r="B398" s="5" t="str">
        <f>VLOOKUP(A398,'name convert'!$A$1:$B$39,2,FALSE)</f>
        <v>Armory</v>
      </c>
      <c r="C398" s="5" t="s">
        <v>106</v>
      </c>
      <c r="D398" s="5">
        <v>18</v>
      </c>
      <c r="E398" s="5">
        <v>2</v>
      </c>
      <c r="F398" s="5">
        <v>8</v>
      </c>
      <c r="G398" s="17"/>
      <c r="H398" s="11"/>
      <c r="I398" s="2" t="s">
        <v>132</v>
      </c>
      <c r="J398" s="5">
        <v>0</v>
      </c>
      <c r="K398" s="16"/>
      <c r="L398" s="4" t="s">
        <v>228</v>
      </c>
      <c r="M398" s="5"/>
      <c r="N398" s="5"/>
      <c r="O398" s="5"/>
      <c r="P398" s="5"/>
      <c r="Q398" s="5"/>
      <c r="R398" s="5"/>
      <c r="S398" s="5"/>
      <c r="T398" s="2"/>
      <c r="U398" s="5"/>
      <c r="V398" s="5"/>
      <c r="W398" s="5"/>
      <c r="X398" s="5" t="e">
        <f t="shared" si="48"/>
        <v>#VALUE!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spans="1:53">
      <c r="A399" s="5" t="s">
        <v>81</v>
      </c>
      <c r="B399" s="5" t="str">
        <f>VLOOKUP(A399,'name convert'!$A$1:$B$39,2,FALSE)</f>
        <v>Armory</v>
      </c>
      <c r="C399" s="5" t="s">
        <v>106</v>
      </c>
      <c r="D399" s="5">
        <v>19</v>
      </c>
      <c r="E399" s="5">
        <v>2</v>
      </c>
      <c r="F399" s="5">
        <v>9</v>
      </c>
      <c r="G399" s="17"/>
      <c r="H399" s="11"/>
      <c r="I399" s="2" t="s">
        <v>132</v>
      </c>
      <c r="J399" s="5">
        <v>0</v>
      </c>
      <c r="K399" s="16"/>
      <c r="L399" s="4" t="s">
        <v>228</v>
      </c>
      <c r="M399" s="5"/>
      <c r="N399" s="5"/>
      <c r="O399" s="5"/>
      <c r="P399" s="5"/>
      <c r="Q399" s="5"/>
      <c r="R399" s="5"/>
      <c r="S399" s="5"/>
      <c r="T399" s="2"/>
      <c r="U399" s="5"/>
      <c r="V399" s="5"/>
      <c r="W399" s="5"/>
      <c r="X399" s="5" t="e">
        <f t="shared" si="48"/>
        <v>#VALUE!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spans="1:53">
      <c r="A400" s="5" t="s">
        <v>81</v>
      </c>
      <c r="B400" s="5" t="str">
        <f>VLOOKUP(A400,'name convert'!$A$1:$B$39,2,FALSE)</f>
        <v>Armory</v>
      </c>
      <c r="C400" s="5" t="s">
        <v>106</v>
      </c>
      <c r="D400" s="5">
        <v>20</v>
      </c>
      <c r="E400" s="5">
        <v>2</v>
      </c>
      <c r="F400" s="5">
        <v>10</v>
      </c>
      <c r="G400" s="17"/>
      <c r="H400" s="11"/>
      <c r="I400" s="2" t="s">
        <v>132</v>
      </c>
      <c r="J400" s="5">
        <v>0</v>
      </c>
      <c r="K400" s="16"/>
      <c r="L400" s="4" t="s">
        <v>228</v>
      </c>
      <c r="M400" s="5"/>
      <c r="N400" s="5"/>
      <c r="O400" s="5"/>
      <c r="P400" s="5"/>
      <c r="Q400" s="5"/>
      <c r="R400" s="5"/>
      <c r="S400" s="5"/>
      <c r="T400" s="2"/>
      <c r="U400" s="5"/>
      <c r="V400" s="5"/>
      <c r="W400" s="5"/>
      <c r="X400" s="5" t="e">
        <f t="shared" si="48"/>
        <v>#VALUE!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spans="1:53">
      <c r="A401" s="5" t="s">
        <v>81</v>
      </c>
      <c r="B401" s="5" t="str">
        <f>VLOOKUP(A401,'name convert'!$A$1:$B$39,2,FALSE)</f>
        <v>Armory</v>
      </c>
      <c r="C401" s="5" t="s">
        <v>106</v>
      </c>
      <c r="D401" s="5">
        <v>21</v>
      </c>
      <c r="E401" s="5">
        <v>2</v>
      </c>
      <c r="F401" s="5">
        <v>11</v>
      </c>
      <c r="G401" s="17"/>
      <c r="H401" s="11"/>
      <c r="I401" s="2" t="s">
        <v>132</v>
      </c>
      <c r="J401" s="5">
        <v>0</v>
      </c>
      <c r="K401" s="16"/>
      <c r="L401" s="4" t="s">
        <v>228</v>
      </c>
      <c r="M401" s="5"/>
      <c r="N401" s="5"/>
      <c r="O401" s="5"/>
      <c r="P401" s="5"/>
      <c r="Q401" s="5"/>
      <c r="R401" s="5"/>
      <c r="S401" s="5"/>
      <c r="T401" s="2"/>
      <c r="U401" s="2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spans="1:53" hidden="1">
      <c r="A402" s="5" t="s">
        <v>101</v>
      </c>
      <c r="B402" s="5"/>
      <c r="C402" s="5" t="s">
        <v>229</v>
      </c>
      <c r="D402" s="5">
        <v>1</v>
      </c>
      <c r="E402" s="5">
        <v>1</v>
      </c>
      <c r="F402" s="5">
        <v>1</v>
      </c>
      <c r="G402" s="17"/>
      <c r="H402" s="11"/>
      <c r="I402" s="2"/>
      <c r="J402" s="5">
        <v>0</v>
      </c>
      <c r="K402" s="16" t="s">
        <v>230</v>
      </c>
      <c r="L402" s="16" t="s">
        <v>230</v>
      </c>
      <c r="M402" s="5"/>
      <c r="N402" s="5"/>
      <c r="O402" s="5"/>
      <c r="P402" s="5"/>
      <c r="Q402" s="5"/>
      <c r="R402" s="5"/>
      <c r="S402" s="5"/>
      <c r="T402" s="2"/>
      <c r="U402" s="5"/>
      <c r="V402" s="5"/>
      <c r="W402" s="5"/>
      <c r="X402" s="5"/>
      <c r="Y402" s="5"/>
      <c r="Z402" s="5"/>
      <c r="AA402" s="5"/>
      <c r="AB402" s="5"/>
      <c r="AC402" s="5">
        <v>0.05</v>
      </c>
      <c r="AD402" s="5"/>
      <c r="AE402" s="5"/>
      <c r="AF402" s="5">
        <v>0.05</v>
      </c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spans="1:53" hidden="1">
      <c r="A403" s="5" t="s">
        <v>101</v>
      </c>
      <c r="B403" s="5"/>
      <c r="C403" s="5" t="s">
        <v>229</v>
      </c>
      <c r="D403" s="5">
        <v>2</v>
      </c>
      <c r="E403" s="5">
        <v>1</v>
      </c>
      <c r="F403" s="5">
        <v>2</v>
      </c>
      <c r="G403" s="17"/>
      <c r="H403" s="11"/>
      <c r="I403" s="2"/>
      <c r="J403" s="5">
        <v>0</v>
      </c>
      <c r="K403" s="16" t="s">
        <v>230</v>
      </c>
      <c r="L403" s="16" t="s">
        <v>230</v>
      </c>
      <c r="M403" s="5"/>
      <c r="N403" s="5"/>
      <c r="O403" s="5"/>
      <c r="P403" s="5"/>
      <c r="Q403" s="5"/>
      <c r="R403" s="5"/>
      <c r="S403" s="5"/>
      <c r="T403" s="2"/>
      <c r="U403" s="5"/>
      <c r="V403" s="5"/>
      <c r="W403" s="5"/>
      <c r="X403" s="5"/>
      <c r="Y403" s="5"/>
      <c r="Z403" s="5"/>
      <c r="AA403" s="5"/>
      <c r="AB403" s="5"/>
      <c r="AC403" s="5">
        <f t="shared" ref="AC403:AC411" si="49">AC402+(5/100)</f>
        <v>0.1</v>
      </c>
      <c r="AD403" s="5"/>
      <c r="AE403" s="5"/>
      <c r="AF403" s="5">
        <f t="shared" ref="AF403:AF411" si="50">AF402+(5/100)</f>
        <v>0.1</v>
      </c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spans="1:53" hidden="1">
      <c r="A404" s="5" t="s">
        <v>101</v>
      </c>
      <c r="B404" s="5"/>
      <c r="C404" s="5" t="s">
        <v>229</v>
      </c>
      <c r="D404" s="5">
        <v>3</v>
      </c>
      <c r="E404" s="5">
        <v>1</v>
      </c>
      <c r="F404" s="5">
        <v>3</v>
      </c>
      <c r="G404" s="17"/>
      <c r="H404" s="11"/>
      <c r="I404" s="2"/>
      <c r="J404" s="5">
        <v>0</v>
      </c>
      <c r="K404" s="16" t="s">
        <v>230</v>
      </c>
      <c r="L404" s="16" t="s">
        <v>230</v>
      </c>
      <c r="M404" s="5"/>
      <c r="N404" s="5"/>
      <c r="O404" s="5"/>
      <c r="P404" s="5"/>
      <c r="Q404" s="5"/>
      <c r="R404" s="5"/>
      <c r="S404" s="5"/>
      <c r="T404" s="2"/>
      <c r="U404" s="5"/>
      <c r="V404" s="5"/>
      <c r="W404" s="5"/>
      <c r="X404" s="5"/>
      <c r="Y404" s="5"/>
      <c r="Z404" s="5"/>
      <c r="AA404" s="5"/>
      <c r="AB404" s="5"/>
      <c r="AC404" s="5">
        <f t="shared" si="49"/>
        <v>0.15000000000000002</v>
      </c>
      <c r="AD404" s="5"/>
      <c r="AE404" s="5"/>
      <c r="AF404" s="5">
        <f t="shared" si="50"/>
        <v>0.15000000000000002</v>
      </c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spans="1:53" hidden="1">
      <c r="A405" s="5" t="s">
        <v>101</v>
      </c>
      <c r="B405" s="5"/>
      <c r="C405" s="5" t="s">
        <v>229</v>
      </c>
      <c r="D405" s="5">
        <v>4</v>
      </c>
      <c r="E405" s="5">
        <v>1</v>
      </c>
      <c r="F405" s="5">
        <v>4</v>
      </c>
      <c r="G405" s="17"/>
      <c r="H405" s="11"/>
      <c r="I405" s="2"/>
      <c r="J405" s="5">
        <v>0</v>
      </c>
      <c r="K405" s="16" t="s">
        <v>230</v>
      </c>
      <c r="L405" s="16" t="s">
        <v>230</v>
      </c>
      <c r="M405" s="5"/>
      <c r="N405" s="5"/>
      <c r="O405" s="5"/>
      <c r="P405" s="5"/>
      <c r="Q405" s="5"/>
      <c r="R405" s="5"/>
      <c r="S405" s="5"/>
      <c r="T405" s="2"/>
      <c r="U405" s="5"/>
      <c r="V405" s="5"/>
      <c r="W405" s="5"/>
      <c r="X405" s="5"/>
      <c r="Y405" s="5"/>
      <c r="Z405" s="5"/>
      <c r="AA405" s="5"/>
      <c r="AB405" s="5"/>
      <c r="AC405" s="5">
        <f t="shared" si="49"/>
        <v>0.2</v>
      </c>
      <c r="AD405" s="5"/>
      <c r="AE405" s="5"/>
      <c r="AF405" s="5">
        <f t="shared" si="50"/>
        <v>0.2</v>
      </c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spans="1:53" hidden="1">
      <c r="A406" s="5" t="s">
        <v>101</v>
      </c>
      <c r="B406" s="5"/>
      <c r="C406" s="5" t="s">
        <v>229</v>
      </c>
      <c r="D406" s="5">
        <v>5</v>
      </c>
      <c r="E406" s="5">
        <v>1</v>
      </c>
      <c r="F406" s="5">
        <v>5</v>
      </c>
      <c r="G406" s="17"/>
      <c r="H406" s="11"/>
      <c r="I406" s="2"/>
      <c r="J406" s="5">
        <v>0</v>
      </c>
      <c r="K406" s="16" t="s">
        <v>230</v>
      </c>
      <c r="L406" s="16" t="s">
        <v>230</v>
      </c>
      <c r="M406" s="5"/>
      <c r="N406" s="5"/>
      <c r="O406" s="5"/>
      <c r="P406" s="5"/>
      <c r="Q406" s="5"/>
      <c r="R406" s="5"/>
      <c r="S406" s="5"/>
      <c r="T406" s="2"/>
      <c r="U406" s="5"/>
      <c r="V406" s="5"/>
      <c r="W406" s="5"/>
      <c r="X406" s="5"/>
      <c r="Y406" s="5"/>
      <c r="Z406" s="5"/>
      <c r="AA406" s="5"/>
      <c r="AB406" s="5"/>
      <c r="AC406" s="5">
        <f t="shared" si="49"/>
        <v>0.25</v>
      </c>
      <c r="AD406" s="5"/>
      <c r="AE406" s="5"/>
      <c r="AF406" s="5">
        <f t="shared" si="50"/>
        <v>0.25</v>
      </c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spans="1:53" hidden="1">
      <c r="A407" s="5" t="s">
        <v>101</v>
      </c>
      <c r="B407" s="5"/>
      <c r="C407" s="5" t="s">
        <v>229</v>
      </c>
      <c r="D407" s="5">
        <v>6</v>
      </c>
      <c r="E407" s="5">
        <v>1</v>
      </c>
      <c r="F407" s="5">
        <v>6</v>
      </c>
      <c r="G407" s="17"/>
      <c r="H407" s="11"/>
      <c r="I407" s="2"/>
      <c r="J407" s="5">
        <v>0</v>
      </c>
      <c r="K407" s="16" t="s">
        <v>230</v>
      </c>
      <c r="L407" s="16" t="s">
        <v>230</v>
      </c>
      <c r="M407" s="5"/>
      <c r="N407" s="5"/>
      <c r="O407" s="5"/>
      <c r="P407" s="5"/>
      <c r="Q407" s="5"/>
      <c r="R407" s="5"/>
      <c r="S407" s="5"/>
      <c r="T407" s="2"/>
      <c r="U407" s="5"/>
      <c r="V407" s="5"/>
      <c r="W407" s="5"/>
      <c r="X407" s="5"/>
      <c r="Y407" s="5"/>
      <c r="Z407" s="5"/>
      <c r="AA407" s="5"/>
      <c r="AB407" s="5"/>
      <c r="AC407" s="5">
        <f t="shared" si="49"/>
        <v>0.3</v>
      </c>
      <c r="AD407" s="5"/>
      <c r="AE407" s="5"/>
      <c r="AF407" s="5">
        <f t="shared" si="50"/>
        <v>0.3</v>
      </c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spans="1:53" hidden="1">
      <c r="A408" s="5" t="s">
        <v>101</v>
      </c>
      <c r="B408" s="5"/>
      <c r="C408" s="5" t="s">
        <v>229</v>
      </c>
      <c r="D408" s="5">
        <v>7</v>
      </c>
      <c r="E408" s="5">
        <v>1</v>
      </c>
      <c r="F408" s="5">
        <v>7</v>
      </c>
      <c r="G408" s="17"/>
      <c r="H408" s="11"/>
      <c r="I408" s="2"/>
      <c r="J408" s="5">
        <v>0</v>
      </c>
      <c r="K408" s="16" t="s">
        <v>230</v>
      </c>
      <c r="L408" s="16" t="s">
        <v>230</v>
      </c>
      <c r="M408" s="5"/>
      <c r="N408" s="5"/>
      <c r="O408" s="5"/>
      <c r="P408" s="5"/>
      <c r="Q408" s="5"/>
      <c r="R408" s="5"/>
      <c r="S408" s="5"/>
      <c r="T408" s="2"/>
      <c r="U408" s="5"/>
      <c r="V408" s="5"/>
      <c r="W408" s="5"/>
      <c r="X408" s="5"/>
      <c r="Y408" s="5"/>
      <c r="Z408" s="5"/>
      <c r="AA408" s="5"/>
      <c r="AB408" s="5"/>
      <c r="AC408" s="5">
        <f t="shared" si="49"/>
        <v>0.35</v>
      </c>
      <c r="AD408" s="5"/>
      <c r="AE408" s="5"/>
      <c r="AF408" s="5">
        <f t="shared" si="50"/>
        <v>0.35</v>
      </c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spans="1:53" hidden="1">
      <c r="A409" s="5" t="s">
        <v>101</v>
      </c>
      <c r="B409" s="5"/>
      <c r="C409" s="5" t="s">
        <v>229</v>
      </c>
      <c r="D409" s="5">
        <v>8</v>
      </c>
      <c r="E409" s="5">
        <v>1</v>
      </c>
      <c r="F409" s="5">
        <v>8</v>
      </c>
      <c r="G409" s="17"/>
      <c r="H409" s="11"/>
      <c r="I409" s="2"/>
      <c r="J409" s="5">
        <v>0</v>
      </c>
      <c r="K409" s="16" t="s">
        <v>230</v>
      </c>
      <c r="L409" s="16" t="s">
        <v>230</v>
      </c>
      <c r="M409" s="5"/>
      <c r="N409" s="5"/>
      <c r="O409" s="5"/>
      <c r="P409" s="5"/>
      <c r="Q409" s="5"/>
      <c r="R409" s="5"/>
      <c r="S409" s="5"/>
      <c r="T409" s="2"/>
      <c r="U409" s="5"/>
      <c r="V409" s="5"/>
      <c r="W409" s="5"/>
      <c r="X409" s="5"/>
      <c r="Y409" s="5"/>
      <c r="Z409" s="5"/>
      <c r="AA409" s="5"/>
      <c r="AB409" s="5"/>
      <c r="AC409" s="5">
        <f t="shared" si="49"/>
        <v>0.39999999999999997</v>
      </c>
      <c r="AD409" s="5"/>
      <c r="AE409" s="5"/>
      <c r="AF409" s="5">
        <f t="shared" si="50"/>
        <v>0.39999999999999997</v>
      </c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spans="1:53" hidden="1">
      <c r="A410" s="5" t="s">
        <v>101</v>
      </c>
      <c r="B410" s="5"/>
      <c r="C410" s="5" t="s">
        <v>229</v>
      </c>
      <c r="D410" s="5">
        <v>9</v>
      </c>
      <c r="E410" s="5">
        <v>1</v>
      </c>
      <c r="F410" s="5">
        <v>9</v>
      </c>
      <c r="G410" s="17"/>
      <c r="H410" s="11"/>
      <c r="I410" s="2"/>
      <c r="J410" s="5">
        <v>0</v>
      </c>
      <c r="K410" s="16" t="s">
        <v>230</v>
      </c>
      <c r="L410" s="16" t="s">
        <v>230</v>
      </c>
      <c r="M410" s="5"/>
      <c r="N410" s="5"/>
      <c r="O410" s="5"/>
      <c r="P410" s="5"/>
      <c r="Q410" s="5"/>
      <c r="R410" s="5"/>
      <c r="S410" s="5"/>
      <c r="T410" s="2"/>
      <c r="U410" s="5"/>
      <c r="V410" s="5"/>
      <c r="W410" s="5"/>
      <c r="X410" s="5"/>
      <c r="Y410" s="5"/>
      <c r="Z410" s="5"/>
      <c r="AA410" s="5"/>
      <c r="AB410" s="5"/>
      <c r="AC410" s="5">
        <f t="shared" si="49"/>
        <v>0.44999999999999996</v>
      </c>
      <c r="AD410" s="5"/>
      <c r="AE410" s="5"/>
      <c r="AF410" s="5">
        <f t="shared" si="50"/>
        <v>0.44999999999999996</v>
      </c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spans="1:53" hidden="1">
      <c r="A411" s="5" t="s">
        <v>101</v>
      </c>
      <c r="B411" s="5"/>
      <c r="C411" s="5" t="s">
        <v>229</v>
      </c>
      <c r="D411" s="5">
        <v>10</v>
      </c>
      <c r="E411" s="5">
        <v>1</v>
      </c>
      <c r="F411" s="5">
        <v>10</v>
      </c>
      <c r="G411" s="17"/>
      <c r="H411" s="11"/>
      <c r="I411" s="2"/>
      <c r="J411" s="5">
        <v>0</v>
      </c>
      <c r="K411" s="16" t="s">
        <v>230</v>
      </c>
      <c r="L411" s="16" t="s">
        <v>230</v>
      </c>
      <c r="M411" s="5"/>
      <c r="N411" s="5"/>
      <c r="O411" s="5"/>
      <c r="P411" s="5"/>
      <c r="Q411" s="5"/>
      <c r="R411" s="5"/>
      <c r="S411" s="5"/>
      <c r="T411" s="2"/>
      <c r="U411" s="5"/>
      <c r="V411" s="5"/>
      <c r="W411" s="5"/>
      <c r="X411" s="5"/>
      <c r="Y411" s="5"/>
      <c r="Z411" s="5"/>
      <c r="AA411" s="5"/>
      <c r="AB411" s="5"/>
      <c r="AC411" s="5">
        <f t="shared" si="49"/>
        <v>0.49999999999999994</v>
      </c>
      <c r="AD411" s="5"/>
      <c r="AE411" s="5"/>
      <c r="AF411" s="5">
        <f t="shared" si="50"/>
        <v>0.49999999999999994</v>
      </c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spans="1:53" hidden="1">
      <c r="A412" s="5" t="s">
        <v>101</v>
      </c>
      <c r="B412" s="5"/>
      <c r="C412" s="5" t="s">
        <v>229</v>
      </c>
      <c r="D412" s="5">
        <v>11</v>
      </c>
      <c r="E412" s="5">
        <v>2</v>
      </c>
      <c r="F412" s="5">
        <v>1</v>
      </c>
      <c r="G412" s="17"/>
      <c r="H412" s="11"/>
      <c r="I412" s="2">
        <v>0.2</v>
      </c>
      <c r="J412" s="5">
        <v>0</v>
      </c>
      <c r="K412" s="16"/>
      <c r="L412" s="16" t="s">
        <v>230</v>
      </c>
      <c r="M412" s="5"/>
      <c r="N412" s="5"/>
      <c r="O412" s="5"/>
      <c r="P412" s="5"/>
      <c r="Q412" s="5"/>
      <c r="R412" s="5"/>
      <c r="S412" s="5"/>
      <c r="T412" s="2"/>
      <c r="U412" s="5"/>
      <c r="V412" s="5"/>
      <c r="W412" s="5"/>
      <c r="X412" s="5"/>
      <c r="Y412" s="5"/>
      <c r="Z412" s="5"/>
      <c r="AA412" s="5"/>
      <c r="AB412" s="5"/>
      <c r="AC412" s="5">
        <f t="shared" ref="AC412:AC421" si="51">AC402+(AC402*$I412)</f>
        <v>6.0000000000000005E-2</v>
      </c>
      <c r="AD412" s="5"/>
      <c r="AE412" s="5"/>
      <c r="AF412" s="5">
        <f t="shared" ref="AF412:AF421" si="52">AF402+(AF402*$I412)</f>
        <v>6.0000000000000005E-2</v>
      </c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spans="1:53" hidden="1">
      <c r="A413" s="5" t="s">
        <v>101</v>
      </c>
      <c r="B413" s="5"/>
      <c r="C413" s="5" t="s">
        <v>229</v>
      </c>
      <c r="D413" s="5">
        <v>12</v>
      </c>
      <c r="E413" s="5">
        <v>2</v>
      </c>
      <c r="F413" s="5">
        <v>2</v>
      </c>
      <c r="G413" s="17"/>
      <c r="H413" s="11"/>
      <c r="I413" s="2">
        <v>0.2</v>
      </c>
      <c r="J413" s="5">
        <v>0</v>
      </c>
      <c r="K413" s="16"/>
      <c r="L413" s="16" t="s">
        <v>230</v>
      </c>
      <c r="M413" s="5"/>
      <c r="N413" s="5"/>
      <c r="O413" s="5"/>
      <c r="P413" s="5"/>
      <c r="Q413" s="5"/>
      <c r="R413" s="5"/>
      <c r="S413" s="5"/>
      <c r="T413" s="2"/>
      <c r="U413" s="5"/>
      <c r="V413" s="5"/>
      <c r="W413" s="5"/>
      <c r="X413" s="5"/>
      <c r="Y413" s="5"/>
      <c r="Z413" s="5"/>
      <c r="AA413" s="5"/>
      <c r="AB413" s="5"/>
      <c r="AC413" s="5">
        <f t="shared" si="51"/>
        <v>0.12000000000000001</v>
      </c>
      <c r="AD413" s="5"/>
      <c r="AE413" s="5"/>
      <c r="AF413" s="5">
        <f t="shared" si="52"/>
        <v>0.12000000000000001</v>
      </c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spans="1:53" hidden="1">
      <c r="A414" s="5" t="s">
        <v>101</v>
      </c>
      <c r="B414" s="5"/>
      <c r="C414" s="5" t="s">
        <v>229</v>
      </c>
      <c r="D414" s="5">
        <v>13</v>
      </c>
      <c r="E414" s="5">
        <v>2</v>
      </c>
      <c r="F414" s="5">
        <v>3</v>
      </c>
      <c r="G414" s="17"/>
      <c r="H414" s="11"/>
      <c r="I414" s="2">
        <v>0.2</v>
      </c>
      <c r="J414" s="5">
        <v>0</v>
      </c>
      <c r="K414" s="16"/>
      <c r="L414" s="16" t="s">
        <v>230</v>
      </c>
      <c r="M414" s="5"/>
      <c r="N414" s="5"/>
      <c r="O414" s="5"/>
      <c r="P414" s="5"/>
      <c r="Q414" s="5"/>
      <c r="R414" s="5"/>
      <c r="S414" s="5"/>
      <c r="T414" s="2"/>
      <c r="U414" s="5"/>
      <c r="V414" s="5"/>
      <c r="W414" s="5"/>
      <c r="X414" s="5"/>
      <c r="Y414" s="5"/>
      <c r="Z414" s="5"/>
      <c r="AA414" s="5"/>
      <c r="AB414" s="5"/>
      <c r="AC414" s="5">
        <f t="shared" si="51"/>
        <v>0.18000000000000002</v>
      </c>
      <c r="AD414" s="5"/>
      <c r="AE414" s="5"/>
      <c r="AF414" s="5">
        <f t="shared" si="52"/>
        <v>0.18000000000000002</v>
      </c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spans="1:53" hidden="1">
      <c r="A415" s="5" t="s">
        <v>101</v>
      </c>
      <c r="B415" s="5"/>
      <c r="C415" s="5" t="s">
        <v>229</v>
      </c>
      <c r="D415" s="5">
        <v>14</v>
      </c>
      <c r="E415" s="5">
        <v>2</v>
      </c>
      <c r="F415" s="5">
        <v>4</v>
      </c>
      <c r="G415" s="17"/>
      <c r="H415" s="11"/>
      <c r="I415" s="2">
        <v>0.2</v>
      </c>
      <c r="J415" s="5">
        <v>0</v>
      </c>
      <c r="K415" s="16"/>
      <c r="L415" s="16" t="s">
        <v>230</v>
      </c>
      <c r="M415" s="5"/>
      <c r="N415" s="5"/>
      <c r="O415" s="5"/>
      <c r="P415" s="5"/>
      <c r="Q415" s="5"/>
      <c r="R415" s="5"/>
      <c r="S415" s="5"/>
      <c r="T415" s="2"/>
      <c r="U415" s="5"/>
      <c r="V415" s="5"/>
      <c r="W415" s="5"/>
      <c r="X415" s="5"/>
      <c r="Y415" s="5"/>
      <c r="Z415" s="5"/>
      <c r="AA415" s="5"/>
      <c r="AB415" s="5"/>
      <c r="AC415" s="5">
        <f t="shared" si="51"/>
        <v>0.24000000000000002</v>
      </c>
      <c r="AD415" s="5"/>
      <c r="AE415" s="5"/>
      <c r="AF415" s="5">
        <f t="shared" si="52"/>
        <v>0.24000000000000002</v>
      </c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spans="1:53" hidden="1">
      <c r="A416" s="5" t="s">
        <v>101</v>
      </c>
      <c r="B416" s="5"/>
      <c r="C416" s="5" t="s">
        <v>229</v>
      </c>
      <c r="D416" s="5">
        <v>15</v>
      </c>
      <c r="E416" s="5">
        <v>2</v>
      </c>
      <c r="F416" s="5">
        <v>5</v>
      </c>
      <c r="G416" s="17"/>
      <c r="H416" s="11"/>
      <c r="I416" s="2">
        <v>0.2</v>
      </c>
      <c r="J416" s="5">
        <v>0</v>
      </c>
      <c r="K416" s="16"/>
      <c r="L416" s="16" t="s">
        <v>230</v>
      </c>
      <c r="M416" s="5"/>
      <c r="N416" s="5"/>
      <c r="O416" s="5"/>
      <c r="P416" s="5"/>
      <c r="Q416" s="5"/>
      <c r="R416" s="5"/>
      <c r="S416" s="5"/>
      <c r="T416" s="2"/>
      <c r="U416" s="5"/>
      <c r="V416" s="5"/>
      <c r="W416" s="5"/>
      <c r="X416" s="5"/>
      <c r="Y416" s="5"/>
      <c r="Z416" s="5"/>
      <c r="AA416" s="5"/>
      <c r="AB416" s="5"/>
      <c r="AC416" s="5">
        <f t="shared" si="51"/>
        <v>0.3</v>
      </c>
      <c r="AD416" s="5"/>
      <c r="AE416" s="5"/>
      <c r="AF416" s="5">
        <f t="shared" si="52"/>
        <v>0.3</v>
      </c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spans="1:53" hidden="1">
      <c r="A417" s="5" t="s">
        <v>101</v>
      </c>
      <c r="B417" s="5"/>
      <c r="C417" s="5" t="s">
        <v>229</v>
      </c>
      <c r="D417" s="5">
        <v>16</v>
      </c>
      <c r="E417" s="5">
        <v>2</v>
      </c>
      <c r="F417" s="5">
        <v>6</v>
      </c>
      <c r="G417" s="17"/>
      <c r="H417" s="11"/>
      <c r="I417" s="2">
        <v>0.2</v>
      </c>
      <c r="J417" s="5">
        <v>0</v>
      </c>
      <c r="K417" s="16"/>
      <c r="L417" s="16" t="s">
        <v>230</v>
      </c>
      <c r="M417" s="5"/>
      <c r="N417" s="5"/>
      <c r="O417" s="5"/>
      <c r="P417" s="5"/>
      <c r="Q417" s="5"/>
      <c r="R417" s="5"/>
      <c r="S417" s="5"/>
      <c r="T417" s="2"/>
      <c r="U417" s="5"/>
      <c r="V417" s="5"/>
      <c r="W417" s="5"/>
      <c r="X417" s="5"/>
      <c r="Y417" s="5"/>
      <c r="Z417" s="5"/>
      <c r="AA417" s="5"/>
      <c r="AB417" s="5"/>
      <c r="AC417" s="5">
        <f t="shared" si="51"/>
        <v>0.36</v>
      </c>
      <c r="AD417" s="5"/>
      <c r="AE417" s="5"/>
      <c r="AF417" s="5">
        <f t="shared" si="52"/>
        <v>0.36</v>
      </c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spans="1:53" hidden="1">
      <c r="A418" s="5" t="s">
        <v>101</v>
      </c>
      <c r="B418" s="5"/>
      <c r="C418" s="5" t="s">
        <v>229</v>
      </c>
      <c r="D418" s="5">
        <v>17</v>
      </c>
      <c r="E418" s="5">
        <v>2</v>
      </c>
      <c r="F418" s="5">
        <v>7</v>
      </c>
      <c r="G418" s="17"/>
      <c r="H418" s="11"/>
      <c r="I418" s="2">
        <v>0.2</v>
      </c>
      <c r="J418" s="5">
        <v>0</v>
      </c>
      <c r="K418" s="16"/>
      <c r="L418" s="16" t="s">
        <v>230</v>
      </c>
      <c r="M418" s="5"/>
      <c r="N418" s="5"/>
      <c r="O418" s="5"/>
      <c r="P418" s="5"/>
      <c r="Q418" s="5"/>
      <c r="R418" s="5"/>
      <c r="S418" s="5"/>
      <c r="T418" s="2"/>
      <c r="U418" s="5"/>
      <c r="V418" s="5"/>
      <c r="W418" s="5"/>
      <c r="X418" s="5"/>
      <c r="Y418" s="5"/>
      <c r="Z418" s="5"/>
      <c r="AA418" s="5"/>
      <c r="AB418" s="5"/>
      <c r="AC418" s="5">
        <f t="shared" si="51"/>
        <v>0.42</v>
      </c>
      <c r="AD418" s="5"/>
      <c r="AE418" s="5"/>
      <c r="AF418" s="5">
        <f t="shared" si="52"/>
        <v>0.42</v>
      </c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spans="1:53" hidden="1">
      <c r="A419" s="5" t="s">
        <v>101</v>
      </c>
      <c r="B419" s="5"/>
      <c r="C419" s="5" t="s">
        <v>229</v>
      </c>
      <c r="D419" s="5">
        <v>18</v>
      </c>
      <c r="E419" s="5">
        <v>2</v>
      </c>
      <c r="F419" s="5">
        <v>8</v>
      </c>
      <c r="G419" s="17"/>
      <c r="H419" s="11"/>
      <c r="I419" s="2">
        <v>0.2</v>
      </c>
      <c r="J419" s="5">
        <v>0</v>
      </c>
      <c r="K419" s="16"/>
      <c r="L419" s="16" t="s">
        <v>230</v>
      </c>
      <c r="M419" s="5"/>
      <c r="N419" s="5"/>
      <c r="O419" s="5"/>
      <c r="P419" s="5"/>
      <c r="Q419" s="5"/>
      <c r="R419" s="5"/>
      <c r="S419" s="5"/>
      <c r="T419" s="2"/>
      <c r="U419" s="5"/>
      <c r="V419" s="5"/>
      <c r="W419" s="5"/>
      <c r="X419" s="5"/>
      <c r="Y419" s="5"/>
      <c r="Z419" s="5"/>
      <c r="AA419" s="5"/>
      <c r="AB419" s="5"/>
      <c r="AC419" s="5">
        <f t="shared" si="51"/>
        <v>0.48</v>
      </c>
      <c r="AD419" s="5"/>
      <c r="AE419" s="5"/>
      <c r="AF419" s="5">
        <f t="shared" si="52"/>
        <v>0.48</v>
      </c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spans="1:53" hidden="1">
      <c r="A420" s="5" t="s">
        <v>101</v>
      </c>
      <c r="B420" s="5"/>
      <c r="C420" s="5" t="s">
        <v>229</v>
      </c>
      <c r="D420" s="5">
        <v>19</v>
      </c>
      <c r="E420" s="5">
        <v>2</v>
      </c>
      <c r="F420" s="5">
        <v>9</v>
      </c>
      <c r="G420" s="17"/>
      <c r="H420" s="11"/>
      <c r="I420" s="2">
        <v>0.2</v>
      </c>
      <c r="J420" s="5">
        <v>0</v>
      </c>
      <c r="K420" s="16"/>
      <c r="L420" s="16" t="s">
        <v>230</v>
      </c>
      <c r="M420" s="5"/>
      <c r="N420" s="5"/>
      <c r="O420" s="5"/>
      <c r="P420" s="5"/>
      <c r="Q420" s="5"/>
      <c r="R420" s="5"/>
      <c r="S420" s="5"/>
      <c r="T420" s="2"/>
      <c r="U420" s="5"/>
      <c r="V420" s="5"/>
      <c r="W420" s="5"/>
      <c r="X420" s="5"/>
      <c r="Y420" s="5"/>
      <c r="Z420" s="5"/>
      <c r="AA420" s="5"/>
      <c r="AB420" s="5"/>
      <c r="AC420" s="5">
        <f t="shared" si="51"/>
        <v>0.53999999999999992</v>
      </c>
      <c r="AD420" s="5"/>
      <c r="AE420" s="5"/>
      <c r="AF420" s="5">
        <f t="shared" si="52"/>
        <v>0.53999999999999992</v>
      </c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spans="1:53" hidden="1">
      <c r="A421" s="5" t="s">
        <v>101</v>
      </c>
      <c r="B421" s="5"/>
      <c r="C421" s="5" t="s">
        <v>229</v>
      </c>
      <c r="D421" s="5">
        <v>20</v>
      </c>
      <c r="E421" s="5">
        <v>2</v>
      </c>
      <c r="F421" s="5">
        <v>10</v>
      </c>
      <c r="G421" s="17"/>
      <c r="H421" s="11"/>
      <c r="I421" s="2">
        <v>0.2</v>
      </c>
      <c r="J421" s="5">
        <v>0</v>
      </c>
      <c r="K421" s="16"/>
      <c r="L421" s="16" t="s">
        <v>230</v>
      </c>
      <c r="M421" s="5"/>
      <c r="N421" s="5"/>
      <c r="O421" s="5"/>
      <c r="P421" s="5"/>
      <c r="Q421" s="5"/>
      <c r="R421" s="5"/>
      <c r="S421" s="5"/>
      <c r="T421" s="2"/>
      <c r="U421" s="5"/>
      <c r="V421" s="5"/>
      <c r="W421" s="5"/>
      <c r="X421" s="5"/>
      <c r="Y421" s="5"/>
      <c r="Z421" s="5"/>
      <c r="AA421" s="5"/>
      <c r="AB421" s="5"/>
      <c r="AC421" s="5">
        <f t="shared" si="51"/>
        <v>0.6</v>
      </c>
      <c r="AD421" s="5"/>
      <c r="AE421" s="5"/>
      <c r="AF421" s="5">
        <f t="shared" si="52"/>
        <v>0.6</v>
      </c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spans="1:53" hidden="1">
      <c r="A422" s="5" t="s">
        <v>101</v>
      </c>
      <c r="B422" s="5"/>
      <c r="C422" s="5" t="s">
        <v>229</v>
      </c>
      <c r="D422" s="5">
        <v>21</v>
      </c>
      <c r="E422" s="5">
        <v>2</v>
      </c>
      <c r="F422" s="5">
        <v>11</v>
      </c>
      <c r="G422" s="17"/>
      <c r="H422" s="11"/>
      <c r="I422" s="2">
        <v>0.2</v>
      </c>
      <c r="J422" s="5">
        <v>0</v>
      </c>
      <c r="K422" s="16"/>
      <c r="L422" s="16" t="s">
        <v>230</v>
      </c>
      <c r="M422" s="5"/>
      <c r="N422" s="5"/>
      <c r="O422" s="5"/>
      <c r="P422" s="5"/>
      <c r="Q422" s="5"/>
      <c r="R422" s="5"/>
      <c r="S422" s="5"/>
      <c r="T422" s="2"/>
      <c r="U422" s="2"/>
      <c r="V422" s="5"/>
      <c r="W422" s="5"/>
      <c r="X422" s="5"/>
      <c r="Y422" s="5"/>
      <c r="Z422" s="5"/>
      <c r="AA422" s="5"/>
      <c r="AB422" s="5"/>
      <c r="AC422" s="5">
        <f>AC421+(6/100)</f>
        <v>0.65999999999999992</v>
      </c>
      <c r="AD422" s="5"/>
      <c r="AE422" s="5"/>
      <c r="AF422" s="5">
        <f>AF421+(6/100)</f>
        <v>0.65999999999999992</v>
      </c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spans="1:53" hidden="1">
      <c r="A423" s="5" t="s">
        <v>96</v>
      </c>
      <c r="B423" s="5"/>
      <c r="C423" s="5" t="s">
        <v>229</v>
      </c>
      <c r="D423" s="5">
        <v>1</v>
      </c>
      <c r="E423" s="5">
        <v>1</v>
      </c>
      <c r="F423" s="5">
        <v>1</v>
      </c>
      <c r="G423" s="17"/>
      <c r="H423" s="11" t="s">
        <v>176</v>
      </c>
      <c r="I423" s="2"/>
      <c r="J423" s="5">
        <v>0</v>
      </c>
      <c r="K423" s="16" t="s">
        <v>231</v>
      </c>
      <c r="L423" s="16" t="s">
        <v>231</v>
      </c>
      <c r="M423" s="5"/>
      <c r="N423" s="5"/>
      <c r="O423" s="5"/>
      <c r="P423" s="5"/>
      <c r="Q423" s="5"/>
      <c r="R423" s="5"/>
      <c r="S423" s="5"/>
      <c r="T423" s="2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spans="1:53" hidden="1">
      <c r="A424" s="5" t="s">
        <v>96</v>
      </c>
      <c r="B424" s="5"/>
      <c r="C424" s="5" t="s">
        <v>229</v>
      </c>
      <c r="D424" s="5">
        <v>2</v>
      </c>
      <c r="E424" s="5">
        <v>1</v>
      </c>
      <c r="F424" s="5">
        <v>2</v>
      </c>
      <c r="G424" s="17"/>
      <c r="H424" s="11" t="s">
        <v>176</v>
      </c>
      <c r="I424" s="2"/>
      <c r="J424" s="5">
        <v>0</v>
      </c>
      <c r="K424" s="16" t="s">
        <v>232</v>
      </c>
      <c r="L424" s="16" t="s">
        <v>232</v>
      </c>
      <c r="M424" s="5"/>
      <c r="N424" s="5"/>
      <c r="O424" s="5"/>
      <c r="P424" s="5"/>
      <c r="Q424" s="5"/>
      <c r="R424" s="5"/>
      <c r="S424" s="5"/>
      <c r="T424" s="2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spans="1:53" hidden="1">
      <c r="A425" s="5" t="s">
        <v>96</v>
      </c>
      <c r="B425" s="5"/>
      <c r="C425" s="5" t="s">
        <v>229</v>
      </c>
      <c r="D425" s="5">
        <v>3</v>
      </c>
      <c r="E425" s="5">
        <v>1</v>
      </c>
      <c r="F425" s="5">
        <v>3</v>
      </c>
      <c r="G425" s="17"/>
      <c r="H425" s="11" t="s">
        <v>176</v>
      </c>
      <c r="I425" s="2"/>
      <c r="J425" s="5">
        <v>0</v>
      </c>
      <c r="K425" s="16" t="s">
        <v>233</v>
      </c>
      <c r="L425" s="16" t="s">
        <v>233</v>
      </c>
      <c r="M425" s="5"/>
      <c r="N425" s="5"/>
      <c r="O425" s="5"/>
      <c r="P425" s="5"/>
      <c r="Q425" s="5"/>
      <c r="R425" s="5"/>
      <c r="S425" s="5"/>
      <c r="T425" s="2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spans="1:53" hidden="1">
      <c r="A426" s="5" t="s">
        <v>96</v>
      </c>
      <c r="B426" s="5"/>
      <c r="C426" s="5" t="s">
        <v>229</v>
      </c>
      <c r="D426" s="5">
        <v>4</v>
      </c>
      <c r="E426" s="5">
        <v>1</v>
      </c>
      <c r="F426" s="5">
        <v>4</v>
      </c>
      <c r="G426" s="17"/>
      <c r="H426" s="11" t="s">
        <v>176</v>
      </c>
      <c r="I426" s="2"/>
      <c r="J426" s="5">
        <v>0</v>
      </c>
      <c r="K426" s="16" t="s">
        <v>234</v>
      </c>
      <c r="L426" s="16" t="s">
        <v>234</v>
      </c>
      <c r="M426" s="5"/>
      <c r="N426" s="5"/>
      <c r="O426" s="5"/>
      <c r="P426" s="5"/>
      <c r="Q426" s="5"/>
      <c r="R426" s="5"/>
      <c r="S426" s="5"/>
      <c r="T426" s="2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spans="1:53" hidden="1">
      <c r="A427" s="5" t="s">
        <v>96</v>
      </c>
      <c r="B427" s="5"/>
      <c r="C427" s="5" t="s">
        <v>229</v>
      </c>
      <c r="D427" s="5">
        <v>5</v>
      </c>
      <c r="E427" s="5">
        <v>1</v>
      </c>
      <c r="F427" s="5">
        <v>5</v>
      </c>
      <c r="G427" s="17"/>
      <c r="H427" s="11" t="s">
        <v>176</v>
      </c>
      <c r="I427" s="2"/>
      <c r="J427" s="5">
        <v>0</v>
      </c>
      <c r="K427" s="16" t="s">
        <v>235</v>
      </c>
      <c r="L427" s="16" t="s">
        <v>235</v>
      </c>
      <c r="M427" s="5"/>
      <c r="N427" s="5"/>
      <c r="O427" s="5"/>
      <c r="P427" s="5"/>
      <c r="Q427" s="5"/>
      <c r="R427" s="5"/>
      <c r="S427" s="5"/>
      <c r="T427" s="2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spans="1:53" hidden="1">
      <c r="A428" s="5" t="s">
        <v>96</v>
      </c>
      <c r="B428" s="5"/>
      <c r="C428" s="5" t="s">
        <v>229</v>
      </c>
      <c r="D428" s="5">
        <v>6</v>
      </c>
      <c r="E428" s="5">
        <v>1</v>
      </c>
      <c r="F428" s="5">
        <v>6</v>
      </c>
      <c r="G428" s="17"/>
      <c r="H428" s="11" t="s">
        <v>176</v>
      </c>
      <c r="I428" s="2"/>
      <c r="J428" s="5">
        <v>0</v>
      </c>
      <c r="K428" s="16" t="s">
        <v>236</v>
      </c>
      <c r="L428" s="16" t="s">
        <v>236</v>
      </c>
      <c r="M428" s="5"/>
      <c r="N428" s="5"/>
      <c r="O428" s="5"/>
      <c r="P428" s="5"/>
      <c r="Q428" s="5"/>
      <c r="R428" s="5"/>
      <c r="S428" s="5"/>
      <c r="T428" s="2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spans="1:53" hidden="1">
      <c r="A429" s="5" t="s">
        <v>96</v>
      </c>
      <c r="B429" s="5"/>
      <c r="C429" s="5" t="s">
        <v>229</v>
      </c>
      <c r="D429" s="5">
        <v>7</v>
      </c>
      <c r="E429" s="5">
        <v>1</v>
      </c>
      <c r="F429" s="5">
        <v>7</v>
      </c>
      <c r="G429" s="17"/>
      <c r="H429" s="11" t="s">
        <v>176</v>
      </c>
      <c r="I429" s="2"/>
      <c r="J429" s="5">
        <v>0</v>
      </c>
      <c r="K429" s="16" t="s">
        <v>237</v>
      </c>
      <c r="L429" s="16" t="s">
        <v>237</v>
      </c>
      <c r="M429" s="5"/>
      <c r="N429" s="5"/>
      <c r="O429" s="5"/>
      <c r="P429" s="5"/>
      <c r="Q429" s="5"/>
      <c r="R429" s="5"/>
      <c r="S429" s="5"/>
      <c r="T429" s="2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spans="1:53" hidden="1">
      <c r="A430" s="5" t="s">
        <v>96</v>
      </c>
      <c r="B430" s="5"/>
      <c r="C430" s="5" t="s">
        <v>229</v>
      </c>
      <c r="D430" s="5">
        <v>8</v>
      </c>
      <c r="E430" s="5">
        <v>1</v>
      </c>
      <c r="F430" s="5">
        <v>8</v>
      </c>
      <c r="G430" s="17"/>
      <c r="H430" s="11" t="s">
        <v>176</v>
      </c>
      <c r="I430" s="2"/>
      <c r="J430" s="5">
        <v>0</v>
      </c>
      <c r="K430" s="16" t="s">
        <v>238</v>
      </c>
      <c r="L430" s="16" t="s">
        <v>238</v>
      </c>
      <c r="M430" s="5"/>
      <c r="N430" s="5"/>
      <c r="O430" s="5"/>
      <c r="P430" s="5"/>
      <c r="Q430" s="5"/>
      <c r="R430" s="5"/>
      <c r="S430" s="5"/>
      <c r="T430" s="2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spans="1:53" hidden="1">
      <c r="A431" s="5" t="s">
        <v>96</v>
      </c>
      <c r="B431" s="5"/>
      <c r="C431" s="5" t="s">
        <v>229</v>
      </c>
      <c r="D431" s="5">
        <v>9</v>
      </c>
      <c r="E431" s="5">
        <v>1</v>
      </c>
      <c r="F431" s="5">
        <v>9</v>
      </c>
      <c r="G431" s="17"/>
      <c r="H431" s="11" t="s">
        <v>176</v>
      </c>
      <c r="I431" s="2"/>
      <c r="J431" s="5">
        <v>0</v>
      </c>
      <c r="K431" s="16" t="s">
        <v>239</v>
      </c>
      <c r="L431" s="16" t="s">
        <v>239</v>
      </c>
      <c r="M431" s="5"/>
      <c r="N431" s="5"/>
      <c r="O431" s="5"/>
      <c r="P431" s="5"/>
      <c r="Q431" s="5"/>
      <c r="R431" s="5"/>
      <c r="S431" s="5"/>
      <c r="T431" s="2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spans="1:53" hidden="1">
      <c r="A432" s="5" t="s">
        <v>96</v>
      </c>
      <c r="B432" s="5"/>
      <c r="C432" s="5" t="s">
        <v>229</v>
      </c>
      <c r="D432" s="5">
        <v>10</v>
      </c>
      <c r="E432" s="5">
        <v>1</v>
      </c>
      <c r="F432" s="5">
        <v>10</v>
      </c>
      <c r="G432" s="17" t="s">
        <v>240</v>
      </c>
      <c r="H432" s="11" t="s">
        <v>176</v>
      </c>
      <c r="I432" s="2"/>
      <c r="J432" s="5">
        <v>0</v>
      </c>
      <c r="K432" s="16" t="s">
        <v>241</v>
      </c>
      <c r="L432" s="6" t="s">
        <v>241</v>
      </c>
      <c r="M432" s="5"/>
      <c r="N432" s="5"/>
      <c r="O432" s="5"/>
      <c r="P432" s="5"/>
      <c r="Q432" s="5"/>
      <c r="R432" s="5"/>
      <c r="S432" s="5"/>
      <c r="T432" s="2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spans="1:53" hidden="1">
      <c r="A433" s="5" t="s">
        <v>96</v>
      </c>
      <c r="B433" s="5"/>
      <c r="C433" s="5" t="s">
        <v>229</v>
      </c>
      <c r="D433" s="5">
        <v>11</v>
      </c>
      <c r="E433" s="5">
        <v>2</v>
      </c>
      <c r="F433" s="5">
        <v>1</v>
      </c>
      <c r="G433" s="17"/>
      <c r="H433" s="11" t="s">
        <v>176</v>
      </c>
      <c r="I433" s="2"/>
      <c r="J433" s="5">
        <v>0</v>
      </c>
      <c r="K433" s="16"/>
      <c r="L433" s="16" t="s">
        <v>242</v>
      </c>
      <c r="M433" s="5"/>
      <c r="N433" s="5"/>
      <c r="O433" s="5"/>
      <c r="P433" s="5"/>
      <c r="Q433" s="5"/>
      <c r="R433" s="5"/>
      <c r="S433" s="5"/>
      <c r="T433" s="2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H433" s="5">
        <v>0.05</v>
      </c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spans="1:53" hidden="1">
      <c r="A434" s="5" t="s">
        <v>96</v>
      </c>
      <c r="B434" s="5"/>
      <c r="C434" s="5" t="s">
        <v>229</v>
      </c>
      <c r="D434" s="5">
        <v>12</v>
      </c>
      <c r="E434" s="5">
        <v>2</v>
      </c>
      <c r="F434" s="5">
        <v>2</v>
      </c>
      <c r="G434" s="17"/>
      <c r="H434" s="11" t="s">
        <v>176</v>
      </c>
      <c r="I434" s="2"/>
      <c r="J434" s="5">
        <v>0</v>
      </c>
      <c r="K434" s="16"/>
      <c r="L434" s="16" t="s">
        <v>243</v>
      </c>
      <c r="M434" s="5"/>
      <c r="N434" s="5"/>
      <c r="O434" s="5"/>
      <c r="P434" s="5"/>
      <c r="Q434" s="5"/>
      <c r="R434" s="5"/>
      <c r="S434" s="5"/>
      <c r="T434" s="2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H434" s="5">
        <f t="shared" ref="AH434:AH443" si="53">AH433+(5/100)</f>
        <v>0.1</v>
      </c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spans="1:53" hidden="1">
      <c r="A435" s="5" t="s">
        <v>96</v>
      </c>
      <c r="B435" s="5"/>
      <c r="C435" s="5" t="s">
        <v>229</v>
      </c>
      <c r="D435" s="5">
        <v>13</v>
      </c>
      <c r="E435" s="5">
        <v>2</v>
      </c>
      <c r="F435" s="5">
        <v>3</v>
      </c>
      <c r="G435" s="17"/>
      <c r="H435" s="11" t="s">
        <v>176</v>
      </c>
      <c r="I435" s="2"/>
      <c r="J435" s="5">
        <v>0</v>
      </c>
      <c r="K435" s="16"/>
      <c r="L435" s="16" t="s">
        <v>244</v>
      </c>
      <c r="M435" s="5"/>
      <c r="N435" s="5"/>
      <c r="O435" s="5"/>
      <c r="P435" s="5"/>
      <c r="Q435" s="5"/>
      <c r="R435" s="5"/>
      <c r="S435" s="5"/>
      <c r="T435" s="2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H435" s="5">
        <f t="shared" si="53"/>
        <v>0.15000000000000002</v>
      </c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spans="1:53" hidden="1">
      <c r="A436" s="5" t="s">
        <v>96</v>
      </c>
      <c r="B436" s="5"/>
      <c r="C436" s="5" t="s">
        <v>229</v>
      </c>
      <c r="D436" s="5">
        <v>14</v>
      </c>
      <c r="E436" s="5">
        <v>2</v>
      </c>
      <c r="F436" s="5">
        <v>4</v>
      </c>
      <c r="G436" s="17"/>
      <c r="H436" s="11" t="s">
        <v>176</v>
      </c>
      <c r="I436" s="2"/>
      <c r="J436" s="5">
        <v>0</v>
      </c>
      <c r="K436" s="16"/>
      <c r="L436" s="16" t="s">
        <v>245</v>
      </c>
      <c r="M436" s="5"/>
      <c r="N436" s="5"/>
      <c r="O436" s="5"/>
      <c r="P436" s="5"/>
      <c r="Q436" s="5"/>
      <c r="R436" s="5"/>
      <c r="S436" s="5"/>
      <c r="T436" s="2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H436" s="5">
        <f t="shared" si="53"/>
        <v>0.2</v>
      </c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spans="1:53" hidden="1">
      <c r="A437" s="5" t="s">
        <v>96</v>
      </c>
      <c r="B437" s="5"/>
      <c r="C437" s="5" t="s">
        <v>229</v>
      </c>
      <c r="D437" s="5">
        <v>15</v>
      </c>
      <c r="E437" s="5">
        <v>2</v>
      </c>
      <c r="F437" s="5">
        <v>5</v>
      </c>
      <c r="G437" s="17"/>
      <c r="H437" s="11" t="s">
        <v>176</v>
      </c>
      <c r="I437" s="2"/>
      <c r="J437" s="5">
        <v>0</v>
      </c>
      <c r="K437" s="16"/>
      <c r="L437" s="16" t="s">
        <v>246</v>
      </c>
      <c r="M437" s="5"/>
      <c r="N437" s="5"/>
      <c r="O437" s="5"/>
      <c r="P437" s="5"/>
      <c r="Q437" s="5"/>
      <c r="R437" s="5"/>
      <c r="S437" s="5"/>
      <c r="T437" s="2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H437" s="5">
        <f t="shared" si="53"/>
        <v>0.25</v>
      </c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spans="1:53" hidden="1">
      <c r="A438" s="5" t="s">
        <v>96</v>
      </c>
      <c r="B438" s="5"/>
      <c r="C438" s="5" t="s">
        <v>229</v>
      </c>
      <c r="D438" s="5">
        <v>16</v>
      </c>
      <c r="E438" s="5">
        <v>2</v>
      </c>
      <c r="F438" s="5">
        <v>6</v>
      </c>
      <c r="G438" s="17"/>
      <c r="H438" s="11" t="s">
        <v>176</v>
      </c>
      <c r="I438" s="2"/>
      <c r="J438" s="5">
        <v>0</v>
      </c>
      <c r="K438" s="16"/>
      <c r="L438" s="16" t="s">
        <v>247</v>
      </c>
      <c r="M438" s="5"/>
      <c r="N438" s="5"/>
      <c r="O438" s="5"/>
      <c r="P438" s="5"/>
      <c r="Q438" s="5"/>
      <c r="R438" s="5"/>
      <c r="S438" s="5"/>
      <c r="T438" s="2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H438" s="5">
        <f t="shared" si="53"/>
        <v>0.3</v>
      </c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spans="1:53" hidden="1">
      <c r="A439" s="5" t="s">
        <v>96</v>
      </c>
      <c r="B439" s="5"/>
      <c r="C439" s="5" t="s">
        <v>229</v>
      </c>
      <c r="D439" s="5">
        <v>17</v>
      </c>
      <c r="E439" s="5">
        <v>2</v>
      </c>
      <c r="F439" s="5">
        <v>7</v>
      </c>
      <c r="G439" s="17"/>
      <c r="H439" s="11" t="s">
        <v>176</v>
      </c>
      <c r="I439" s="2"/>
      <c r="J439" s="5">
        <v>0</v>
      </c>
      <c r="K439" s="16"/>
      <c r="L439" s="16" t="s">
        <v>248</v>
      </c>
      <c r="M439" s="5"/>
      <c r="N439" s="5"/>
      <c r="O439" s="5"/>
      <c r="P439" s="5"/>
      <c r="Q439" s="5"/>
      <c r="R439" s="5"/>
      <c r="S439" s="5"/>
      <c r="T439" s="2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H439" s="5">
        <f t="shared" si="53"/>
        <v>0.35</v>
      </c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spans="1:53" hidden="1">
      <c r="A440" s="5" t="s">
        <v>96</v>
      </c>
      <c r="B440" s="5"/>
      <c r="C440" s="5" t="s">
        <v>229</v>
      </c>
      <c r="D440" s="5">
        <v>18</v>
      </c>
      <c r="E440" s="5">
        <v>2</v>
      </c>
      <c r="F440" s="5">
        <v>8</v>
      </c>
      <c r="G440" s="17"/>
      <c r="H440" s="11" t="s">
        <v>176</v>
      </c>
      <c r="I440" s="2"/>
      <c r="J440" s="5">
        <v>0</v>
      </c>
      <c r="K440" s="16"/>
      <c r="L440" s="16" t="s">
        <v>249</v>
      </c>
      <c r="M440" s="5"/>
      <c r="N440" s="5"/>
      <c r="O440" s="5"/>
      <c r="P440" s="5"/>
      <c r="Q440" s="5"/>
      <c r="R440" s="5"/>
      <c r="S440" s="5"/>
      <c r="T440" s="2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H440" s="5">
        <f t="shared" si="53"/>
        <v>0.39999999999999997</v>
      </c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spans="1:53" hidden="1">
      <c r="A441" s="5" t="s">
        <v>96</v>
      </c>
      <c r="B441" s="5"/>
      <c r="C441" s="5" t="s">
        <v>229</v>
      </c>
      <c r="D441" s="5">
        <v>19</v>
      </c>
      <c r="E441" s="5">
        <v>2</v>
      </c>
      <c r="F441" s="5">
        <v>9</v>
      </c>
      <c r="G441" s="17"/>
      <c r="H441" s="11" t="s">
        <v>176</v>
      </c>
      <c r="I441" s="2"/>
      <c r="J441" s="5">
        <v>0</v>
      </c>
      <c r="K441" s="16"/>
      <c r="L441" s="16" t="s">
        <v>250</v>
      </c>
      <c r="M441" s="5"/>
      <c r="N441" s="5"/>
      <c r="O441" s="5"/>
      <c r="P441" s="5"/>
      <c r="Q441" s="5"/>
      <c r="R441" s="5"/>
      <c r="S441" s="5"/>
      <c r="T441" s="2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H441" s="5">
        <f t="shared" si="53"/>
        <v>0.44999999999999996</v>
      </c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spans="1:53" hidden="1">
      <c r="A442" s="5" t="s">
        <v>96</v>
      </c>
      <c r="B442" s="5"/>
      <c r="C442" s="5" t="s">
        <v>229</v>
      </c>
      <c r="D442" s="5">
        <v>20</v>
      </c>
      <c r="E442" s="5">
        <v>2</v>
      </c>
      <c r="F442" s="5">
        <v>10</v>
      </c>
      <c r="G442" s="17"/>
      <c r="H442" s="11" t="s">
        <v>176</v>
      </c>
      <c r="I442" s="2"/>
      <c r="J442" s="5">
        <v>0</v>
      </c>
      <c r="K442" s="16"/>
      <c r="L442" s="16" t="s">
        <v>251</v>
      </c>
      <c r="M442" s="5"/>
      <c r="N442" s="5"/>
      <c r="O442" s="5"/>
      <c r="P442" s="5"/>
      <c r="Q442" s="5"/>
      <c r="R442" s="5"/>
      <c r="S442" s="5"/>
      <c r="T442" s="2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H442" s="5">
        <f t="shared" si="53"/>
        <v>0.49999999999999994</v>
      </c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spans="1:53" hidden="1">
      <c r="A443" s="5" t="s">
        <v>96</v>
      </c>
      <c r="B443" s="5"/>
      <c r="C443" s="5" t="s">
        <v>229</v>
      </c>
      <c r="D443" s="5">
        <v>21</v>
      </c>
      <c r="E443" s="5">
        <v>2</v>
      </c>
      <c r="F443" s="5">
        <v>11</v>
      </c>
      <c r="G443" s="17" t="s">
        <v>252</v>
      </c>
      <c r="H443" s="11" t="s">
        <v>176</v>
      </c>
      <c r="I443" s="2"/>
      <c r="J443" s="5">
        <v>0</v>
      </c>
      <c r="K443" s="16"/>
      <c r="L443" s="17" t="s">
        <v>253</v>
      </c>
      <c r="M443" s="5"/>
      <c r="N443" s="5"/>
      <c r="O443" s="5"/>
      <c r="P443" s="5"/>
      <c r="Q443" s="5"/>
      <c r="R443" s="5"/>
      <c r="S443" s="5"/>
      <c r="T443" s="2"/>
      <c r="U443" s="2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H443" s="5">
        <f t="shared" si="53"/>
        <v>0.54999999999999993</v>
      </c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spans="1:53" hidden="1">
      <c r="A444" s="5" t="s">
        <v>99</v>
      </c>
      <c r="B444" s="5"/>
      <c r="C444" s="5" t="s">
        <v>229</v>
      </c>
      <c r="D444" s="5">
        <v>1</v>
      </c>
      <c r="E444" s="5">
        <v>1</v>
      </c>
      <c r="F444" s="5">
        <v>1</v>
      </c>
      <c r="G444" s="17"/>
      <c r="H444" s="11"/>
      <c r="I444" s="2"/>
      <c r="J444" s="5">
        <v>0</v>
      </c>
      <c r="K444" s="16" t="s">
        <v>254</v>
      </c>
      <c r="L444" s="16" t="s">
        <v>254</v>
      </c>
      <c r="M444" s="5"/>
      <c r="N444" s="5"/>
      <c r="O444" s="5"/>
      <c r="P444" s="5"/>
      <c r="Q444" s="5"/>
      <c r="R444" s="5">
        <v>0.1</v>
      </c>
      <c r="S444" s="5"/>
      <c r="T444" s="2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spans="1:53" hidden="1">
      <c r="A445" s="5" t="s">
        <v>99</v>
      </c>
      <c r="B445" s="5"/>
      <c r="C445" s="5" t="s">
        <v>229</v>
      </c>
      <c r="D445" s="5">
        <v>2</v>
      </c>
      <c r="E445" s="5">
        <v>1</v>
      </c>
      <c r="F445" s="5">
        <v>2</v>
      </c>
      <c r="G445" s="17"/>
      <c r="H445" s="11"/>
      <c r="I445" s="2"/>
      <c r="J445" s="5">
        <v>0</v>
      </c>
      <c r="K445" s="16" t="s">
        <v>254</v>
      </c>
      <c r="L445" s="16" t="s">
        <v>254</v>
      </c>
      <c r="M445" s="5"/>
      <c r="N445" s="5"/>
      <c r="O445" s="5"/>
      <c r="P445" s="5"/>
      <c r="Q445" s="5"/>
      <c r="R445" s="5">
        <f t="shared" ref="R445:R453" si="54">R444+(10/100)</f>
        <v>0.2</v>
      </c>
      <c r="S445" s="5"/>
      <c r="T445" s="2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spans="1:53" hidden="1">
      <c r="A446" s="5" t="s">
        <v>99</v>
      </c>
      <c r="B446" s="5"/>
      <c r="C446" s="5" t="s">
        <v>229</v>
      </c>
      <c r="D446" s="5">
        <v>3</v>
      </c>
      <c r="E446" s="5">
        <v>1</v>
      </c>
      <c r="F446" s="5">
        <v>3</v>
      </c>
      <c r="G446" s="17"/>
      <c r="H446" s="11"/>
      <c r="I446" s="2"/>
      <c r="J446" s="5">
        <v>0</v>
      </c>
      <c r="K446" s="16" t="s">
        <v>254</v>
      </c>
      <c r="L446" s="16" t="s">
        <v>254</v>
      </c>
      <c r="M446" s="5"/>
      <c r="N446" s="5"/>
      <c r="O446" s="5"/>
      <c r="P446" s="5"/>
      <c r="Q446" s="5"/>
      <c r="R446" s="5">
        <f t="shared" si="54"/>
        <v>0.30000000000000004</v>
      </c>
      <c r="S446" s="5"/>
      <c r="T446" s="2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spans="1:53" hidden="1">
      <c r="A447" s="5" t="s">
        <v>99</v>
      </c>
      <c r="B447" s="5"/>
      <c r="C447" s="5" t="s">
        <v>229</v>
      </c>
      <c r="D447" s="5">
        <v>4</v>
      </c>
      <c r="E447" s="5">
        <v>1</v>
      </c>
      <c r="F447" s="5">
        <v>4</v>
      </c>
      <c r="G447" s="17"/>
      <c r="H447" s="11"/>
      <c r="I447" s="2"/>
      <c r="J447" s="5">
        <v>0</v>
      </c>
      <c r="K447" s="16" t="s">
        <v>254</v>
      </c>
      <c r="L447" s="16" t="s">
        <v>254</v>
      </c>
      <c r="M447" s="5"/>
      <c r="N447" s="5"/>
      <c r="O447" s="5"/>
      <c r="P447" s="5"/>
      <c r="Q447" s="5"/>
      <c r="R447" s="5">
        <f t="shared" si="54"/>
        <v>0.4</v>
      </c>
      <c r="S447" s="5"/>
      <c r="T447" s="2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spans="1:53" hidden="1">
      <c r="A448" s="5" t="s">
        <v>99</v>
      </c>
      <c r="B448" s="5"/>
      <c r="C448" s="5" t="s">
        <v>229</v>
      </c>
      <c r="D448" s="5">
        <v>5</v>
      </c>
      <c r="E448" s="5">
        <v>1</v>
      </c>
      <c r="F448" s="5">
        <v>5</v>
      </c>
      <c r="G448" s="17"/>
      <c r="H448" s="11"/>
      <c r="I448" s="2"/>
      <c r="J448" s="5">
        <v>0</v>
      </c>
      <c r="K448" s="16" t="s">
        <v>254</v>
      </c>
      <c r="L448" s="16" t="s">
        <v>254</v>
      </c>
      <c r="M448" s="5"/>
      <c r="N448" s="5"/>
      <c r="O448" s="5"/>
      <c r="P448" s="5"/>
      <c r="Q448" s="5"/>
      <c r="R448" s="5">
        <f t="shared" si="54"/>
        <v>0.5</v>
      </c>
      <c r="S448" s="5"/>
      <c r="T448" s="2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spans="1:53" hidden="1">
      <c r="A449" s="5" t="s">
        <v>99</v>
      </c>
      <c r="B449" s="5"/>
      <c r="C449" s="5" t="s">
        <v>229</v>
      </c>
      <c r="D449" s="5">
        <v>6</v>
      </c>
      <c r="E449" s="5">
        <v>1</v>
      </c>
      <c r="F449" s="5">
        <v>6</v>
      </c>
      <c r="G449" s="17"/>
      <c r="H449" s="11"/>
      <c r="I449" s="2"/>
      <c r="J449" s="5">
        <v>0</v>
      </c>
      <c r="K449" s="16" t="s">
        <v>254</v>
      </c>
      <c r="L449" s="16" t="s">
        <v>254</v>
      </c>
      <c r="M449" s="5"/>
      <c r="N449" s="5"/>
      <c r="O449" s="5"/>
      <c r="P449" s="5"/>
      <c r="Q449" s="5"/>
      <c r="R449" s="5">
        <f t="shared" si="54"/>
        <v>0.6</v>
      </c>
      <c r="S449" s="5"/>
      <c r="T449" s="2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spans="1:53" hidden="1">
      <c r="A450" s="5" t="s">
        <v>99</v>
      </c>
      <c r="B450" s="5"/>
      <c r="C450" s="5" t="s">
        <v>229</v>
      </c>
      <c r="D450" s="5">
        <v>7</v>
      </c>
      <c r="E450" s="5">
        <v>1</v>
      </c>
      <c r="F450" s="5">
        <v>7</v>
      </c>
      <c r="G450" s="17"/>
      <c r="H450" s="11"/>
      <c r="I450" s="2"/>
      <c r="J450" s="5">
        <v>0</v>
      </c>
      <c r="K450" s="16" t="s">
        <v>254</v>
      </c>
      <c r="L450" s="16" t="s">
        <v>254</v>
      </c>
      <c r="M450" s="5"/>
      <c r="N450" s="5"/>
      <c r="O450" s="5"/>
      <c r="P450" s="5"/>
      <c r="Q450" s="5"/>
      <c r="R450" s="5">
        <f t="shared" si="54"/>
        <v>0.7</v>
      </c>
      <c r="S450" s="5"/>
      <c r="T450" s="2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spans="1:53" hidden="1">
      <c r="A451" s="5" t="s">
        <v>99</v>
      </c>
      <c r="B451" s="5"/>
      <c r="C451" s="5" t="s">
        <v>229</v>
      </c>
      <c r="D451" s="5">
        <v>8</v>
      </c>
      <c r="E451" s="5">
        <v>1</v>
      </c>
      <c r="F451" s="5">
        <v>8</v>
      </c>
      <c r="G451" s="17"/>
      <c r="H451" s="11"/>
      <c r="I451" s="2"/>
      <c r="J451" s="5">
        <v>0</v>
      </c>
      <c r="K451" s="16" t="s">
        <v>254</v>
      </c>
      <c r="L451" s="16" t="s">
        <v>254</v>
      </c>
      <c r="M451" s="5"/>
      <c r="N451" s="5"/>
      <c r="O451" s="5"/>
      <c r="P451" s="5"/>
      <c r="Q451" s="5"/>
      <c r="R451" s="5">
        <f t="shared" si="54"/>
        <v>0.79999999999999993</v>
      </c>
      <c r="S451" s="5"/>
      <c r="T451" s="2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spans="1:53" hidden="1">
      <c r="A452" s="5" t="s">
        <v>99</v>
      </c>
      <c r="B452" s="5"/>
      <c r="C452" s="5" t="s">
        <v>229</v>
      </c>
      <c r="D452" s="5">
        <v>9</v>
      </c>
      <c r="E452" s="5">
        <v>1</v>
      </c>
      <c r="F452" s="5">
        <v>9</v>
      </c>
      <c r="G452" s="17"/>
      <c r="H452" s="11"/>
      <c r="I452" s="2"/>
      <c r="J452" s="5">
        <v>0</v>
      </c>
      <c r="K452" s="16" t="s">
        <v>254</v>
      </c>
      <c r="L452" s="16" t="s">
        <v>254</v>
      </c>
      <c r="M452" s="5"/>
      <c r="N452" s="5"/>
      <c r="O452" s="5"/>
      <c r="P452" s="5"/>
      <c r="Q452" s="5"/>
      <c r="R452" s="5">
        <f t="shared" si="54"/>
        <v>0.89999999999999991</v>
      </c>
      <c r="S452" s="5"/>
      <c r="T452" s="2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spans="1:53" hidden="1">
      <c r="A453" s="5" t="s">
        <v>99</v>
      </c>
      <c r="B453" s="5"/>
      <c r="C453" s="5" t="s">
        <v>229</v>
      </c>
      <c r="D453" s="5">
        <v>10</v>
      </c>
      <c r="E453" s="5">
        <v>1</v>
      </c>
      <c r="F453" s="5">
        <v>10</v>
      </c>
      <c r="G453" s="17"/>
      <c r="H453" s="11"/>
      <c r="I453" s="2"/>
      <c r="J453" s="5">
        <v>0</v>
      </c>
      <c r="K453" s="16" t="s">
        <v>254</v>
      </c>
      <c r="L453" s="16" t="s">
        <v>254</v>
      </c>
      <c r="M453" s="5"/>
      <c r="N453" s="5"/>
      <c r="O453" s="5"/>
      <c r="P453" s="5"/>
      <c r="Q453" s="5"/>
      <c r="R453" s="5">
        <f t="shared" si="54"/>
        <v>0.99999999999999989</v>
      </c>
      <c r="S453" s="5"/>
      <c r="T453" s="2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spans="1:53" hidden="1">
      <c r="A454" s="5" t="s">
        <v>99</v>
      </c>
      <c r="B454" s="5"/>
      <c r="C454" s="5" t="s">
        <v>229</v>
      </c>
      <c r="D454" s="5">
        <v>11</v>
      </c>
      <c r="E454" s="5">
        <v>2</v>
      </c>
      <c r="F454" s="5">
        <v>1</v>
      </c>
      <c r="G454" s="17"/>
      <c r="H454" s="11"/>
      <c r="I454" s="2">
        <v>0.2</v>
      </c>
      <c r="J454" s="5">
        <v>0</v>
      </c>
      <c r="K454" s="16"/>
      <c r="L454" s="16" t="s">
        <v>254</v>
      </c>
      <c r="M454" s="5"/>
      <c r="N454" s="5"/>
      <c r="O454" s="5"/>
      <c r="P454" s="5"/>
      <c r="Q454" s="5"/>
      <c r="R454" s="5">
        <f t="shared" ref="R454:R463" si="55">R444+(R444*$I454)</f>
        <v>0.12000000000000001</v>
      </c>
      <c r="S454" s="5"/>
      <c r="T454" s="2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spans="1:53" hidden="1">
      <c r="A455" s="5" t="s">
        <v>99</v>
      </c>
      <c r="B455" s="5"/>
      <c r="C455" s="5" t="s">
        <v>229</v>
      </c>
      <c r="D455" s="5">
        <v>12</v>
      </c>
      <c r="E455" s="5">
        <v>2</v>
      </c>
      <c r="F455" s="5">
        <v>2</v>
      </c>
      <c r="G455" s="17"/>
      <c r="H455" s="11"/>
      <c r="I455" s="2">
        <v>0.2</v>
      </c>
      <c r="J455" s="5">
        <v>0</v>
      </c>
      <c r="K455" s="16"/>
      <c r="L455" s="16" t="s">
        <v>254</v>
      </c>
      <c r="M455" s="5"/>
      <c r="N455" s="5"/>
      <c r="O455" s="5"/>
      <c r="P455" s="5"/>
      <c r="Q455" s="5"/>
      <c r="R455" s="5">
        <f t="shared" si="55"/>
        <v>0.24000000000000002</v>
      </c>
      <c r="S455" s="5"/>
      <c r="T455" s="2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spans="1:53" hidden="1">
      <c r="A456" s="5" t="s">
        <v>99</v>
      </c>
      <c r="B456" s="5"/>
      <c r="C456" s="5" t="s">
        <v>229</v>
      </c>
      <c r="D456" s="5">
        <v>13</v>
      </c>
      <c r="E456" s="5">
        <v>2</v>
      </c>
      <c r="F456" s="5">
        <v>3</v>
      </c>
      <c r="G456" s="17"/>
      <c r="H456" s="11"/>
      <c r="I456" s="2">
        <v>0.2</v>
      </c>
      <c r="J456" s="5">
        <v>0</v>
      </c>
      <c r="K456" s="16"/>
      <c r="L456" s="16" t="s">
        <v>254</v>
      </c>
      <c r="M456" s="5"/>
      <c r="N456" s="5"/>
      <c r="O456" s="5"/>
      <c r="P456" s="5"/>
      <c r="Q456" s="5"/>
      <c r="R456" s="5">
        <f t="shared" si="55"/>
        <v>0.36000000000000004</v>
      </c>
      <c r="S456" s="5"/>
      <c r="T456" s="2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spans="1:53" hidden="1">
      <c r="A457" s="5" t="s">
        <v>99</v>
      </c>
      <c r="B457" s="5"/>
      <c r="C457" s="5" t="s">
        <v>229</v>
      </c>
      <c r="D457" s="5">
        <v>14</v>
      </c>
      <c r="E457" s="5">
        <v>2</v>
      </c>
      <c r="F457" s="5">
        <v>4</v>
      </c>
      <c r="G457" s="17"/>
      <c r="H457" s="11"/>
      <c r="I457" s="2">
        <v>0.2</v>
      </c>
      <c r="J457" s="5">
        <v>0</v>
      </c>
      <c r="K457" s="16"/>
      <c r="L457" s="16" t="s">
        <v>254</v>
      </c>
      <c r="M457" s="5"/>
      <c r="N457" s="5"/>
      <c r="O457" s="5"/>
      <c r="P457" s="5"/>
      <c r="Q457" s="5"/>
      <c r="R457" s="5">
        <f t="shared" si="55"/>
        <v>0.48000000000000004</v>
      </c>
      <c r="S457" s="5"/>
      <c r="T457" s="2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spans="1:53" hidden="1">
      <c r="A458" s="5" t="s">
        <v>99</v>
      </c>
      <c r="B458" s="5"/>
      <c r="C458" s="5" t="s">
        <v>229</v>
      </c>
      <c r="D458" s="5">
        <v>15</v>
      </c>
      <c r="E458" s="5">
        <v>2</v>
      </c>
      <c r="F458" s="5">
        <v>5</v>
      </c>
      <c r="G458" s="17"/>
      <c r="H458" s="11"/>
      <c r="I458" s="2">
        <v>0.2</v>
      </c>
      <c r="J458" s="5">
        <v>0</v>
      </c>
      <c r="K458" s="16"/>
      <c r="L458" s="16" t="s">
        <v>254</v>
      </c>
      <c r="M458" s="5"/>
      <c r="N458" s="5"/>
      <c r="O458" s="5"/>
      <c r="P458" s="5"/>
      <c r="Q458" s="5"/>
      <c r="R458" s="5">
        <f t="shared" si="55"/>
        <v>0.6</v>
      </c>
      <c r="S458" s="5"/>
      <c r="T458" s="2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spans="1:53" hidden="1">
      <c r="A459" s="5" t="s">
        <v>99</v>
      </c>
      <c r="B459" s="5"/>
      <c r="C459" s="5" t="s">
        <v>229</v>
      </c>
      <c r="D459" s="5">
        <v>16</v>
      </c>
      <c r="E459" s="5">
        <v>2</v>
      </c>
      <c r="F459" s="5">
        <v>6</v>
      </c>
      <c r="G459" s="17"/>
      <c r="H459" s="11"/>
      <c r="I459" s="2">
        <v>0.2</v>
      </c>
      <c r="J459" s="5">
        <v>0</v>
      </c>
      <c r="K459" s="16"/>
      <c r="L459" s="16" t="s">
        <v>254</v>
      </c>
      <c r="M459" s="5"/>
      <c r="N459" s="5"/>
      <c r="O459" s="5"/>
      <c r="P459" s="5"/>
      <c r="Q459" s="5"/>
      <c r="R459" s="5">
        <f t="shared" si="55"/>
        <v>0.72</v>
      </c>
      <c r="S459" s="5"/>
      <c r="T459" s="2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spans="1:53" hidden="1">
      <c r="A460" s="5" t="s">
        <v>99</v>
      </c>
      <c r="B460" s="5"/>
      <c r="C460" s="5" t="s">
        <v>229</v>
      </c>
      <c r="D460" s="5">
        <v>17</v>
      </c>
      <c r="E460" s="5">
        <v>2</v>
      </c>
      <c r="F460" s="5">
        <v>7</v>
      </c>
      <c r="G460" s="17"/>
      <c r="H460" s="11"/>
      <c r="I460" s="2">
        <v>0.2</v>
      </c>
      <c r="J460" s="5">
        <v>0</v>
      </c>
      <c r="K460" s="16"/>
      <c r="L460" s="16" t="s">
        <v>254</v>
      </c>
      <c r="M460" s="5"/>
      <c r="N460" s="5"/>
      <c r="O460" s="5"/>
      <c r="P460" s="5"/>
      <c r="Q460" s="5"/>
      <c r="R460" s="5">
        <f t="shared" si="55"/>
        <v>0.84</v>
      </c>
      <c r="S460" s="5"/>
      <c r="T460" s="2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spans="1:53" hidden="1">
      <c r="A461" s="5" t="s">
        <v>99</v>
      </c>
      <c r="B461" s="5"/>
      <c r="C461" s="5" t="s">
        <v>229</v>
      </c>
      <c r="D461" s="5">
        <v>18</v>
      </c>
      <c r="E461" s="5">
        <v>2</v>
      </c>
      <c r="F461" s="5">
        <v>8</v>
      </c>
      <c r="G461" s="17"/>
      <c r="H461" s="11"/>
      <c r="I461" s="2">
        <v>0.2</v>
      </c>
      <c r="J461" s="5">
        <v>0</v>
      </c>
      <c r="K461" s="16"/>
      <c r="L461" s="16" t="s">
        <v>254</v>
      </c>
      <c r="M461" s="5"/>
      <c r="N461" s="5"/>
      <c r="O461" s="5"/>
      <c r="P461" s="5"/>
      <c r="Q461" s="5"/>
      <c r="R461" s="5">
        <f t="shared" si="55"/>
        <v>0.96</v>
      </c>
      <c r="S461" s="5"/>
      <c r="T461" s="2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spans="1:53" hidden="1">
      <c r="A462" s="5" t="s">
        <v>99</v>
      </c>
      <c r="B462" s="5"/>
      <c r="C462" s="5" t="s">
        <v>229</v>
      </c>
      <c r="D462" s="5">
        <v>19</v>
      </c>
      <c r="E462" s="5">
        <v>2</v>
      </c>
      <c r="F462" s="5">
        <v>9</v>
      </c>
      <c r="G462" s="17"/>
      <c r="H462" s="11"/>
      <c r="I462" s="2">
        <v>0.2</v>
      </c>
      <c r="J462" s="5">
        <v>0</v>
      </c>
      <c r="K462" s="16"/>
      <c r="L462" s="16" t="s">
        <v>254</v>
      </c>
      <c r="M462" s="5"/>
      <c r="N462" s="5"/>
      <c r="O462" s="5"/>
      <c r="P462" s="5"/>
      <c r="Q462" s="5"/>
      <c r="R462" s="5">
        <f t="shared" si="55"/>
        <v>1.0799999999999998</v>
      </c>
      <c r="S462" s="5"/>
      <c r="T462" s="2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spans="1:53" hidden="1">
      <c r="A463" s="5" t="s">
        <v>99</v>
      </c>
      <c r="B463" s="5"/>
      <c r="C463" s="5" t="s">
        <v>229</v>
      </c>
      <c r="D463" s="5">
        <v>20</v>
      </c>
      <c r="E463" s="5">
        <v>2</v>
      </c>
      <c r="F463" s="5">
        <v>10</v>
      </c>
      <c r="G463" s="17"/>
      <c r="H463" s="11"/>
      <c r="I463" s="2">
        <v>0.2</v>
      </c>
      <c r="J463" s="5">
        <v>0</v>
      </c>
      <c r="K463" s="16"/>
      <c r="L463" s="16" t="s">
        <v>254</v>
      </c>
      <c r="M463" s="5"/>
      <c r="N463" s="5"/>
      <c r="O463" s="5"/>
      <c r="P463" s="5"/>
      <c r="Q463" s="5"/>
      <c r="R463" s="5">
        <f t="shared" si="55"/>
        <v>1.2</v>
      </c>
      <c r="S463" s="5"/>
      <c r="T463" s="2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spans="1:53" hidden="1">
      <c r="A464" s="5" t="s">
        <v>99</v>
      </c>
      <c r="B464" s="5"/>
      <c r="C464" s="5" t="s">
        <v>229</v>
      </c>
      <c r="D464" s="5">
        <v>21</v>
      </c>
      <c r="E464" s="5">
        <v>2</v>
      </c>
      <c r="F464" s="5">
        <v>11</v>
      </c>
      <c r="G464" s="17"/>
      <c r="H464" s="11"/>
      <c r="I464" s="2">
        <v>0.2</v>
      </c>
      <c r="J464" s="5">
        <v>0</v>
      </c>
      <c r="K464" s="16"/>
      <c r="L464" s="16" t="s">
        <v>254</v>
      </c>
      <c r="M464" s="5"/>
      <c r="N464" s="5"/>
      <c r="O464" s="5"/>
      <c r="P464" s="5"/>
      <c r="Q464" s="5"/>
      <c r="R464" s="5">
        <f>(R453+(10/100))+((R453+(10/100))*$I463)</f>
        <v>1.3199999999999998</v>
      </c>
      <c r="S464" s="5"/>
      <c r="T464" s="2"/>
      <c r="U464" s="2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spans="1:53" hidden="1">
      <c r="A465" s="5" t="s">
        <v>91</v>
      </c>
      <c r="B465" s="5"/>
      <c r="C465" s="5" t="s">
        <v>229</v>
      </c>
      <c r="D465" s="5">
        <v>1</v>
      </c>
      <c r="E465" s="5">
        <v>1</v>
      </c>
      <c r="F465" s="5">
        <v>1</v>
      </c>
      <c r="G465" s="17"/>
      <c r="H465" s="11"/>
      <c r="I465" s="2"/>
      <c r="J465" s="5">
        <v>0</v>
      </c>
      <c r="K465" s="16" t="s">
        <v>255</v>
      </c>
      <c r="L465" s="16" t="s">
        <v>255</v>
      </c>
      <c r="M465" s="5"/>
      <c r="N465" s="5"/>
      <c r="O465" s="5"/>
      <c r="P465" s="5"/>
      <c r="Q465" s="5"/>
      <c r="R465" s="5"/>
      <c r="S465" s="5"/>
      <c r="T465" s="2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2">
        <v>0.1</v>
      </c>
      <c r="AU465" s="2"/>
      <c r="AV465" s="2"/>
      <c r="AW465" s="2"/>
      <c r="AX465" s="5"/>
      <c r="AY465" s="5"/>
      <c r="AZ465" s="5"/>
      <c r="BA465" s="5"/>
    </row>
    <row r="466" spans="1:53" hidden="1">
      <c r="A466" s="5" t="s">
        <v>91</v>
      </c>
      <c r="B466" s="5"/>
      <c r="C466" s="5" t="s">
        <v>229</v>
      </c>
      <c r="D466" s="5">
        <v>2</v>
      </c>
      <c r="E466" s="5">
        <v>1</v>
      </c>
      <c r="F466" s="5">
        <v>2</v>
      </c>
      <c r="G466" s="17"/>
      <c r="H466" s="11"/>
      <c r="I466" s="2"/>
      <c r="J466" s="5">
        <v>0</v>
      </c>
      <c r="K466" s="16" t="s">
        <v>255</v>
      </c>
      <c r="L466" s="16" t="s">
        <v>255</v>
      </c>
      <c r="M466" s="5"/>
      <c r="N466" s="5"/>
      <c r="O466" s="5"/>
      <c r="P466" s="5"/>
      <c r="Q466" s="5"/>
      <c r="R466" s="5"/>
      <c r="S466" s="5"/>
      <c r="T466" s="2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2">
        <f t="shared" ref="AT466:AT474" si="56">AT465+(10/100)</f>
        <v>0.2</v>
      </c>
      <c r="AU466" s="2"/>
      <c r="AV466" s="2"/>
      <c r="AW466" s="2"/>
      <c r="AX466" s="5"/>
      <c r="AY466" s="5"/>
      <c r="AZ466" s="5"/>
      <c r="BA466" s="5"/>
    </row>
    <row r="467" spans="1:53" hidden="1">
      <c r="A467" s="5" t="s">
        <v>91</v>
      </c>
      <c r="B467" s="5"/>
      <c r="C467" s="5" t="s">
        <v>229</v>
      </c>
      <c r="D467" s="5">
        <v>3</v>
      </c>
      <c r="E467" s="5">
        <v>1</v>
      </c>
      <c r="F467" s="5">
        <v>3</v>
      </c>
      <c r="G467" s="17"/>
      <c r="H467" s="11"/>
      <c r="I467" s="2"/>
      <c r="J467" s="5">
        <v>0</v>
      </c>
      <c r="K467" s="16" t="s">
        <v>255</v>
      </c>
      <c r="L467" s="16" t="s">
        <v>255</v>
      </c>
      <c r="M467" s="5"/>
      <c r="N467" s="5"/>
      <c r="O467" s="5"/>
      <c r="P467" s="5"/>
      <c r="Q467" s="5"/>
      <c r="R467" s="5"/>
      <c r="S467" s="5"/>
      <c r="T467" s="2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2">
        <f t="shared" si="56"/>
        <v>0.30000000000000004</v>
      </c>
      <c r="AU467" s="2"/>
      <c r="AV467" s="2"/>
      <c r="AW467" s="2"/>
      <c r="AX467" s="5"/>
      <c r="AY467" s="5"/>
      <c r="AZ467" s="5"/>
      <c r="BA467" s="5"/>
    </row>
    <row r="468" spans="1:53" hidden="1">
      <c r="A468" s="5" t="s">
        <v>91</v>
      </c>
      <c r="B468" s="5"/>
      <c r="C468" s="5" t="s">
        <v>229</v>
      </c>
      <c r="D468" s="5">
        <v>4</v>
      </c>
      <c r="E468" s="5">
        <v>1</v>
      </c>
      <c r="F468" s="5">
        <v>4</v>
      </c>
      <c r="G468" s="17"/>
      <c r="H468" s="11"/>
      <c r="I468" s="2"/>
      <c r="J468" s="5">
        <v>0</v>
      </c>
      <c r="K468" s="16" t="s">
        <v>255</v>
      </c>
      <c r="L468" s="16" t="s">
        <v>255</v>
      </c>
      <c r="M468" s="5"/>
      <c r="N468" s="5"/>
      <c r="O468" s="5"/>
      <c r="P468" s="5"/>
      <c r="Q468" s="5"/>
      <c r="R468" s="5"/>
      <c r="S468" s="5"/>
      <c r="T468" s="2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2">
        <f t="shared" si="56"/>
        <v>0.4</v>
      </c>
      <c r="AU468" s="2"/>
      <c r="AV468" s="2"/>
      <c r="AW468" s="2"/>
      <c r="AX468" s="5"/>
      <c r="AY468" s="5"/>
      <c r="AZ468" s="5"/>
      <c r="BA468" s="5"/>
    </row>
    <row r="469" spans="1:53" hidden="1">
      <c r="A469" s="5" t="s">
        <v>91</v>
      </c>
      <c r="B469" s="5"/>
      <c r="C469" s="5" t="s">
        <v>229</v>
      </c>
      <c r="D469" s="5">
        <v>5</v>
      </c>
      <c r="E469" s="5">
        <v>1</v>
      </c>
      <c r="F469" s="5">
        <v>5</v>
      </c>
      <c r="G469" s="17"/>
      <c r="H469" s="11"/>
      <c r="I469" s="2"/>
      <c r="J469" s="5">
        <v>0</v>
      </c>
      <c r="K469" s="16" t="s">
        <v>255</v>
      </c>
      <c r="L469" s="16" t="s">
        <v>255</v>
      </c>
      <c r="M469" s="5"/>
      <c r="N469" s="5"/>
      <c r="O469" s="5"/>
      <c r="P469" s="5"/>
      <c r="Q469" s="5"/>
      <c r="R469" s="5"/>
      <c r="S469" s="5"/>
      <c r="T469" s="2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2">
        <f t="shared" si="56"/>
        <v>0.5</v>
      </c>
      <c r="AU469" s="2"/>
      <c r="AV469" s="2"/>
      <c r="AW469" s="2"/>
      <c r="AX469" s="5"/>
      <c r="AY469" s="5"/>
      <c r="AZ469" s="5"/>
      <c r="BA469" s="5"/>
    </row>
    <row r="470" spans="1:53" hidden="1">
      <c r="A470" s="5" t="s">
        <v>91</v>
      </c>
      <c r="B470" s="5"/>
      <c r="C470" s="5" t="s">
        <v>229</v>
      </c>
      <c r="D470" s="5">
        <v>6</v>
      </c>
      <c r="E470" s="5">
        <v>1</v>
      </c>
      <c r="F470" s="5">
        <v>6</v>
      </c>
      <c r="G470" s="17"/>
      <c r="H470" s="11"/>
      <c r="I470" s="2"/>
      <c r="J470" s="5">
        <v>0</v>
      </c>
      <c r="K470" s="16" t="s">
        <v>255</v>
      </c>
      <c r="L470" s="16" t="s">
        <v>255</v>
      </c>
      <c r="M470" s="5"/>
      <c r="N470" s="5"/>
      <c r="O470" s="5"/>
      <c r="P470" s="5"/>
      <c r="Q470" s="5"/>
      <c r="R470" s="5"/>
      <c r="S470" s="5"/>
      <c r="T470" s="2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2">
        <f t="shared" si="56"/>
        <v>0.6</v>
      </c>
      <c r="AU470" s="2"/>
      <c r="AV470" s="2"/>
      <c r="AW470" s="2"/>
      <c r="AX470" s="5"/>
      <c r="AY470" s="5"/>
      <c r="AZ470" s="5"/>
      <c r="BA470" s="5"/>
    </row>
    <row r="471" spans="1:53" hidden="1">
      <c r="A471" s="5" t="s">
        <v>91</v>
      </c>
      <c r="B471" s="5"/>
      <c r="C471" s="5" t="s">
        <v>229</v>
      </c>
      <c r="D471" s="5">
        <v>7</v>
      </c>
      <c r="E471" s="5">
        <v>1</v>
      </c>
      <c r="F471" s="5">
        <v>7</v>
      </c>
      <c r="G471" s="17"/>
      <c r="H471" s="11"/>
      <c r="I471" s="2"/>
      <c r="J471" s="5">
        <v>0</v>
      </c>
      <c r="K471" s="16" t="s">
        <v>255</v>
      </c>
      <c r="L471" s="16" t="s">
        <v>255</v>
      </c>
      <c r="M471" s="5"/>
      <c r="N471" s="5"/>
      <c r="O471" s="5"/>
      <c r="P471" s="5"/>
      <c r="Q471" s="5"/>
      <c r="R471" s="5"/>
      <c r="S471" s="5"/>
      <c r="T471" s="2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2">
        <f t="shared" si="56"/>
        <v>0.7</v>
      </c>
      <c r="AU471" s="2"/>
      <c r="AV471" s="2"/>
      <c r="AW471" s="2"/>
      <c r="AX471" s="5"/>
      <c r="AY471" s="5"/>
      <c r="AZ471" s="5"/>
      <c r="BA471" s="5"/>
    </row>
    <row r="472" spans="1:53" hidden="1">
      <c r="A472" s="5" t="s">
        <v>91</v>
      </c>
      <c r="B472" s="5"/>
      <c r="C472" s="5" t="s">
        <v>229</v>
      </c>
      <c r="D472" s="5">
        <v>8</v>
      </c>
      <c r="E472" s="5">
        <v>1</v>
      </c>
      <c r="F472" s="5">
        <v>8</v>
      </c>
      <c r="G472" s="17"/>
      <c r="H472" s="11"/>
      <c r="I472" s="2"/>
      <c r="J472" s="5">
        <v>0</v>
      </c>
      <c r="K472" s="16" t="s">
        <v>255</v>
      </c>
      <c r="L472" s="16" t="s">
        <v>255</v>
      </c>
      <c r="M472" s="5"/>
      <c r="N472" s="5"/>
      <c r="O472" s="5"/>
      <c r="P472" s="5"/>
      <c r="Q472" s="5"/>
      <c r="R472" s="5"/>
      <c r="S472" s="5"/>
      <c r="T472" s="2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2">
        <f t="shared" si="56"/>
        <v>0.79999999999999993</v>
      </c>
      <c r="AU472" s="2"/>
      <c r="AV472" s="2"/>
      <c r="AW472" s="2"/>
      <c r="AX472" s="5"/>
      <c r="AY472" s="5"/>
      <c r="AZ472" s="5"/>
      <c r="BA472" s="5"/>
    </row>
    <row r="473" spans="1:53" hidden="1">
      <c r="A473" s="5" t="s">
        <v>91</v>
      </c>
      <c r="B473" s="5"/>
      <c r="C473" s="5" t="s">
        <v>229</v>
      </c>
      <c r="D473" s="5">
        <v>9</v>
      </c>
      <c r="E473" s="5">
        <v>1</v>
      </c>
      <c r="F473" s="5">
        <v>9</v>
      </c>
      <c r="G473" s="17"/>
      <c r="H473" s="11"/>
      <c r="I473" s="2"/>
      <c r="J473" s="5">
        <v>0</v>
      </c>
      <c r="K473" s="16" t="s">
        <v>255</v>
      </c>
      <c r="L473" s="16" t="s">
        <v>255</v>
      </c>
      <c r="M473" s="5"/>
      <c r="N473" s="5"/>
      <c r="O473" s="5"/>
      <c r="P473" s="5"/>
      <c r="Q473" s="5"/>
      <c r="R473" s="5"/>
      <c r="S473" s="5"/>
      <c r="T473" s="2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2">
        <f t="shared" si="56"/>
        <v>0.89999999999999991</v>
      </c>
      <c r="AU473" s="2"/>
      <c r="AV473" s="2"/>
      <c r="AW473" s="2"/>
      <c r="AX473" s="5"/>
      <c r="AY473" s="5"/>
      <c r="AZ473" s="5"/>
      <c r="BA473" s="5"/>
    </row>
    <row r="474" spans="1:53" hidden="1">
      <c r="A474" s="5" t="s">
        <v>91</v>
      </c>
      <c r="B474" s="5"/>
      <c r="C474" s="5" t="s">
        <v>229</v>
      </c>
      <c r="D474" s="5">
        <v>10</v>
      </c>
      <c r="E474" s="5">
        <v>1</v>
      </c>
      <c r="F474" s="5">
        <v>10</v>
      </c>
      <c r="G474" s="17"/>
      <c r="H474" s="11"/>
      <c r="I474" s="2"/>
      <c r="J474" s="5">
        <v>0</v>
      </c>
      <c r="K474" s="16" t="s">
        <v>255</v>
      </c>
      <c r="L474" s="16" t="s">
        <v>255</v>
      </c>
      <c r="M474" s="5"/>
      <c r="N474" s="5"/>
      <c r="O474" s="5"/>
      <c r="P474" s="5"/>
      <c r="Q474" s="5"/>
      <c r="R474" s="5"/>
      <c r="S474" s="5"/>
      <c r="T474" s="2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2">
        <f t="shared" si="56"/>
        <v>0.99999999999999989</v>
      </c>
      <c r="AU474" s="2"/>
      <c r="AV474" s="2"/>
      <c r="AW474" s="2"/>
      <c r="AX474" s="5"/>
      <c r="AY474" s="5"/>
      <c r="AZ474" s="5"/>
      <c r="BA474" s="5"/>
    </row>
    <row r="475" spans="1:53" hidden="1">
      <c r="A475" s="5" t="s">
        <v>91</v>
      </c>
      <c r="B475" s="5"/>
      <c r="C475" s="5" t="s">
        <v>229</v>
      </c>
      <c r="D475" s="5">
        <v>11</v>
      </c>
      <c r="E475" s="5">
        <v>2</v>
      </c>
      <c r="F475" s="5">
        <v>1</v>
      </c>
      <c r="G475" s="17"/>
      <c r="H475" s="11"/>
      <c r="I475" s="2">
        <v>0.1</v>
      </c>
      <c r="J475" s="5">
        <v>0</v>
      </c>
      <c r="K475" s="16"/>
      <c r="L475" s="16" t="s">
        <v>255</v>
      </c>
      <c r="M475" s="5"/>
      <c r="N475" s="5"/>
      <c r="O475" s="5"/>
      <c r="P475" s="5"/>
      <c r="Q475" s="5"/>
      <c r="R475" s="5"/>
      <c r="S475" s="5"/>
      <c r="T475" s="2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>
        <f t="shared" ref="AT475:AT484" si="57">AT465+(AT465*$I475)</f>
        <v>0.11000000000000001</v>
      </c>
      <c r="AU475" s="2"/>
      <c r="AV475" s="2"/>
      <c r="AW475" s="2"/>
      <c r="AX475" s="5"/>
      <c r="AY475" s="5"/>
      <c r="AZ475" s="5"/>
      <c r="BA475" s="5"/>
    </row>
    <row r="476" spans="1:53" hidden="1">
      <c r="A476" s="5" t="s">
        <v>91</v>
      </c>
      <c r="B476" s="5"/>
      <c r="C476" s="5" t="s">
        <v>229</v>
      </c>
      <c r="D476" s="5">
        <v>12</v>
      </c>
      <c r="E476" s="5">
        <v>2</v>
      </c>
      <c r="F476" s="5">
        <v>2</v>
      </c>
      <c r="G476" s="17"/>
      <c r="H476" s="11"/>
      <c r="I476" s="2">
        <v>0.1</v>
      </c>
      <c r="J476" s="5">
        <v>0</v>
      </c>
      <c r="K476" s="16"/>
      <c r="L476" s="16" t="s">
        <v>255</v>
      </c>
      <c r="M476" s="5"/>
      <c r="N476" s="5"/>
      <c r="O476" s="5"/>
      <c r="P476" s="5"/>
      <c r="Q476" s="5"/>
      <c r="R476" s="5"/>
      <c r="S476" s="5"/>
      <c r="T476" s="2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>
        <f t="shared" si="57"/>
        <v>0.22000000000000003</v>
      </c>
      <c r="AU476" s="2"/>
      <c r="AV476" s="2"/>
      <c r="AW476" s="2"/>
      <c r="AX476" s="5"/>
      <c r="AY476" s="5"/>
      <c r="AZ476" s="5"/>
      <c r="BA476" s="5"/>
    </row>
    <row r="477" spans="1:53" hidden="1">
      <c r="A477" s="5" t="s">
        <v>91</v>
      </c>
      <c r="B477" s="5"/>
      <c r="C477" s="5" t="s">
        <v>229</v>
      </c>
      <c r="D477" s="5">
        <v>13</v>
      </c>
      <c r="E477" s="5">
        <v>2</v>
      </c>
      <c r="F477" s="5">
        <v>3</v>
      </c>
      <c r="G477" s="17"/>
      <c r="H477" s="11"/>
      <c r="I477" s="2">
        <v>0.1</v>
      </c>
      <c r="J477" s="5">
        <v>0</v>
      </c>
      <c r="K477" s="16"/>
      <c r="L477" s="16" t="s">
        <v>255</v>
      </c>
      <c r="M477" s="5"/>
      <c r="N477" s="5"/>
      <c r="O477" s="5"/>
      <c r="P477" s="5"/>
      <c r="Q477" s="5"/>
      <c r="R477" s="5"/>
      <c r="S477" s="5"/>
      <c r="T477" s="2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>
        <f t="shared" si="57"/>
        <v>0.33000000000000007</v>
      </c>
      <c r="AU477" s="2"/>
      <c r="AV477" s="2"/>
      <c r="AW477" s="2"/>
      <c r="AX477" s="5"/>
      <c r="AY477" s="5"/>
      <c r="AZ477" s="5"/>
      <c r="BA477" s="5"/>
    </row>
    <row r="478" spans="1:53" hidden="1">
      <c r="A478" s="5" t="s">
        <v>91</v>
      </c>
      <c r="B478" s="5"/>
      <c r="C478" s="5" t="s">
        <v>229</v>
      </c>
      <c r="D478" s="5">
        <v>14</v>
      </c>
      <c r="E478" s="5">
        <v>2</v>
      </c>
      <c r="F478" s="5">
        <v>4</v>
      </c>
      <c r="G478" s="17"/>
      <c r="H478" s="11"/>
      <c r="I478" s="2">
        <v>0.1</v>
      </c>
      <c r="J478" s="5">
        <v>0</v>
      </c>
      <c r="K478" s="16"/>
      <c r="L478" s="16" t="s">
        <v>255</v>
      </c>
      <c r="M478" s="5"/>
      <c r="N478" s="5"/>
      <c r="O478" s="5"/>
      <c r="P478" s="5"/>
      <c r="Q478" s="5"/>
      <c r="R478" s="5"/>
      <c r="S478" s="5"/>
      <c r="T478" s="2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>
        <f t="shared" si="57"/>
        <v>0.44000000000000006</v>
      </c>
      <c r="AU478" s="2"/>
      <c r="AV478" s="2"/>
      <c r="AW478" s="2"/>
      <c r="AX478" s="5"/>
      <c r="AY478" s="5"/>
      <c r="AZ478" s="5"/>
      <c r="BA478" s="5"/>
    </row>
    <row r="479" spans="1:53" hidden="1">
      <c r="A479" s="5" t="s">
        <v>91</v>
      </c>
      <c r="B479" s="5"/>
      <c r="C479" s="5" t="s">
        <v>229</v>
      </c>
      <c r="D479" s="5">
        <v>15</v>
      </c>
      <c r="E479" s="5">
        <v>2</v>
      </c>
      <c r="F479" s="5">
        <v>5</v>
      </c>
      <c r="G479" s="17"/>
      <c r="H479" s="11"/>
      <c r="I479" s="2">
        <v>0.1</v>
      </c>
      <c r="J479" s="5">
        <v>0</v>
      </c>
      <c r="K479" s="16"/>
      <c r="L479" s="16" t="s">
        <v>255</v>
      </c>
      <c r="M479" s="5"/>
      <c r="N479" s="5"/>
      <c r="O479" s="5"/>
      <c r="P479" s="5"/>
      <c r="Q479" s="5"/>
      <c r="R479" s="5"/>
      <c r="S479" s="5"/>
      <c r="T479" s="2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>
        <f t="shared" si="57"/>
        <v>0.55000000000000004</v>
      </c>
      <c r="AU479" s="2"/>
      <c r="AV479" s="2"/>
      <c r="AW479" s="2"/>
      <c r="AX479" s="5"/>
      <c r="AY479" s="5"/>
      <c r="AZ479" s="5"/>
      <c r="BA479" s="5"/>
    </row>
    <row r="480" spans="1:53" hidden="1">
      <c r="A480" s="5" t="s">
        <v>91</v>
      </c>
      <c r="B480" s="5"/>
      <c r="C480" s="5" t="s">
        <v>229</v>
      </c>
      <c r="D480" s="5">
        <v>16</v>
      </c>
      <c r="E480" s="5">
        <v>2</v>
      </c>
      <c r="F480" s="5">
        <v>6</v>
      </c>
      <c r="G480" s="17"/>
      <c r="H480" s="11"/>
      <c r="I480" s="2">
        <v>0.1</v>
      </c>
      <c r="J480" s="5">
        <v>0</v>
      </c>
      <c r="K480" s="16"/>
      <c r="L480" s="16" t="s">
        <v>255</v>
      </c>
      <c r="M480" s="5"/>
      <c r="N480" s="5"/>
      <c r="O480" s="5"/>
      <c r="P480" s="5"/>
      <c r="Q480" s="5"/>
      <c r="R480" s="5"/>
      <c r="S480" s="5"/>
      <c r="T480" s="2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>
        <f t="shared" si="57"/>
        <v>0.65999999999999992</v>
      </c>
      <c r="AU480" s="2"/>
      <c r="AV480" s="2"/>
      <c r="AW480" s="2"/>
      <c r="AX480" s="5"/>
      <c r="AY480" s="5"/>
      <c r="AZ480" s="5"/>
      <c r="BA480" s="5"/>
    </row>
    <row r="481" spans="1:53" hidden="1">
      <c r="A481" s="5" t="s">
        <v>91</v>
      </c>
      <c r="B481" s="5"/>
      <c r="C481" s="5" t="s">
        <v>229</v>
      </c>
      <c r="D481" s="5">
        <v>17</v>
      </c>
      <c r="E481" s="5">
        <v>2</v>
      </c>
      <c r="F481" s="5">
        <v>7</v>
      </c>
      <c r="G481" s="17"/>
      <c r="H481" s="11"/>
      <c r="I481" s="2">
        <v>0.1</v>
      </c>
      <c r="J481" s="5">
        <v>0</v>
      </c>
      <c r="K481" s="16"/>
      <c r="L481" s="16" t="s">
        <v>255</v>
      </c>
      <c r="M481" s="5"/>
      <c r="N481" s="5"/>
      <c r="O481" s="5"/>
      <c r="P481" s="5"/>
      <c r="Q481" s="5"/>
      <c r="R481" s="5"/>
      <c r="S481" s="5"/>
      <c r="T481" s="2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>
        <f t="shared" si="57"/>
        <v>0.76999999999999991</v>
      </c>
      <c r="AU481" s="2"/>
      <c r="AV481" s="2"/>
      <c r="AW481" s="2"/>
      <c r="AX481" s="5"/>
      <c r="AY481" s="5"/>
      <c r="AZ481" s="5"/>
      <c r="BA481" s="5"/>
    </row>
    <row r="482" spans="1:53" hidden="1">
      <c r="A482" s="5" t="s">
        <v>91</v>
      </c>
      <c r="B482" s="5"/>
      <c r="C482" s="5" t="s">
        <v>229</v>
      </c>
      <c r="D482" s="5">
        <v>18</v>
      </c>
      <c r="E482" s="5">
        <v>2</v>
      </c>
      <c r="F482" s="5">
        <v>8</v>
      </c>
      <c r="G482" s="17"/>
      <c r="H482" s="11"/>
      <c r="I482" s="2">
        <v>0.1</v>
      </c>
      <c r="J482" s="5">
        <v>0</v>
      </c>
      <c r="K482" s="16"/>
      <c r="L482" s="16" t="s">
        <v>255</v>
      </c>
      <c r="M482" s="5"/>
      <c r="N482" s="5"/>
      <c r="O482" s="5"/>
      <c r="P482" s="5"/>
      <c r="Q482" s="5"/>
      <c r="R482" s="5"/>
      <c r="S482" s="5"/>
      <c r="T482" s="2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>
        <f t="shared" si="57"/>
        <v>0.87999999999999989</v>
      </c>
      <c r="AU482" s="2"/>
      <c r="AV482" s="2"/>
      <c r="AW482" s="2"/>
      <c r="AX482" s="5"/>
      <c r="AY482" s="5"/>
      <c r="AZ482" s="5"/>
      <c r="BA482" s="5"/>
    </row>
    <row r="483" spans="1:53" hidden="1">
      <c r="A483" s="5" t="s">
        <v>91</v>
      </c>
      <c r="B483" s="5"/>
      <c r="C483" s="5" t="s">
        <v>229</v>
      </c>
      <c r="D483" s="5">
        <v>19</v>
      </c>
      <c r="E483" s="5">
        <v>2</v>
      </c>
      <c r="F483" s="5">
        <v>9</v>
      </c>
      <c r="G483" s="17"/>
      <c r="H483" s="11"/>
      <c r="I483" s="2">
        <v>0.1</v>
      </c>
      <c r="J483" s="5">
        <v>0</v>
      </c>
      <c r="K483" s="16"/>
      <c r="L483" s="16" t="s">
        <v>255</v>
      </c>
      <c r="M483" s="5"/>
      <c r="N483" s="5"/>
      <c r="O483" s="5"/>
      <c r="P483" s="5"/>
      <c r="Q483" s="5"/>
      <c r="R483" s="5"/>
      <c r="S483" s="5"/>
      <c r="T483" s="2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>
        <f t="shared" si="57"/>
        <v>0.98999999999999988</v>
      </c>
      <c r="AU483" s="2"/>
      <c r="AV483" s="2"/>
      <c r="AW483" s="2"/>
      <c r="AX483" s="5"/>
      <c r="AY483" s="5"/>
      <c r="AZ483" s="5"/>
      <c r="BA483" s="5"/>
    </row>
    <row r="484" spans="1:53" hidden="1">
      <c r="A484" s="5" t="s">
        <v>91</v>
      </c>
      <c r="B484" s="5"/>
      <c r="C484" s="5" t="s">
        <v>229</v>
      </c>
      <c r="D484" s="5">
        <v>20</v>
      </c>
      <c r="E484" s="5">
        <v>2</v>
      </c>
      <c r="F484" s="5">
        <v>10</v>
      </c>
      <c r="G484" s="17"/>
      <c r="H484" s="11"/>
      <c r="I484" s="2">
        <v>0.1</v>
      </c>
      <c r="J484" s="5">
        <v>0</v>
      </c>
      <c r="K484" s="16"/>
      <c r="L484" s="16" t="s">
        <v>255</v>
      </c>
      <c r="M484" s="5"/>
      <c r="N484" s="5"/>
      <c r="O484" s="5"/>
      <c r="P484" s="5"/>
      <c r="Q484" s="5"/>
      <c r="R484" s="5"/>
      <c r="S484" s="5"/>
      <c r="T484" s="2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>
        <f t="shared" si="57"/>
        <v>1.0999999999999999</v>
      </c>
      <c r="AU484" s="2"/>
      <c r="AV484" s="2"/>
      <c r="AW484" s="2"/>
      <c r="AX484" s="5"/>
      <c r="AY484" s="5"/>
      <c r="AZ484" s="5"/>
      <c r="BA484" s="5"/>
    </row>
    <row r="485" spans="1:53" hidden="1">
      <c r="A485" s="5" t="s">
        <v>91</v>
      </c>
      <c r="B485" s="5"/>
      <c r="C485" s="5" t="s">
        <v>229</v>
      </c>
      <c r="D485" s="5">
        <v>21</v>
      </c>
      <c r="E485" s="5">
        <v>2</v>
      </c>
      <c r="F485" s="5">
        <v>11</v>
      </c>
      <c r="G485" s="17"/>
      <c r="H485" s="11"/>
      <c r="I485" s="2">
        <v>0.1</v>
      </c>
      <c r="J485" s="5">
        <v>0</v>
      </c>
      <c r="K485" s="16"/>
      <c r="L485" s="16" t="s">
        <v>255</v>
      </c>
      <c r="M485" s="5"/>
      <c r="N485" s="5"/>
      <c r="O485" s="5"/>
      <c r="P485" s="5"/>
      <c r="Q485" s="5"/>
      <c r="R485" s="5"/>
      <c r="S485" s="5"/>
      <c r="T485" s="2"/>
      <c r="U485" s="2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>
        <f>(AT474+(10/100))+((AT474+(10/100))*$I484)</f>
        <v>1.21</v>
      </c>
      <c r="AU485" s="5"/>
      <c r="AV485" s="5"/>
      <c r="AW485" s="5"/>
      <c r="AX485" s="5"/>
      <c r="AY485" s="5"/>
      <c r="AZ485" s="5"/>
      <c r="BA485" s="5"/>
    </row>
    <row r="486" spans="1:53" hidden="1">
      <c r="A486" s="5" t="s">
        <v>102</v>
      </c>
      <c r="B486" s="5"/>
      <c r="C486" s="5" t="s">
        <v>229</v>
      </c>
      <c r="D486" s="5">
        <v>1</v>
      </c>
      <c r="E486" s="5">
        <v>1</v>
      </c>
      <c r="F486" s="5">
        <v>1</v>
      </c>
      <c r="G486" s="17"/>
      <c r="H486" s="11" t="s">
        <v>176</v>
      </c>
      <c r="I486" s="2"/>
      <c r="J486" s="5">
        <v>0</v>
      </c>
      <c r="K486" s="16" t="s">
        <v>256</v>
      </c>
      <c r="L486" s="16" t="s">
        <v>257</v>
      </c>
      <c r="M486" s="5"/>
      <c r="N486" s="5"/>
      <c r="O486" s="5"/>
      <c r="P486" s="5"/>
      <c r="Q486" s="5"/>
      <c r="R486" s="5"/>
      <c r="S486" s="5"/>
      <c r="T486" s="2"/>
      <c r="U486" s="5"/>
      <c r="V486" s="5"/>
      <c r="W486" s="5"/>
      <c r="X486" s="5"/>
      <c r="Y486" s="5"/>
      <c r="Z486" s="5"/>
      <c r="AA486" s="5"/>
      <c r="AB486" s="5"/>
      <c r="AC486" s="5"/>
      <c r="AD486" s="5">
        <v>0.05</v>
      </c>
      <c r="AE486" s="5"/>
      <c r="AF486" s="5"/>
      <c r="AG486" s="5">
        <v>0.05</v>
      </c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spans="1:53" hidden="1">
      <c r="A487" s="5" t="s">
        <v>102</v>
      </c>
      <c r="B487" s="5"/>
      <c r="C487" s="5" t="s">
        <v>229</v>
      </c>
      <c r="D487" s="5">
        <v>2</v>
      </c>
      <c r="E487" s="5">
        <v>1</v>
      </c>
      <c r="F487" s="5">
        <v>2</v>
      </c>
      <c r="G487" s="17"/>
      <c r="H487" s="11" t="s">
        <v>176</v>
      </c>
      <c r="I487" s="2"/>
      <c r="J487" s="5">
        <v>0</v>
      </c>
      <c r="K487" s="16" t="s">
        <v>256</v>
      </c>
      <c r="L487" s="16" t="s">
        <v>257</v>
      </c>
      <c r="M487" s="5"/>
      <c r="N487" s="5"/>
      <c r="O487" s="5"/>
      <c r="P487" s="5"/>
      <c r="Q487" s="5"/>
      <c r="R487" s="5"/>
      <c r="S487" s="5"/>
      <c r="T487" s="2"/>
      <c r="U487" s="5"/>
      <c r="V487" s="5"/>
      <c r="W487" s="5"/>
      <c r="X487" s="5"/>
      <c r="Y487" s="5"/>
      <c r="Z487" s="5"/>
      <c r="AA487" s="5"/>
      <c r="AB487" s="5"/>
      <c r="AC487" s="5"/>
      <c r="AD487" s="5">
        <f t="shared" ref="AD487:AD495" si="58">AD486+(5/100)</f>
        <v>0.1</v>
      </c>
      <c r="AE487" s="5"/>
      <c r="AF487" s="5"/>
      <c r="AG487" s="5">
        <f t="shared" ref="AG487:AG495" si="59">AG486+(5/100)</f>
        <v>0.1</v>
      </c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spans="1:53" hidden="1">
      <c r="A488" s="5" t="s">
        <v>102</v>
      </c>
      <c r="B488" s="5"/>
      <c r="C488" s="5" t="s">
        <v>229</v>
      </c>
      <c r="D488" s="5">
        <v>3</v>
      </c>
      <c r="E488" s="5">
        <v>1</v>
      </c>
      <c r="F488" s="5">
        <v>3</v>
      </c>
      <c r="G488" s="17"/>
      <c r="H488" s="11" t="s">
        <v>176</v>
      </c>
      <c r="I488" s="2"/>
      <c r="J488" s="5">
        <v>0</v>
      </c>
      <c r="K488" s="16" t="s">
        <v>256</v>
      </c>
      <c r="L488" s="16" t="s">
        <v>257</v>
      </c>
      <c r="M488" s="5"/>
      <c r="N488" s="5"/>
      <c r="O488" s="5"/>
      <c r="P488" s="5"/>
      <c r="Q488" s="5"/>
      <c r="R488" s="5"/>
      <c r="S488" s="5"/>
      <c r="T488" s="2"/>
      <c r="U488" s="5"/>
      <c r="V488" s="5"/>
      <c r="W488" s="5"/>
      <c r="X488" s="5"/>
      <c r="Y488" s="5"/>
      <c r="Z488" s="5"/>
      <c r="AA488" s="5"/>
      <c r="AB488" s="5"/>
      <c r="AC488" s="5"/>
      <c r="AD488" s="5">
        <f t="shared" si="58"/>
        <v>0.15000000000000002</v>
      </c>
      <c r="AE488" s="5"/>
      <c r="AF488" s="5"/>
      <c r="AG488" s="5">
        <f t="shared" si="59"/>
        <v>0.15000000000000002</v>
      </c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spans="1:53" hidden="1">
      <c r="A489" s="5" t="s">
        <v>102</v>
      </c>
      <c r="B489" s="5"/>
      <c r="C489" s="5" t="s">
        <v>229</v>
      </c>
      <c r="D489" s="5">
        <v>4</v>
      </c>
      <c r="E489" s="5">
        <v>1</v>
      </c>
      <c r="F489" s="5">
        <v>4</v>
      </c>
      <c r="G489" s="17"/>
      <c r="H489" s="11" t="s">
        <v>176</v>
      </c>
      <c r="I489" s="2"/>
      <c r="J489" s="5">
        <v>0</v>
      </c>
      <c r="K489" s="16" t="s">
        <v>256</v>
      </c>
      <c r="L489" s="16" t="s">
        <v>257</v>
      </c>
      <c r="M489" s="5"/>
      <c r="N489" s="5"/>
      <c r="O489" s="5"/>
      <c r="P489" s="5"/>
      <c r="Q489" s="5"/>
      <c r="R489" s="5"/>
      <c r="S489" s="5"/>
      <c r="T489" s="2"/>
      <c r="U489" s="5"/>
      <c r="V489" s="5"/>
      <c r="W489" s="5"/>
      <c r="X489" s="5"/>
      <c r="Y489" s="5"/>
      <c r="Z489" s="5"/>
      <c r="AA489" s="5"/>
      <c r="AB489" s="5"/>
      <c r="AC489" s="5"/>
      <c r="AD489" s="5">
        <f t="shared" si="58"/>
        <v>0.2</v>
      </c>
      <c r="AE489" s="5"/>
      <c r="AF489" s="5"/>
      <c r="AG489" s="5">
        <f t="shared" si="59"/>
        <v>0.2</v>
      </c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spans="1:53" hidden="1">
      <c r="A490" s="5" t="s">
        <v>102</v>
      </c>
      <c r="B490" s="5"/>
      <c r="C490" s="5" t="s">
        <v>229</v>
      </c>
      <c r="D490" s="5">
        <v>5</v>
      </c>
      <c r="E490" s="5">
        <v>1</v>
      </c>
      <c r="F490" s="5">
        <v>5</v>
      </c>
      <c r="G490" s="17"/>
      <c r="H490" s="11" t="s">
        <v>176</v>
      </c>
      <c r="I490" s="2"/>
      <c r="J490" s="5">
        <v>0</v>
      </c>
      <c r="K490" s="16" t="s">
        <v>256</v>
      </c>
      <c r="L490" s="16" t="s">
        <v>257</v>
      </c>
      <c r="M490" s="5"/>
      <c r="N490" s="5"/>
      <c r="O490" s="5"/>
      <c r="P490" s="5"/>
      <c r="Q490" s="5"/>
      <c r="R490" s="5"/>
      <c r="S490" s="5"/>
      <c r="T490" s="2"/>
      <c r="U490" s="5"/>
      <c r="V490" s="5"/>
      <c r="W490" s="5"/>
      <c r="X490" s="5"/>
      <c r="Y490" s="5"/>
      <c r="Z490" s="5"/>
      <c r="AA490" s="5"/>
      <c r="AB490" s="5"/>
      <c r="AC490" s="5"/>
      <c r="AD490" s="5">
        <f t="shared" si="58"/>
        <v>0.25</v>
      </c>
      <c r="AE490" s="5"/>
      <c r="AF490" s="5"/>
      <c r="AG490" s="5">
        <f t="shared" si="59"/>
        <v>0.25</v>
      </c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spans="1:53" hidden="1">
      <c r="A491" s="5" t="s">
        <v>102</v>
      </c>
      <c r="B491" s="5"/>
      <c r="C491" s="5" t="s">
        <v>229</v>
      </c>
      <c r="D491" s="5">
        <v>6</v>
      </c>
      <c r="E491" s="5">
        <v>1</v>
      </c>
      <c r="F491" s="5">
        <v>6</v>
      </c>
      <c r="G491" s="17"/>
      <c r="H491" s="11" t="s">
        <v>176</v>
      </c>
      <c r="I491" s="2"/>
      <c r="J491" s="5">
        <v>0</v>
      </c>
      <c r="K491" s="16" t="s">
        <v>256</v>
      </c>
      <c r="L491" s="16" t="s">
        <v>257</v>
      </c>
      <c r="M491" s="5"/>
      <c r="N491" s="5"/>
      <c r="O491" s="5"/>
      <c r="P491" s="5"/>
      <c r="Q491" s="5"/>
      <c r="R491" s="5"/>
      <c r="S491" s="5"/>
      <c r="T491" s="2"/>
      <c r="U491" s="5"/>
      <c r="V491" s="5"/>
      <c r="W491" s="5"/>
      <c r="X491" s="5"/>
      <c r="Y491" s="5"/>
      <c r="Z491" s="5"/>
      <c r="AA491" s="5"/>
      <c r="AB491" s="5"/>
      <c r="AC491" s="5"/>
      <c r="AD491" s="5">
        <f t="shared" si="58"/>
        <v>0.3</v>
      </c>
      <c r="AE491" s="5"/>
      <c r="AF491" s="5"/>
      <c r="AG491" s="5">
        <f t="shared" si="59"/>
        <v>0.3</v>
      </c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spans="1:53" hidden="1">
      <c r="A492" s="5" t="s">
        <v>102</v>
      </c>
      <c r="B492" s="5"/>
      <c r="C492" s="5" t="s">
        <v>229</v>
      </c>
      <c r="D492" s="5">
        <v>7</v>
      </c>
      <c r="E492" s="5">
        <v>1</v>
      </c>
      <c r="F492" s="5">
        <v>7</v>
      </c>
      <c r="G492" s="17"/>
      <c r="H492" s="11" t="s">
        <v>176</v>
      </c>
      <c r="I492" s="2"/>
      <c r="J492" s="5">
        <v>0</v>
      </c>
      <c r="K492" s="16" t="s">
        <v>256</v>
      </c>
      <c r="L492" s="16" t="s">
        <v>257</v>
      </c>
      <c r="M492" s="5"/>
      <c r="N492" s="5"/>
      <c r="O492" s="5"/>
      <c r="P492" s="5"/>
      <c r="Q492" s="5"/>
      <c r="R492" s="5"/>
      <c r="S492" s="5"/>
      <c r="T492" s="2"/>
      <c r="U492" s="5"/>
      <c r="V492" s="5"/>
      <c r="W492" s="5"/>
      <c r="X492" s="5"/>
      <c r="Y492" s="5"/>
      <c r="Z492" s="5"/>
      <c r="AA492" s="5"/>
      <c r="AB492" s="5"/>
      <c r="AC492" s="5"/>
      <c r="AD492" s="5">
        <f t="shared" si="58"/>
        <v>0.35</v>
      </c>
      <c r="AE492" s="5"/>
      <c r="AF492" s="5"/>
      <c r="AG492" s="5">
        <f t="shared" si="59"/>
        <v>0.35</v>
      </c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spans="1:53" hidden="1">
      <c r="A493" s="5" t="s">
        <v>102</v>
      </c>
      <c r="B493" s="5"/>
      <c r="C493" s="5" t="s">
        <v>229</v>
      </c>
      <c r="D493" s="5">
        <v>8</v>
      </c>
      <c r="E493" s="5">
        <v>1</v>
      </c>
      <c r="F493" s="5">
        <v>8</v>
      </c>
      <c r="G493" s="17"/>
      <c r="H493" s="11" t="s">
        <v>176</v>
      </c>
      <c r="I493" s="2"/>
      <c r="J493" s="5">
        <v>0</v>
      </c>
      <c r="K493" s="16" t="s">
        <v>256</v>
      </c>
      <c r="L493" s="16" t="s">
        <v>257</v>
      </c>
      <c r="M493" s="5"/>
      <c r="N493" s="5"/>
      <c r="O493" s="5"/>
      <c r="P493" s="5"/>
      <c r="Q493" s="5"/>
      <c r="R493" s="5"/>
      <c r="S493" s="5"/>
      <c r="T493" s="2"/>
      <c r="U493" s="5"/>
      <c r="V493" s="5"/>
      <c r="W493" s="5"/>
      <c r="X493" s="5"/>
      <c r="Y493" s="5"/>
      <c r="Z493" s="5"/>
      <c r="AA493" s="5"/>
      <c r="AB493" s="5"/>
      <c r="AC493" s="5"/>
      <c r="AD493" s="5">
        <f t="shared" si="58"/>
        <v>0.39999999999999997</v>
      </c>
      <c r="AE493" s="5"/>
      <c r="AF493" s="5"/>
      <c r="AG493" s="5">
        <f t="shared" si="59"/>
        <v>0.39999999999999997</v>
      </c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spans="1:53" hidden="1">
      <c r="A494" s="5" t="s">
        <v>102</v>
      </c>
      <c r="B494" s="5"/>
      <c r="C494" s="5" t="s">
        <v>229</v>
      </c>
      <c r="D494" s="5">
        <v>9</v>
      </c>
      <c r="E494" s="5">
        <v>1</v>
      </c>
      <c r="F494" s="5">
        <v>9</v>
      </c>
      <c r="G494" s="17"/>
      <c r="H494" s="11" t="s">
        <v>176</v>
      </c>
      <c r="I494" s="2"/>
      <c r="J494" s="5">
        <v>0</v>
      </c>
      <c r="K494" s="16" t="s">
        <v>256</v>
      </c>
      <c r="L494" s="16" t="s">
        <v>257</v>
      </c>
      <c r="M494" s="5"/>
      <c r="N494" s="5"/>
      <c r="O494" s="5"/>
      <c r="P494" s="5"/>
      <c r="Q494" s="5"/>
      <c r="R494" s="5"/>
      <c r="S494" s="5"/>
      <c r="T494" s="2"/>
      <c r="U494" s="5"/>
      <c r="V494" s="5"/>
      <c r="W494" s="5"/>
      <c r="X494" s="5"/>
      <c r="Y494" s="5"/>
      <c r="Z494" s="5"/>
      <c r="AA494" s="5"/>
      <c r="AB494" s="5"/>
      <c r="AC494" s="5"/>
      <c r="AD494" s="5">
        <f t="shared" si="58"/>
        <v>0.44999999999999996</v>
      </c>
      <c r="AE494" s="5"/>
      <c r="AF494" s="5"/>
      <c r="AG494" s="5">
        <f t="shared" si="59"/>
        <v>0.44999999999999996</v>
      </c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spans="1:53" hidden="1">
      <c r="A495" s="5" t="s">
        <v>102</v>
      </c>
      <c r="B495" s="5"/>
      <c r="C495" s="5" t="s">
        <v>229</v>
      </c>
      <c r="D495" s="5">
        <v>10</v>
      </c>
      <c r="E495" s="5">
        <v>1</v>
      </c>
      <c r="F495" s="5">
        <v>10</v>
      </c>
      <c r="G495" s="17"/>
      <c r="H495" s="11" t="s">
        <v>176</v>
      </c>
      <c r="I495" s="2"/>
      <c r="J495" s="5">
        <v>0</v>
      </c>
      <c r="K495" s="16" t="s">
        <v>256</v>
      </c>
      <c r="L495" s="16" t="s">
        <v>257</v>
      </c>
      <c r="M495" s="5"/>
      <c r="N495" s="5"/>
      <c r="O495" s="5"/>
      <c r="P495" s="5"/>
      <c r="Q495" s="5"/>
      <c r="R495" s="5"/>
      <c r="S495" s="5"/>
      <c r="T495" s="2"/>
      <c r="U495" s="5"/>
      <c r="V495" s="5"/>
      <c r="W495" s="5"/>
      <c r="X495" s="5"/>
      <c r="Y495" s="5"/>
      <c r="Z495" s="5"/>
      <c r="AA495" s="5"/>
      <c r="AB495" s="5"/>
      <c r="AC495" s="5"/>
      <c r="AD495" s="5">
        <f t="shared" si="58"/>
        <v>0.49999999999999994</v>
      </c>
      <c r="AE495" s="5"/>
      <c r="AF495" s="5"/>
      <c r="AG495" s="5">
        <f t="shared" si="59"/>
        <v>0.49999999999999994</v>
      </c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spans="1:53" hidden="1">
      <c r="A496" s="5" t="s">
        <v>102</v>
      </c>
      <c r="B496" s="5"/>
      <c r="C496" s="5" t="s">
        <v>229</v>
      </c>
      <c r="D496" s="5">
        <v>11</v>
      </c>
      <c r="E496" s="5">
        <v>2</v>
      </c>
      <c r="F496" s="5">
        <v>1</v>
      </c>
      <c r="G496" s="17"/>
      <c r="H496" s="11" t="s">
        <v>176</v>
      </c>
      <c r="I496" s="2">
        <v>0.2</v>
      </c>
      <c r="J496" s="5">
        <v>0</v>
      </c>
      <c r="K496" s="16"/>
      <c r="L496" s="16" t="s">
        <v>257</v>
      </c>
      <c r="M496" s="5"/>
      <c r="N496" s="5"/>
      <c r="O496" s="5"/>
      <c r="P496" s="5"/>
      <c r="Q496" s="5"/>
      <c r="R496" s="5"/>
      <c r="S496" s="5"/>
      <c r="T496" s="2"/>
      <c r="U496" s="5"/>
      <c r="V496" s="5"/>
      <c r="W496" s="5"/>
      <c r="X496" s="5"/>
      <c r="Y496" s="5"/>
      <c r="Z496" s="5"/>
      <c r="AA496" s="5"/>
      <c r="AB496" s="5"/>
      <c r="AC496" s="5"/>
      <c r="AD496" s="5">
        <f t="shared" ref="AD496:AD505" si="60">AD486+(AD486*$I496)</f>
        <v>6.0000000000000005E-2</v>
      </c>
      <c r="AE496" s="5"/>
      <c r="AF496" s="5"/>
      <c r="AG496" s="5">
        <f t="shared" ref="AG496:AG505" si="61">AG486+(AG486*$I496)</f>
        <v>6.0000000000000005E-2</v>
      </c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spans="1:53" hidden="1">
      <c r="A497" s="5" t="s">
        <v>102</v>
      </c>
      <c r="B497" s="5"/>
      <c r="C497" s="5" t="s">
        <v>229</v>
      </c>
      <c r="D497" s="5">
        <v>12</v>
      </c>
      <c r="E497" s="5">
        <v>2</v>
      </c>
      <c r="F497" s="5">
        <v>2</v>
      </c>
      <c r="G497" s="17"/>
      <c r="H497" s="11" t="s">
        <v>176</v>
      </c>
      <c r="I497" s="2">
        <v>0.2</v>
      </c>
      <c r="J497" s="5">
        <v>0</v>
      </c>
      <c r="K497" s="16"/>
      <c r="L497" s="16" t="s">
        <v>257</v>
      </c>
      <c r="M497" s="5"/>
      <c r="N497" s="5"/>
      <c r="O497" s="5"/>
      <c r="P497" s="5"/>
      <c r="Q497" s="5"/>
      <c r="R497" s="5"/>
      <c r="S497" s="5"/>
      <c r="T497" s="2"/>
      <c r="U497" s="5"/>
      <c r="V497" s="5"/>
      <c r="W497" s="5"/>
      <c r="X497" s="5"/>
      <c r="Y497" s="5"/>
      <c r="Z497" s="5"/>
      <c r="AA497" s="5"/>
      <c r="AB497" s="5"/>
      <c r="AC497" s="5"/>
      <c r="AD497" s="5">
        <f t="shared" si="60"/>
        <v>0.12000000000000001</v>
      </c>
      <c r="AE497" s="5"/>
      <c r="AF497" s="5"/>
      <c r="AG497" s="5">
        <f t="shared" si="61"/>
        <v>0.12000000000000001</v>
      </c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spans="1:53" hidden="1">
      <c r="A498" s="5" t="s">
        <v>102</v>
      </c>
      <c r="B498" s="5"/>
      <c r="C498" s="5" t="s">
        <v>229</v>
      </c>
      <c r="D498" s="5">
        <v>13</v>
      </c>
      <c r="E498" s="5">
        <v>2</v>
      </c>
      <c r="F498" s="5">
        <v>3</v>
      </c>
      <c r="G498" s="17"/>
      <c r="H498" s="11" t="s">
        <v>176</v>
      </c>
      <c r="I498" s="2">
        <v>0.2</v>
      </c>
      <c r="J498" s="5">
        <v>0</v>
      </c>
      <c r="K498" s="16"/>
      <c r="L498" s="16" t="s">
        <v>257</v>
      </c>
      <c r="M498" s="5"/>
      <c r="N498" s="5"/>
      <c r="O498" s="5"/>
      <c r="P498" s="5"/>
      <c r="Q498" s="5"/>
      <c r="R498" s="5"/>
      <c r="S498" s="5"/>
      <c r="T498" s="2"/>
      <c r="U498" s="5"/>
      <c r="V498" s="5"/>
      <c r="W498" s="5"/>
      <c r="X498" s="5"/>
      <c r="Y498" s="5"/>
      <c r="Z498" s="5"/>
      <c r="AA498" s="5"/>
      <c r="AB498" s="5"/>
      <c r="AC498" s="5"/>
      <c r="AD498" s="5">
        <f t="shared" si="60"/>
        <v>0.18000000000000002</v>
      </c>
      <c r="AE498" s="5"/>
      <c r="AF498" s="5"/>
      <c r="AG498" s="5">
        <f t="shared" si="61"/>
        <v>0.18000000000000002</v>
      </c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  <row r="499" spans="1:53" hidden="1">
      <c r="A499" s="5" t="s">
        <v>102</v>
      </c>
      <c r="B499" s="5"/>
      <c r="C499" s="5" t="s">
        <v>229</v>
      </c>
      <c r="D499" s="5">
        <v>14</v>
      </c>
      <c r="E499" s="5">
        <v>2</v>
      </c>
      <c r="F499" s="5">
        <v>4</v>
      </c>
      <c r="G499" s="17"/>
      <c r="H499" s="11" t="s">
        <v>176</v>
      </c>
      <c r="I499" s="2">
        <v>0.2</v>
      </c>
      <c r="J499" s="5">
        <v>0</v>
      </c>
      <c r="K499" s="16"/>
      <c r="L499" s="16" t="s">
        <v>257</v>
      </c>
      <c r="M499" s="5"/>
      <c r="N499" s="5"/>
      <c r="O499" s="5"/>
      <c r="P499" s="5"/>
      <c r="Q499" s="5"/>
      <c r="R499" s="5"/>
      <c r="S499" s="5"/>
      <c r="T499" s="2"/>
      <c r="U499" s="5"/>
      <c r="V499" s="5"/>
      <c r="W499" s="5"/>
      <c r="X499" s="5"/>
      <c r="Y499" s="5"/>
      <c r="Z499" s="5"/>
      <c r="AA499" s="5"/>
      <c r="AB499" s="5"/>
      <c r="AC499" s="5"/>
      <c r="AD499" s="5">
        <f t="shared" si="60"/>
        <v>0.24000000000000002</v>
      </c>
      <c r="AE499" s="5"/>
      <c r="AF499" s="5"/>
      <c r="AG499" s="5">
        <f t="shared" si="61"/>
        <v>0.24000000000000002</v>
      </c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</row>
    <row r="500" spans="1:53" hidden="1">
      <c r="A500" s="5" t="s">
        <v>102</v>
      </c>
      <c r="B500" s="5"/>
      <c r="C500" s="5" t="s">
        <v>229</v>
      </c>
      <c r="D500" s="5">
        <v>15</v>
      </c>
      <c r="E500" s="5">
        <v>2</v>
      </c>
      <c r="F500" s="5">
        <v>5</v>
      </c>
      <c r="G500" s="17"/>
      <c r="H500" s="11" t="s">
        <v>176</v>
      </c>
      <c r="I500" s="2">
        <v>0.2</v>
      </c>
      <c r="J500" s="5">
        <v>0</v>
      </c>
      <c r="K500" s="16"/>
      <c r="L500" s="16" t="s">
        <v>257</v>
      </c>
      <c r="M500" s="5"/>
      <c r="N500" s="5"/>
      <c r="O500" s="5"/>
      <c r="P500" s="5"/>
      <c r="Q500" s="5"/>
      <c r="R500" s="5"/>
      <c r="S500" s="5"/>
      <c r="T500" s="2"/>
      <c r="U500" s="5"/>
      <c r="V500" s="5"/>
      <c r="W500" s="5"/>
      <c r="X500" s="5"/>
      <c r="Y500" s="5"/>
      <c r="Z500" s="5"/>
      <c r="AA500" s="5"/>
      <c r="AB500" s="5"/>
      <c r="AC500" s="5"/>
      <c r="AD500" s="5">
        <f t="shared" si="60"/>
        <v>0.3</v>
      </c>
      <c r="AE500" s="5"/>
      <c r="AF500" s="5"/>
      <c r="AG500" s="5">
        <f t="shared" si="61"/>
        <v>0.3</v>
      </c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</row>
    <row r="501" spans="1:53" hidden="1">
      <c r="A501" s="5" t="s">
        <v>102</v>
      </c>
      <c r="B501" s="5"/>
      <c r="C501" s="5" t="s">
        <v>229</v>
      </c>
      <c r="D501" s="5">
        <v>16</v>
      </c>
      <c r="E501" s="5">
        <v>2</v>
      </c>
      <c r="F501" s="5">
        <v>6</v>
      </c>
      <c r="G501" s="17"/>
      <c r="H501" s="11" t="s">
        <v>176</v>
      </c>
      <c r="I501" s="2">
        <v>0.2</v>
      </c>
      <c r="J501" s="5">
        <v>0</v>
      </c>
      <c r="K501" s="16"/>
      <c r="L501" s="16" t="s">
        <v>257</v>
      </c>
      <c r="M501" s="5"/>
      <c r="N501" s="5"/>
      <c r="O501" s="5"/>
      <c r="P501" s="5"/>
      <c r="Q501" s="5"/>
      <c r="R501" s="5"/>
      <c r="S501" s="5"/>
      <c r="T501" s="2"/>
      <c r="U501" s="5"/>
      <c r="V501" s="5"/>
      <c r="W501" s="5"/>
      <c r="X501" s="5"/>
      <c r="Y501" s="5"/>
      <c r="Z501" s="5"/>
      <c r="AA501" s="5"/>
      <c r="AB501" s="5"/>
      <c r="AC501" s="5"/>
      <c r="AD501" s="5">
        <f t="shared" si="60"/>
        <v>0.36</v>
      </c>
      <c r="AE501" s="5"/>
      <c r="AF501" s="5"/>
      <c r="AG501" s="5">
        <f t="shared" si="61"/>
        <v>0.36</v>
      </c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</row>
    <row r="502" spans="1:53" hidden="1">
      <c r="A502" s="5" t="s">
        <v>102</v>
      </c>
      <c r="B502" s="5"/>
      <c r="C502" s="5" t="s">
        <v>229</v>
      </c>
      <c r="D502" s="5">
        <v>17</v>
      </c>
      <c r="E502" s="5">
        <v>2</v>
      </c>
      <c r="F502" s="5">
        <v>7</v>
      </c>
      <c r="G502" s="17"/>
      <c r="H502" s="11" t="s">
        <v>176</v>
      </c>
      <c r="I502" s="2">
        <v>0.2</v>
      </c>
      <c r="J502" s="5">
        <v>0</v>
      </c>
      <c r="K502" s="16"/>
      <c r="L502" s="16" t="s">
        <v>257</v>
      </c>
      <c r="M502" s="5"/>
      <c r="N502" s="5"/>
      <c r="O502" s="5"/>
      <c r="P502" s="5"/>
      <c r="Q502" s="5"/>
      <c r="R502" s="5"/>
      <c r="S502" s="5"/>
      <c r="T502" s="2"/>
      <c r="U502" s="5"/>
      <c r="V502" s="5"/>
      <c r="W502" s="5"/>
      <c r="X502" s="5"/>
      <c r="Y502" s="5"/>
      <c r="Z502" s="5"/>
      <c r="AA502" s="5"/>
      <c r="AB502" s="5"/>
      <c r="AC502" s="5"/>
      <c r="AD502" s="5">
        <f t="shared" si="60"/>
        <v>0.42</v>
      </c>
      <c r="AE502" s="5"/>
      <c r="AF502" s="5"/>
      <c r="AG502" s="5">
        <f t="shared" si="61"/>
        <v>0.42</v>
      </c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</row>
    <row r="503" spans="1:53" hidden="1">
      <c r="A503" s="5" t="s">
        <v>102</v>
      </c>
      <c r="B503" s="5"/>
      <c r="C503" s="5" t="s">
        <v>229</v>
      </c>
      <c r="D503" s="5">
        <v>18</v>
      </c>
      <c r="E503" s="5">
        <v>2</v>
      </c>
      <c r="F503" s="5">
        <v>8</v>
      </c>
      <c r="G503" s="17"/>
      <c r="H503" s="11" t="s">
        <v>176</v>
      </c>
      <c r="I503" s="2">
        <v>0.2</v>
      </c>
      <c r="J503" s="5">
        <v>0</v>
      </c>
      <c r="K503" s="16"/>
      <c r="L503" s="16" t="s">
        <v>257</v>
      </c>
      <c r="M503" s="5"/>
      <c r="N503" s="5"/>
      <c r="O503" s="5"/>
      <c r="P503" s="5"/>
      <c r="Q503" s="5"/>
      <c r="R503" s="5"/>
      <c r="S503" s="5"/>
      <c r="T503" s="2"/>
      <c r="U503" s="5"/>
      <c r="V503" s="5"/>
      <c r="W503" s="5"/>
      <c r="X503" s="5"/>
      <c r="Y503" s="5"/>
      <c r="Z503" s="5"/>
      <c r="AA503" s="5"/>
      <c r="AB503" s="5"/>
      <c r="AC503" s="5"/>
      <c r="AD503" s="5">
        <f t="shared" si="60"/>
        <v>0.48</v>
      </c>
      <c r="AE503" s="5"/>
      <c r="AF503" s="5"/>
      <c r="AG503" s="5">
        <f t="shared" si="61"/>
        <v>0.48</v>
      </c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</row>
    <row r="504" spans="1:53" hidden="1">
      <c r="A504" s="5" t="s">
        <v>102</v>
      </c>
      <c r="B504" s="5"/>
      <c r="C504" s="5" t="s">
        <v>229</v>
      </c>
      <c r="D504" s="5">
        <v>19</v>
      </c>
      <c r="E504" s="5">
        <v>2</v>
      </c>
      <c r="F504" s="5">
        <v>9</v>
      </c>
      <c r="G504" s="17"/>
      <c r="H504" s="11" t="s">
        <v>176</v>
      </c>
      <c r="I504" s="2">
        <v>0.2</v>
      </c>
      <c r="J504" s="5">
        <v>0</v>
      </c>
      <c r="K504" s="16"/>
      <c r="L504" s="16" t="s">
        <v>257</v>
      </c>
      <c r="M504" s="5"/>
      <c r="N504" s="5"/>
      <c r="O504" s="5"/>
      <c r="P504" s="5"/>
      <c r="Q504" s="5"/>
      <c r="R504" s="5"/>
      <c r="S504" s="5"/>
      <c r="T504" s="2"/>
      <c r="U504" s="5"/>
      <c r="V504" s="5"/>
      <c r="W504" s="5"/>
      <c r="X504" s="5"/>
      <c r="Y504" s="5"/>
      <c r="Z504" s="5"/>
      <c r="AA504" s="5"/>
      <c r="AB504" s="5"/>
      <c r="AC504" s="5"/>
      <c r="AD504" s="5">
        <f t="shared" si="60"/>
        <v>0.53999999999999992</v>
      </c>
      <c r="AE504" s="5"/>
      <c r="AF504" s="5"/>
      <c r="AG504" s="5">
        <f t="shared" si="61"/>
        <v>0.53999999999999992</v>
      </c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</row>
    <row r="505" spans="1:53" hidden="1">
      <c r="A505" s="5" t="s">
        <v>102</v>
      </c>
      <c r="B505" s="5"/>
      <c r="C505" s="5" t="s">
        <v>229</v>
      </c>
      <c r="D505" s="5">
        <v>20</v>
      </c>
      <c r="E505" s="5">
        <v>2</v>
      </c>
      <c r="F505" s="5">
        <v>10</v>
      </c>
      <c r="G505" s="17"/>
      <c r="H505" s="11" t="s">
        <v>176</v>
      </c>
      <c r="I505" s="2">
        <v>0.2</v>
      </c>
      <c r="J505" s="5">
        <v>0</v>
      </c>
      <c r="K505" s="16"/>
      <c r="L505" s="16" t="s">
        <v>257</v>
      </c>
      <c r="M505" s="5"/>
      <c r="N505" s="5"/>
      <c r="O505" s="5"/>
      <c r="P505" s="5"/>
      <c r="Q505" s="5"/>
      <c r="R505" s="5"/>
      <c r="S505" s="5"/>
      <c r="T505" s="2"/>
      <c r="U505" s="5"/>
      <c r="V505" s="5"/>
      <c r="W505" s="5"/>
      <c r="X505" s="5"/>
      <c r="Y505" s="5"/>
      <c r="Z505" s="5"/>
      <c r="AA505" s="5"/>
      <c r="AB505" s="5"/>
      <c r="AC505" s="5"/>
      <c r="AD505" s="5">
        <f t="shared" si="60"/>
        <v>0.6</v>
      </c>
      <c r="AE505" s="5"/>
      <c r="AF505" s="5"/>
      <c r="AG505" s="5">
        <f t="shared" si="61"/>
        <v>0.6</v>
      </c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</row>
    <row r="506" spans="1:53" hidden="1">
      <c r="A506" s="5" t="s">
        <v>102</v>
      </c>
      <c r="B506" s="5"/>
      <c r="C506" s="5" t="s">
        <v>229</v>
      </c>
      <c r="D506" s="5">
        <v>21</v>
      </c>
      <c r="E506" s="5">
        <v>2</v>
      </c>
      <c r="F506" s="5">
        <v>11</v>
      </c>
      <c r="G506" s="17"/>
      <c r="H506" s="11" t="s">
        <v>176</v>
      </c>
      <c r="I506" s="2">
        <v>0.2</v>
      </c>
      <c r="J506" s="5">
        <v>0</v>
      </c>
      <c r="K506" s="16"/>
      <c r="L506" s="16" t="s">
        <v>257</v>
      </c>
      <c r="M506" s="5"/>
      <c r="N506" s="5"/>
      <c r="O506" s="5"/>
      <c r="P506" s="5"/>
      <c r="Q506" s="5"/>
      <c r="R506" s="5"/>
      <c r="S506" s="5"/>
      <c r="T506" s="2"/>
      <c r="U506" s="2"/>
      <c r="V506" s="5"/>
      <c r="W506" s="5"/>
      <c r="X506" s="5"/>
      <c r="Y506" s="5"/>
      <c r="Z506" s="5"/>
      <c r="AA506" s="5"/>
      <c r="AB506" s="5"/>
      <c r="AC506" s="5"/>
      <c r="AD506" s="5">
        <f>(AD495+(5/100))+((AD495+(5/100))*$I505)</f>
        <v>0.65999999999999992</v>
      </c>
      <c r="AE506" s="5"/>
      <c r="AF506" s="5"/>
      <c r="AG506" s="5">
        <f>(AG495+(5/100))+((AG495+(5/100))*$I505)</f>
        <v>0.65999999999999992</v>
      </c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</row>
    <row r="507" spans="1:53" hidden="1">
      <c r="A507" s="5" t="s">
        <v>95</v>
      </c>
      <c r="B507" s="5"/>
      <c r="C507" s="5" t="s">
        <v>229</v>
      </c>
      <c r="D507" s="5">
        <v>1</v>
      </c>
      <c r="E507" s="5">
        <v>1</v>
      </c>
      <c r="F507" s="5">
        <v>1</v>
      </c>
      <c r="G507" s="17"/>
      <c r="H507" s="11"/>
      <c r="I507" s="2"/>
      <c r="J507" s="5">
        <v>0</v>
      </c>
      <c r="K507" s="16" t="s">
        <v>258</v>
      </c>
      <c r="L507" s="16" t="s">
        <v>258</v>
      </c>
      <c r="M507" s="5"/>
      <c r="N507" s="5"/>
      <c r="O507" s="5"/>
      <c r="P507" s="5"/>
      <c r="Q507" s="5"/>
      <c r="R507" s="5"/>
      <c r="S507" s="5"/>
      <c r="T507" s="2"/>
      <c r="U507" s="5"/>
      <c r="V507" s="5">
        <v>0.1</v>
      </c>
      <c r="W507" s="5">
        <v>0.1</v>
      </c>
      <c r="X507" s="5">
        <v>0.1</v>
      </c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</row>
    <row r="508" spans="1:53" hidden="1">
      <c r="A508" s="5" t="s">
        <v>95</v>
      </c>
      <c r="B508" s="5"/>
      <c r="C508" s="5" t="s">
        <v>229</v>
      </c>
      <c r="D508" s="5">
        <v>2</v>
      </c>
      <c r="E508" s="5">
        <v>1</v>
      </c>
      <c r="F508" s="5">
        <v>2</v>
      </c>
      <c r="G508" s="17"/>
      <c r="H508" s="11"/>
      <c r="I508" s="2"/>
      <c r="J508" s="5">
        <v>0</v>
      </c>
      <c r="K508" s="16" t="s">
        <v>258</v>
      </c>
      <c r="L508" s="16" t="s">
        <v>258</v>
      </c>
      <c r="M508" s="5"/>
      <c r="N508" s="5"/>
      <c r="O508" s="5"/>
      <c r="P508" s="5"/>
      <c r="Q508" s="5"/>
      <c r="R508" s="5"/>
      <c r="S508" s="5"/>
      <c r="T508" s="2"/>
      <c r="U508" s="5"/>
      <c r="V508" s="5">
        <f t="shared" ref="V508:V516" si="62">V507+(10/100)</f>
        <v>0.2</v>
      </c>
      <c r="W508" s="5">
        <f t="shared" ref="W508:W516" si="63">W507+(10/100)</f>
        <v>0.2</v>
      </c>
      <c r="X508" s="5">
        <f t="shared" ref="X508:X516" si="64">X507+(10/100)</f>
        <v>0.2</v>
      </c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</row>
    <row r="509" spans="1:53" hidden="1">
      <c r="A509" s="5" t="s">
        <v>95</v>
      </c>
      <c r="B509" s="5"/>
      <c r="C509" s="5" t="s">
        <v>229</v>
      </c>
      <c r="D509" s="5">
        <v>3</v>
      </c>
      <c r="E509" s="5">
        <v>1</v>
      </c>
      <c r="F509" s="5">
        <v>3</v>
      </c>
      <c r="G509" s="17"/>
      <c r="H509" s="11"/>
      <c r="I509" s="2"/>
      <c r="J509" s="5">
        <v>0</v>
      </c>
      <c r="K509" s="16" t="s">
        <v>258</v>
      </c>
      <c r="L509" s="16" t="s">
        <v>258</v>
      </c>
      <c r="M509" s="5"/>
      <c r="N509" s="5"/>
      <c r="O509" s="5"/>
      <c r="P509" s="5"/>
      <c r="Q509" s="5"/>
      <c r="R509" s="5"/>
      <c r="S509" s="5"/>
      <c r="T509" s="2"/>
      <c r="U509" s="5"/>
      <c r="V509" s="5">
        <f t="shared" si="62"/>
        <v>0.30000000000000004</v>
      </c>
      <c r="W509" s="5">
        <f t="shared" si="63"/>
        <v>0.30000000000000004</v>
      </c>
      <c r="X509" s="5">
        <f t="shared" si="64"/>
        <v>0.30000000000000004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</row>
    <row r="510" spans="1:53" hidden="1">
      <c r="A510" s="5" t="s">
        <v>95</v>
      </c>
      <c r="B510" s="5"/>
      <c r="C510" s="5" t="s">
        <v>229</v>
      </c>
      <c r="D510" s="5">
        <v>4</v>
      </c>
      <c r="E510" s="5">
        <v>1</v>
      </c>
      <c r="F510" s="5">
        <v>4</v>
      </c>
      <c r="G510" s="17"/>
      <c r="H510" s="11"/>
      <c r="I510" s="2"/>
      <c r="J510" s="5">
        <v>0</v>
      </c>
      <c r="K510" s="16" t="s">
        <v>258</v>
      </c>
      <c r="L510" s="16" t="s">
        <v>258</v>
      </c>
      <c r="M510" s="5"/>
      <c r="N510" s="5"/>
      <c r="O510" s="5"/>
      <c r="P510" s="5"/>
      <c r="Q510" s="5"/>
      <c r="R510" s="5"/>
      <c r="S510" s="5"/>
      <c r="T510" s="2"/>
      <c r="U510" s="5"/>
      <c r="V510" s="5">
        <f t="shared" si="62"/>
        <v>0.4</v>
      </c>
      <c r="W510" s="5">
        <f t="shared" si="63"/>
        <v>0.4</v>
      </c>
      <c r="X510" s="5">
        <f t="shared" si="64"/>
        <v>0.4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</row>
    <row r="511" spans="1:53" hidden="1">
      <c r="A511" s="5" t="s">
        <v>95</v>
      </c>
      <c r="B511" s="5"/>
      <c r="C511" s="5" t="s">
        <v>229</v>
      </c>
      <c r="D511" s="5">
        <v>5</v>
      </c>
      <c r="E511" s="5">
        <v>1</v>
      </c>
      <c r="F511" s="5">
        <v>5</v>
      </c>
      <c r="G511" s="17"/>
      <c r="H511" s="11"/>
      <c r="I511" s="2"/>
      <c r="J511" s="5">
        <v>0</v>
      </c>
      <c r="K511" s="16" t="s">
        <v>258</v>
      </c>
      <c r="L511" s="16" t="s">
        <v>258</v>
      </c>
      <c r="M511" s="5"/>
      <c r="N511" s="5"/>
      <c r="O511" s="5"/>
      <c r="P511" s="5"/>
      <c r="Q511" s="5"/>
      <c r="R511" s="5"/>
      <c r="S511" s="5"/>
      <c r="T511" s="2"/>
      <c r="U511" s="5"/>
      <c r="V511" s="5">
        <f t="shared" si="62"/>
        <v>0.5</v>
      </c>
      <c r="W511" s="5">
        <f t="shared" si="63"/>
        <v>0.5</v>
      </c>
      <c r="X511" s="5">
        <f t="shared" si="64"/>
        <v>0.5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</row>
    <row r="512" spans="1:53" hidden="1">
      <c r="A512" s="5" t="s">
        <v>95</v>
      </c>
      <c r="B512" s="5"/>
      <c r="C512" s="5" t="s">
        <v>229</v>
      </c>
      <c r="D512" s="5">
        <v>6</v>
      </c>
      <c r="E512" s="5">
        <v>1</v>
      </c>
      <c r="F512" s="5">
        <v>6</v>
      </c>
      <c r="G512" s="17"/>
      <c r="H512" s="11"/>
      <c r="I512" s="2"/>
      <c r="J512" s="5">
        <v>0</v>
      </c>
      <c r="K512" s="16" t="s">
        <v>258</v>
      </c>
      <c r="L512" s="16" t="s">
        <v>258</v>
      </c>
      <c r="M512" s="5"/>
      <c r="N512" s="5"/>
      <c r="O512" s="5"/>
      <c r="P512" s="5"/>
      <c r="Q512" s="5"/>
      <c r="R512" s="5"/>
      <c r="S512" s="5"/>
      <c r="T512" s="2"/>
      <c r="U512" s="5"/>
      <c r="V512" s="5">
        <f t="shared" si="62"/>
        <v>0.6</v>
      </c>
      <c r="W512" s="5">
        <f t="shared" si="63"/>
        <v>0.6</v>
      </c>
      <c r="X512" s="5">
        <f t="shared" si="64"/>
        <v>0.6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</row>
    <row r="513" spans="1:53" hidden="1">
      <c r="A513" s="5" t="s">
        <v>95</v>
      </c>
      <c r="B513" s="5"/>
      <c r="C513" s="5" t="s">
        <v>229</v>
      </c>
      <c r="D513" s="5">
        <v>7</v>
      </c>
      <c r="E513" s="5">
        <v>1</v>
      </c>
      <c r="F513" s="5">
        <v>7</v>
      </c>
      <c r="G513" s="17"/>
      <c r="H513" s="11"/>
      <c r="I513" s="2"/>
      <c r="J513" s="5">
        <v>0</v>
      </c>
      <c r="K513" s="16" t="s">
        <v>258</v>
      </c>
      <c r="L513" s="16" t="s">
        <v>258</v>
      </c>
      <c r="M513" s="5"/>
      <c r="N513" s="5"/>
      <c r="O513" s="5"/>
      <c r="P513" s="5"/>
      <c r="Q513" s="5"/>
      <c r="R513" s="5"/>
      <c r="S513" s="5"/>
      <c r="T513" s="2"/>
      <c r="U513" s="5"/>
      <c r="V513" s="5">
        <f t="shared" si="62"/>
        <v>0.7</v>
      </c>
      <c r="W513" s="5">
        <f t="shared" si="63"/>
        <v>0.7</v>
      </c>
      <c r="X513" s="5">
        <f t="shared" si="64"/>
        <v>0.7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</row>
    <row r="514" spans="1:53" hidden="1">
      <c r="A514" s="5" t="s">
        <v>95</v>
      </c>
      <c r="B514" s="5"/>
      <c r="C514" s="5" t="s">
        <v>229</v>
      </c>
      <c r="D514" s="5">
        <v>8</v>
      </c>
      <c r="E514" s="5">
        <v>1</v>
      </c>
      <c r="F514" s="5">
        <v>8</v>
      </c>
      <c r="G514" s="17"/>
      <c r="H514" s="11"/>
      <c r="I514" s="2"/>
      <c r="J514" s="5">
        <v>0</v>
      </c>
      <c r="K514" s="16" t="s">
        <v>258</v>
      </c>
      <c r="L514" s="16" t="s">
        <v>258</v>
      </c>
      <c r="M514" s="5"/>
      <c r="N514" s="5"/>
      <c r="O514" s="5"/>
      <c r="P514" s="5"/>
      <c r="Q514" s="5"/>
      <c r="R514" s="5"/>
      <c r="S514" s="5"/>
      <c r="T514" s="2"/>
      <c r="U514" s="5"/>
      <c r="V514" s="5">
        <f t="shared" si="62"/>
        <v>0.79999999999999993</v>
      </c>
      <c r="W514" s="5">
        <f t="shared" si="63"/>
        <v>0.79999999999999993</v>
      </c>
      <c r="X514" s="5">
        <f t="shared" si="64"/>
        <v>0.79999999999999993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</row>
    <row r="515" spans="1:53" hidden="1">
      <c r="A515" s="5" t="s">
        <v>95</v>
      </c>
      <c r="B515" s="5"/>
      <c r="C515" s="5" t="s">
        <v>229</v>
      </c>
      <c r="D515" s="5">
        <v>9</v>
      </c>
      <c r="E515" s="5">
        <v>1</v>
      </c>
      <c r="F515" s="5">
        <v>9</v>
      </c>
      <c r="G515" s="17"/>
      <c r="H515" s="11"/>
      <c r="I515" s="2"/>
      <c r="J515" s="5">
        <v>0</v>
      </c>
      <c r="K515" s="16" t="s">
        <v>258</v>
      </c>
      <c r="L515" s="16" t="s">
        <v>258</v>
      </c>
      <c r="M515" s="5"/>
      <c r="N515" s="5"/>
      <c r="O515" s="5"/>
      <c r="P515" s="5"/>
      <c r="Q515" s="5"/>
      <c r="R515" s="5"/>
      <c r="S515" s="5"/>
      <c r="T515" s="2"/>
      <c r="U515" s="5"/>
      <c r="V515" s="5">
        <f t="shared" si="62"/>
        <v>0.89999999999999991</v>
      </c>
      <c r="W515" s="5">
        <f t="shared" si="63"/>
        <v>0.89999999999999991</v>
      </c>
      <c r="X515" s="5">
        <f t="shared" si="64"/>
        <v>0.89999999999999991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</row>
    <row r="516" spans="1:53" hidden="1">
      <c r="A516" s="5" t="s">
        <v>95</v>
      </c>
      <c r="B516" s="5"/>
      <c r="C516" s="5" t="s">
        <v>229</v>
      </c>
      <c r="D516" s="5">
        <v>10</v>
      </c>
      <c r="E516" s="5">
        <v>1</v>
      </c>
      <c r="F516" s="5">
        <v>10</v>
      </c>
      <c r="G516" s="17"/>
      <c r="H516" s="11"/>
      <c r="I516" s="2"/>
      <c r="J516" s="5">
        <v>0</v>
      </c>
      <c r="K516" s="16" t="s">
        <v>258</v>
      </c>
      <c r="L516" s="16" t="s">
        <v>258</v>
      </c>
      <c r="M516" s="5"/>
      <c r="N516" s="5"/>
      <c r="O516" s="5"/>
      <c r="P516" s="5"/>
      <c r="Q516" s="5"/>
      <c r="R516" s="5"/>
      <c r="S516" s="5"/>
      <c r="T516" s="2"/>
      <c r="U516" s="5"/>
      <c r="V516" s="5">
        <f t="shared" si="62"/>
        <v>0.99999999999999989</v>
      </c>
      <c r="W516" s="5">
        <f t="shared" si="63"/>
        <v>0.99999999999999989</v>
      </c>
      <c r="X516" s="5">
        <f t="shared" si="64"/>
        <v>0.99999999999999989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</row>
    <row r="517" spans="1:53" hidden="1">
      <c r="A517" s="5" t="s">
        <v>95</v>
      </c>
      <c r="B517" s="5"/>
      <c r="C517" s="5" t="s">
        <v>229</v>
      </c>
      <c r="D517" s="5">
        <v>11</v>
      </c>
      <c r="E517" s="5">
        <v>2</v>
      </c>
      <c r="F517" s="5">
        <v>1</v>
      </c>
      <c r="G517" s="17"/>
      <c r="H517" s="11"/>
      <c r="I517" s="2">
        <v>0.1</v>
      </c>
      <c r="J517" s="5">
        <v>0</v>
      </c>
      <c r="K517" s="16"/>
      <c r="L517" s="16" t="s">
        <v>258</v>
      </c>
      <c r="M517" s="5"/>
      <c r="N517" s="5"/>
      <c r="O517" s="5"/>
      <c r="P517" s="5"/>
      <c r="Q517" s="5"/>
      <c r="R517" s="5"/>
      <c r="S517" s="5"/>
      <c r="T517" s="2"/>
      <c r="U517" s="5"/>
      <c r="V517" s="5">
        <f t="shared" ref="V517:X526" si="65">V507+(V507*$I517)</f>
        <v>0.11000000000000001</v>
      </c>
      <c r="W517" s="5">
        <f t="shared" si="65"/>
        <v>0.11000000000000001</v>
      </c>
      <c r="X517" s="5">
        <f t="shared" si="65"/>
        <v>0.11000000000000001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</row>
    <row r="518" spans="1:53" hidden="1">
      <c r="A518" s="5" t="s">
        <v>95</v>
      </c>
      <c r="B518" s="5"/>
      <c r="C518" s="5" t="s">
        <v>229</v>
      </c>
      <c r="D518" s="5">
        <v>12</v>
      </c>
      <c r="E518" s="5">
        <v>2</v>
      </c>
      <c r="F518" s="5">
        <v>2</v>
      </c>
      <c r="G518" s="17"/>
      <c r="H518" s="11"/>
      <c r="I518" s="2">
        <v>0.1</v>
      </c>
      <c r="J518" s="5">
        <v>0</v>
      </c>
      <c r="K518" s="16"/>
      <c r="L518" s="16" t="s">
        <v>258</v>
      </c>
      <c r="M518" s="5"/>
      <c r="N518" s="5"/>
      <c r="O518" s="5"/>
      <c r="P518" s="5"/>
      <c r="Q518" s="5"/>
      <c r="R518" s="5"/>
      <c r="S518" s="5"/>
      <c r="T518" s="2"/>
      <c r="U518" s="5"/>
      <c r="V518" s="5">
        <f t="shared" si="65"/>
        <v>0.22000000000000003</v>
      </c>
      <c r="W518" s="5">
        <f t="shared" si="65"/>
        <v>0.22000000000000003</v>
      </c>
      <c r="X518" s="5">
        <f t="shared" si="65"/>
        <v>0.22000000000000003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</row>
    <row r="519" spans="1:53" hidden="1">
      <c r="A519" s="5" t="s">
        <v>95</v>
      </c>
      <c r="B519" s="5"/>
      <c r="C519" s="5" t="s">
        <v>229</v>
      </c>
      <c r="D519" s="5">
        <v>13</v>
      </c>
      <c r="E519" s="5">
        <v>2</v>
      </c>
      <c r="F519" s="5">
        <v>3</v>
      </c>
      <c r="G519" s="17"/>
      <c r="H519" s="11"/>
      <c r="I519" s="2">
        <v>0.1</v>
      </c>
      <c r="J519" s="5">
        <v>0</v>
      </c>
      <c r="K519" s="16"/>
      <c r="L519" s="16" t="s">
        <v>258</v>
      </c>
      <c r="M519" s="5"/>
      <c r="N519" s="5"/>
      <c r="O519" s="5"/>
      <c r="P519" s="5"/>
      <c r="Q519" s="5"/>
      <c r="R519" s="5"/>
      <c r="S519" s="5"/>
      <c r="T519" s="2"/>
      <c r="U519" s="5"/>
      <c r="V519" s="5">
        <f t="shared" si="65"/>
        <v>0.33000000000000007</v>
      </c>
      <c r="W519" s="5">
        <f t="shared" si="65"/>
        <v>0.33000000000000007</v>
      </c>
      <c r="X519" s="5">
        <f t="shared" si="65"/>
        <v>0.33000000000000007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</row>
    <row r="520" spans="1:53" hidden="1">
      <c r="A520" s="5" t="s">
        <v>95</v>
      </c>
      <c r="B520" s="5"/>
      <c r="C520" s="5" t="s">
        <v>229</v>
      </c>
      <c r="D520" s="5">
        <v>14</v>
      </c>
      <c r="E520" s="5">
        <v>2</v>
      </c>
      <c r="F520" s="5">
        <v>4</v>
      </c>
      <c r="G520" s="17"/>
      <c r="H520" s="11"/>
      <c r="I520" s="2">
        <v>0.1</v>
      </c>
      <c r="J520" s="5">
        <v>0</v>
      </c>
      <c r="K520" s="16"/>
      <c r="L520" s="16" t="s">
        <v>258</v>
      </c>
      <c r="M520" s="5"/>
      <c r="N520" s="5"/>
      <c r="O520" s="5"/>
      <c r="P520" s="5"/>
      <c r="Q520" s="5"/>
      <c r="R520" s="5"/>
      <c r="S520" s="5"/>
      <c r="T520" s="2"/>
      <c r="U520" s="5"/>
      <c r="V520" s="5">
        <f t="shared" si="65"/>
        <v>0.44000000000000006</v>
      </c>
      <c r="W520" s="5">
        <f t="shared" si="65"/>
        <v>0.44000000000000006</v>
      </c>
      <c r="X520" s="5">
        <f t="shared" si="65"/>
        <v>0.44000000000000006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</row>
    <row r="521" spans="1:53" hidden="1">
      <c r="A521" s="5" t="s">
        <v>95</v>
      </c>
      <c r="B521" s="5"/>
      <c r="C521" s="5" t="s">
        <v>229</v>
      </c>
      <c r="D521" s="5">
        <v>15</v>
      </c>
      <c r="E521" s="5">
        <v>2</v>
      </c>
      <c r="F521" s="5">
        <v>5</v>
      </c>
      <c r="G521" s="17"/>
      <c r="H521" s="11"/>
      <c r="I521" s="2">
        <v>0.1</v>
      </c>
      <c r="J521" s="5">
        <v>0</v>
      </c>
      <c r="K521" s="16"/>
      <c r="L521" s="16" t="s">
        <v>258</v>
      </c>
      <c r="M521" s="5"/>
      <c r="N521" s="5"/>
      <c r="O521" s="5"/>
      <c r="P521" s="5"/>
      <c r="Q521" s="5"/>
      <c r="R521" s="5"/>
      <c r="S521" s="5"/>
      <c r="T521" s="2"/>
      <c r="U521" s="5"/>
      <c r="V521" s="5">
        <f t="shared" si="65"/>
        <v>0.55000000000000004</v>
      </c>
      <c r="W521" s="5">
        <f t="shared" si="65"/>
        <v>0.55000000000000004</v>
      </c>
      <c r="X521" s="5">
        <f t="shared" si="65"/>
        <v>0.55000000000000004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</row>
    <row r="522" spans="1:53" hidden="1">
      <c r="A522" s="5" t="s">
        <v>95</v>
      </c>
      <c r="B522" s="5"/>
      <c r="C522" s="5" t="s">
        <v>229</v>
      </c>
      <c r="D522" s="5">
        <v>16</v>
      </c>
      <c r="E522" s="5">
        <v>2</v>
      </c>
      <c r="F522" s="5">
        <v>6</v>
      </c>
      <c r="G522" s="17"/>
      <c r="H522" s="11"/>
      <c r="I522" s="2">
        <v>0.1</v>
      </c>
      <c r="J522" s="5">
        <v>0</v>
      </c>
      <c r="K522" s="16"/>
      <c r="L522" s="16" t="s">
        <v>258</v>
      </c>
      <c r="M522" s="5"/>
      <c r="N522" s="5"/>
      <c r="O522" s="5"/>
      <c r="P522" s="5"/>
      <c r="Q522" s="5"/>
      <c r="R522" s="5"/>
      <c r="S522" s="5"/>
      <c r="T522" s="2"/>
      <c r="U522" s="5"/>
      <c r="V522" s="5">
        <f t="shared" si="65"/>
        <v>0.65999999999999992</v>
      </c>
      <c r="W522" s="5">
        <f t="shared" si="65"/>
        <v>0.65999999999999992</v>
      </c>
      <c r="X522" s="5">
        <f t="shared" si="65"/>
        <v>0.65999999999999992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</row>
    <row r="523" spans="1:53" hidden="1">
      <c r="A523" s="5" t="s">
        <v>95</v>
      </c>
      <c r="B523" s="5"/>
      <c r="C523" s="5" t="s">
        <v>229</v>
      </c>
      <c r="D523" s="5">
        <v>17</v>
      </c>
      <c r="E523" s="5">
        <v>2</v>
      </c>
      <c r="F523" s="5">
        <v>7</v>
      </c>
      <c r="G523" s="17"/>
      <c r="H523" s="11"/>
      <c r="I523" s="2">
        <v>0.1</v>
      </c>
      <c r="J523" s="5">
        <v>0</v>
      </c>
      <c r="K523" s="16"/>
      <c r="L523" s="16" t="s">
        <v>258</v>
      </c>
      <c r="M523" s="5"/>
      <c r="N523" s="5"/>
      <c r="O523" s="5"/>
      <c r="P523" s="5"/>
      <c r="Q523" s="5"/>
      <c r="R523" s="5"/>
      <c r="S523" s="5"/>
      <c r="T523" s="2"/>
      <c r="U523" s="5"/>
      <c r="V523" s="5">
        <f t="shared" si="65"/>
        <v>0.76999999999999991</v>
      </c>
      <c r="W523" s="5">
        <f t="shared" si="65"/>
        <v>0.76999999999999991</v>
      </c>
      <c r="X523" s="5">
        <f t="shared" si="65"/>
        <v>0.76999999999999991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</row>
    <row r="524" spans="1:53" hidden="1">
      <c r="A524" s="5" t="s">
        <v>95</v>
      </c>
      <c r="B524" s="5"/>
      <c r="C524" s="5" t="s">
        <v>229</v>
      </c>
      <c r="D524" s="5">
        <v>18</v>
      </c>
      <c r="E524" s="5">
        <v>2</v>
      </c>
      <c r="F524" s="5">
        <v>8</v>
      </c>
      <c r="G524" s="17"/>
      <c r="H524" s="11"/>
      <c r="I524" s="2">
        <v>0.1</v>
      </c>
      <c r="J524" s="5">
        <v>0</v>
      </c>
      <c r="K524" s="16"/>
      <c r="L524" s="16" t="s">
        <v>258</v>
      </c>
      <c r="M524" s="5"/>
      <c r="N524" s="5"/>
      <c r="O524" s="5"/>
      <c r="P524" s="5"/>
      <c r="Q524" s="5"/>
      <c r="R524" s="5"/>
      <c r="S524" s="5"/>
      <c r="T524" s="2"/>
      <c r="U524" s="5"/>
      <c r="V524" s="5">
        <f t="shared" si="65"/>
        <v>0.87999999999999989</v>
      </c>
      <c r="W524" s="5">
        <f t="shared" si="65"/>
        <v>0.87999999999999989</v>
      </c>
      <c r="X524" s="5">
        <f t="shared" si="65"/>
        <v>0.87999999999999989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</row>
    <row r="525" spans="1:53" hidden="1">
      <c r="A525" s="5" t="s">
        <v>95</v>
      </c>
      <c r="B525" s="5"/>
      <c r="C525" s="5" t="s">
        <v>229</v>
      </c>
      <c r="D525" s="5">
        <v>19</v>
      </c>
      <c r="E525" s="5">
        <v>2</v>
      </c>
      <c r="F525" s="5">
        <v>9</v>
      </c>
      <c r="G525" s="17"/>
      <c r="H525" s="11"/>
      <c r="I525" s="2">
        <v>0.1</v>
      </c>
      <c r="J525" s="5">
        <v>0</v>
      </c>
      <c r="K525" s="16"/>
      <c r="L525" s="16" t="s">
        <v>258</v>
      </c>
      <c r="M525" s="5"/>
      <c r="N525" s="5"/>
      <c r="O525" s="5"/>
      <c r="P525" s="5"/>
      <c r="Q525" s="5"/>
      <c r="R525" s="5"/>
      <c r="S525" s="5"/>
      <c r="T525" s="2"/>
      <c r="U525" s="5"/>
      <c r="V525" s="5">
        <f t="shared" si="65"/>
        <v>0.98999999999999988</v>
      </c>
      <c r="W525" s="5">
        <f t="shared" si="65"/>
        <v>0.98999999999999988</v>
      </c>
      <c r="X525" s="5">
        <f t="shared" si="65"/>
        <v>0.98999999999999988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</row>
    <row r="526" spans="1:53" hidden="1">
      <c r="A526" s="5" t="s">
        <v>95</v>
      </c>
      <c r="B526" s="5"/>
      <c r="C526" s="5" t="s">
        <v>229</v>
      </c>
      <c r="D526" s="5">
        <v>20</v>
      </c>
      <c r="E526" s="5">
        <v>2</v>
      </c>
      <c r="F526" s="5">
        <v>10</v>
      </c>
      <c r="G526" s="17"/>
      <c r="H526" s="11"/>
      <c r="I526" s="2">
        <v>0.1</v>
      </c>
      <c r="J526" s="5">
        <v>0</v>
      </c>
      <c r="K526" s="16"/>
      <c r="L526" s="16" t="s">
        <v>258</v>
      </c>
      <c r="M526" s="5"/>
      <c r="N526" s="5"/>
      <c r="O526" s="5"/>
      <c r="P526" s="5"/>
      <c r="Q526" s="5"/>
      <c r="R526" s="5"/>
      <c r="S526" s="5"/>
      <c r="T526" s="2"/>
      <c r="U526" s="5"/>
      <c r="V526" s="5">
        <f t="shared" si="65"/>
        <v>1.0999999999999999</v>
      </c>
      <c r="W526" s="5">
        <f t="shared" si="65"/>
        <v>1.0999999999999999</v>
      </c>
      <c r="X526" s="5">
        <f t="shared" si="65"/>
        <v>1.0999999999999999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</row>
    <row r="527" spans="1:53" hidden="1">
      <c r="A527" s="5" t="s">
        <v>95</v>
      </c>
      <c r="B527" s="5"/>
      <c r="C527" s="5" t="s">
        <v>229</v>
      </c>
      <c r="D527" s="5">
        <v>21</v>
      </c>
      <c r="E527" s="5">
        <v>2</v>
      </c>
      <c r="F527" s="5">
        <v>11</v>
      </c>
      <c r="G527" s="17"/>
      <c r="H527" s="11"/>
      <c r="I527" s="2">
        <v>0.1</v>
      </c>
      <c r="J527" s="5">
        <v>0</v>
      </c>
      <c r="K527" s="16"/>
      <c r="L527" s="16" t="s">
        <v>258</v>
      </c>
      <c r="M527" s="5"/>
      <c r="N527" s="5"/>
      <c r="O527" s="5"/>
      <c r="P527" s="5"/>
      <c r="Q527" s="5"/>
      <c r="R527" s="5"/>
      <c r="S527" s="5"/>
      <c r="T527" s="2"/>
      <c r="U527" s="2"/>
      <c r="V527" s="5">
        <f>(V516+(10/100))+((V516+(10/100))*$I526)</f>
        <v>1.21</v>
      </c>
      <c r="W527" s="5">
        <f>(W516+(10/100))+((W516+(10/100))*$I526)</f>
        <v>1.21</v>
      </c>
      <c r="X527" s="5">
        <f>(X516+(10/100))+((X516+(10/100))*$I526)</f>
        <v>1.21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</row>
    <row r="528" spans="1:53" hidden="1">
      <c r="A528" s="5" t="s">
        <v>105</v>
      </c>
      <c r="B528" s="5"/>
      <c r="C528" s="5" t="s">
        <v>229</v>
      </c>
      <c r="D528" s="5">
        <v>1</v>
      </c>
      <c r="E528" s="5">
        <v>1</v>
      </c>
      <c r="F528" s="5">
        <v>1</v>
      </c>
      <c r="G528" s="17"/>
      <c r="H528" s="11"/>
      <c r="I528" s="2"/>
      <c r="J528" s="5">
        <v>0</v>
      </c>
      <c r="K528" s="16" t="s">
        <v>259</v>
      </c>
      <c r="L528" s="16" t="s">
        <v>259</v>
      </c>
      <c r="M528" s="5"/>
      <c r="N528" s="5"/>
      <c r="O528" s="5"/>
      <c r="P528" s="5"/>
      <c r="Q528" s="5"/>
      <c r="R528" s="5"/>
      <c r="S528" s="5"/>
      <c r="T528" s="2"/>
      <c r="U528" s="5">
        <v>0.1</v>
      </c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</row>
    <row r="529" spans="1:53" hidden="1">
      <c r="A529" s="5" t="s">
        <v>105</v>
      </c>
      <c r="B529" s="5"/>
      <c r="C529" s="5" t="s">
        <v>229</v>
      </c>
      <c r="D529" s="5">
        <v>2</v>
      </c>
      <c r="E529" s="5">
        <v>1</v>
      </c>
      <c r="F529" s="5">
        <v>2</v>
      </c>
      <c r="G529" s="17"/>
      <c r="H529" s="11"/>
      <c r="I529" s="2"/>
      <c r="J529" s="5">
        <v>0</v>
      </c>
      <c r="K529" s="16" t="s">
        <v>259</v>
      </c>
      <c r="L529" s="16" t="s">
        <v>259</v>
      </c>
      <c r="M529" s="5"/>
      <c r="N529" s="5"/>
      <c r="O529" s="5"/>
      <c r="P529" s="5"/>
      <c r="Q529" s="5"/>
      <c r="R529" s="5"/>
      <c r="S529" s="5"/>
      <c r="T529" s="2"/>
      <c r="U529" s="5">
        <f t="shared" ref="U529:U537" si="66">U528+(10/100)</f>
        <v>0.2</v>
      </c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</row>
    <row r="530" spans="1:53" hidden="1">
      <c r="A530" s="5" t="s">
        <v>105</v>
      </c>
      <c r="B530" s="5"/>
      <c r="C530" s="5" t="s">
        <v>229</v>
      </c>
      <c r="D530" s="5">
        <v>3</v>
      </c>
      <c r="E530" s="5">
        <v>1</v>
      </c>
      <c r="F530" s="5">
        <v>3</v>
      </c>
      <c r="G530" s="17"/>
      <c r="H530" s="11"/>
      <c r="I530" s="2"/>
      <c r="J530" s="5">
        <v>0</v>
      </c>
      <c r="K530" s="16" t="s">
        <v>259</v>
      </c>
      <c r="L530" s="16" t="s">
        <v>259</v>
      </c>
      <c r="M530" s="5"/>
      <c r="N530" s="5"/>
      <c r="O530" s="5"/>
      <c r="P530" s="5"/>
      <c r="Q530" s="5"/>
      <c r="R530" s="5"/>
      <c r="S530" s="5"/>
      <c r="T530" s="2"/>
      <c r="U530" s="5">
        <f t="shared" si="66"/>
        <v>0.30000000000000004</v>
      </c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</row>
    <row r="531" spans="1:53" hidden="1">
      <c r="A531" s="5" t="s">
        <v>105</v>
      </c>
      <c r="B531" s="5"/>
      <c r="C531" s="5" t="s">
        <v>229</v>
      </c>
      <c r="D531" s="5">
        <v>4</v>
      </c>
      <c r="E531" s="5">
        <v>1</v>
      </c>
      <c r="F531" s="5">
        <v>4</v>
      </c>
      <c r="G531" s="17"/>
      <c r="H531" s="11"/>
      <c r="I531" s="2"/>
      <c r="J531" s="5">
        <v>0</v>
      </c>
      <c r="K531" s="16" t="s">
        <v>259</v>
      </c>
      <c r="L531" s="16" t="s">
        <v>259</v>
      </c>
      <c r="M531" s="5"/>
      <c r="N531" s="5"/>
      <c r="O531" s="5"/>
      <c r="P531" s="5"/>
      <c r="Q531" s="5"/>
      <c r="R531" s="5"/>
      <c r="S531" s="5"/>
      <c r="T531" s="2"/>
      <c r="U531" s="5">
        <f t="shared" si="66"/>
        <v>0.4</v>
      </c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</row>
    <row r="532" spans="1:53" hidden="1">
      <c r="A532" s="5" t="s">
        <v>105</v>
      </c>
      <c r="B532" s="5"/>
      <c r="C532" s="5" t="s">
        <v>229</v>
      </c>
      <c r="D532" s="5">
        <v>5</v>
      </c>
      <c r="E532" s="5">
        <v>1</v>
      </c>
      <c r="F532" s="5">
        <v>5</v>
      </c>
      <c r="G532" s="17"/>
      <c r="H532" s="11"/>
      <c r="I532" s="2"/>
      <c r="J532" s="5">
        <v>0</v>
      </c>
      <c r="K532" s="16" t="s">
        <v>259</v>
      </c>
      <c r="L532" s="16" t="s">
        <v>259</v>
      </c>
      <c r="M532" s="5"/>
      <c r="N532" s="5"/>
      <c r="O532" s="5"/>
      <c r="P532" s="5"/>
      <c r="Q532" s="5"/>
      <c r="R532" s="5"/>
      <c r="S532" s="5"/>
      <c r="T532" s="2"/>
      <c r="U532" s="5">
        <f t="shared" si="66"/>
        <v>0.5</v>
      </c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</row>
    <row r="533" spans="1:53" hidden="1">
      <c r="A533" s="5" t="s">
        <v>105</v>
      </c>
      <c r="B533" s="5"/>
      <c r="C533" s="5" t="s">
        <v>229</v>
      </c>
      <c r="D533" s="5">
        <v>6</v>
      </c>
      <c r="E533" s="5">
        <v>1</v>
      </c>
      <c r="F533" s="5">
        <v>6</v>
      </c>
      <c r="G533" s="17"/>
      <c r="H533" s="11"/>
      <c r="I533" s="2"/>
      <c r="J533" s="5">
        <v>0</v>
      </c>
      <c r="K533" s="16" t="s">
        <v>259</v>
      </c>
      <c r="L533" s="16" t="s">
        <v>259</v>
      </c>
      <c r="M533" s="5"/>
      <c r="N533" s="5"/>
      <c r="O533" s="5"/>
      <c r="P533" s="5"/>
      <c r="Q533" s="5"/>
      <c r="R533" s="5"/>
      <c r="S533" s="5"/>
      <c r="T533" s="2"/>
      <c r="U533" s="5">
        <f t="shared" si="66"/>
        <v>0.6</v>
      </c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</row>
    <row r="534" spans="1:53" hidden="1">
      <c r="A534" s="5" t="s">
        <v>105</v>
      </c>
      <c r="B534" s="5"/>
      <c r="C534" s="5" t="s">
        <v>229</v>
      </c>
      <c r="D534" s="5">
        <v>7</v>
      </c>
      <c r="E534" s="5">
        <v>1</v>
      </c>
      <c r="F534" s="5">
        <v>7</v>
      </c>
      <c r="G534" s="17"/>
      <c r="H534" s="11"/>
      <c r="I534" s="2"/>
      <c r="J534" s="5">
        <v>0</v>
      </c>
      <c r="K534" s="16" t="s">
        <v>259</v>
      </c>
      <c r="L534" s="16" t="s">
        <v>259</v>
      </c>
      <c r="M534" s="5"/>
      <c r="N534" s="5"/>
      <c r="O534" s="5"/>
      <c r="P534" s="5"/>
      <c r="Q534" s="5"/>
      <c r="R534" s="5"/>
      <c r="S534" s="5"/>
      <c r="T534" s="2"/>
      <c r="U534" s="5">
        <f t="shared" si="66"/>
        <v>0.7</v>
      </c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</row>
    <row r="535" spans="1:53" hidden="1">
      <c r="A535" s="5" t="s">
        <v>105</v>
      </c>
      <c r="B535" s="5"/>
      <c r="C535" s="5" t="s">
        <v>229</v>
      </c>
      <c r="D535" s="5">
        <v>8</v>
      </c>
      <c r="E535" s="5">
        <v>1</v>
      </c>
      <c r="F535" s="5">
        <v>8</v>
      </c>
      <c r="G535" s="17"/>
      <c r="H535" s="11"/>
      <c r="I535" s="2"/>
      <c r="J535" s="5">
        <v>0</v>
      </c>
      <c r="K535" s="16" t="s">
        <v>259</v>
      </c>
      <c r="L535" s="16" t="s">
        <v>259</v>
      </c>
      <c r="M535" s="5"/>
      <c r="N535" s="5"/>
      <c r="O535" s="5"/>
      <c r="P535" s="5"/>
      <c r="Q535" s="5"/>
      <c r="R535" s="5"/>
      <c r="S535" s="5"/>
      <c r="T535" s="2"/>
      <c r="U535" s="5">
        <f t="shared" si="66"/>
        <v>0.79999999999999993</v>
      </c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</row>
    <row r="536" spans="1:53" hidden="1">
      <c r="A536" s="5" t="s">
        <v>105</v>
      </c>
      <c r="B536" s="5"/>
      <c r="C536" s="5" t="s">
        <v>229</v>
      </c>
      <c r="D536" s="5">
        <v>9</v>
      </c>
      <c r="E536" s="5">
        <v>1</v>
      </c>
      <c r="F536" s="5">
        <v>9</v>
      </c>
      <c r="G536" s="17"/>
      <c r="H536" s="11"/>
      <c r="I536" s="2"/>
      <c r="J536" s="5">
        <v>0</v>
      </c>
      <c r="K536" s="16" t="s">
        <v>259</v>
      </c>
      <c r="L536" s="16" t="s">
        <v>259</v>
      </c>
      <c r="M536" s="5"/>
      <c r="N536" s="5"/>
      <c r="O536" s="5"/>
      <c r="P536" s="5"/>
      <c r="Q536" s="5"/>
      <c r="R536" s="5"/>
      <c r="S536" s="5"/>
      <c r="T536" s="2"/>
      <c r="U536" s="5">
        <f t="shared" si="66"/>
        <v>0.89999999999999991</v>
      </c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</row>
    <row r="537" spans="1:53" hidden="1">
      <c r="A537" s="5" t="s">
        <v>105</v>
      </c>
      <c r="B537" s="5"/>
      <c r="C537" s="5" t="s">
        <v>229</v>
      </c>
      <c r="D537" s="5">
        <v>10</v>
      </c>
      <c r="E537" s="5">
        <v>1</v>
      </c>
      <c r="F537" s="5">
        <v>10</v>
      </c>
      <c r="G537" s="17"/>
      <c r="H537" s="11"/>
      <c r="I537" s="2"/>
      <c r="J537" s="5">
        <v>0</v>
      </c>
      <c r="K537" s="16" t="s">
        <v>259</v>
      </c>
      <c r="L537" s="16" t="s">
        <v>259</v>
      </c>
      <c r="M537" s="5"/>
      <c r="N537" s="5"/>
      <c r="O537" s="5"/>
      <c r="P537" s="5"/>
      <c r="Q537" s="5"/>
      <c r="R537" s="5"/>
      <c r="S537" s="5"/>
      <c r="T537" s="2"/>
      <c r="U537" s="5">
        <f t="shared" si="66"/>
        <v>0.99999999999999989</v>
      </c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</row>
    <row r="538" spans="1:53" hidden="1">
      <c r="A538" s="5" t="s">
        <v>105</v>
      </c>
      <c r="B538" s="5"/>
      <c r="C538" s="5" t="s">
        <v>229</v>
      </c>
      <c r="D538" s="5">
        <v>11</v>
      </c>
      <c r="E538" s="5">
        <v>2</v>
      </c>
      <c r="F538" s="5">
        <v>1</v>
      </c>
      <c r="G538" s="17"/>
      <c r="H538" s="11"/>
      <c r="I538" s="2">
        <v>0.1</v>
      </c>
      <c r="J538" s="5">
        <v>0</v>
      </c>
      <c r="K538" s="16"/>
      <c r="L538" s="16" t="s">
        <v>259</v>
      </c>
      <c r="M538" s="5"/>
      <c r="N538" s="5"/>
      <c r="O538" s="5"/>
      <c r="P538" s="5"/>
      <c r="Q538" s="5"/>
      <c r="R538" s="5"/>
      <c r="S538" s="5"/>
      <c r="T538" s="2"/>
      <c r="U538" s="2">
        <f t="shared" ref="U538:U547" si="67">U528+(U528*$I538)</f>
        <v>0.11000000000000001</v>
      </c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</row>
    <row r="539" spans="1:53" hidden="1">
      <c r="A539" s="5" t="s">
        <v>105</v>
      </c>
      <c r="B539" s="5"/>
      <c r="C539" s="5" t="s">
        <v>229</v>
      </c>
      <c r="D539" s="5">
        <v>12</v>
      </c>
      <c r="E539" s="5">
        <v>2</v>
      </c>
      <c r="F539" s="5">
        <v>2</v>
      </c>
      <c r="G539" s="17"/>
      <c r="H539" s="11"/>
      <c r="I539" s="2">
        <v>0.1</v>
      </c>
      <c r="J539" s="5">
        <v>0</v>
      </c>
      <c r="K539" s="16"/>
      <c r="L539" s="16" t="s">
        <v>259</v>
      </c>
      <c r="M539" s="5"/>
      <c r="N539" s="5"/>
      <c r="O539" s="5"/>
      <c r="P539" s="5"/>
      <c r="Q539" s="5"/>
      <c r="R539" s="5"/>
      <c r="S539" s="5"/>
      <c r="T539" s="2"/>
      <c r="U539" s="2">
        <f t="shared" si="67"/>
        <v>0.22000000000000003</v>
      </c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</row>
    <row r="540" spans="1:53" hidden="1">
      <c r="A540" s="5" t="s">
        <v>105</v>
      </c>
      <c r="B540" s="5"/>
      <c r="C540" s="5" t="s">
        <v>229</v>
      </c>
      <c r="D540" s="5">
        <v>13</v>
      </c>
      <c r="E540" s="5">
        <v>2</v>
      </c>
      <c r="F540" s="5">
        <v>3</v>
      </c>
      <c r="G540" s="17"/>
      <c r="H540" s="11"/>
      <c r="I540" s="2">
        <v>0.1</v>
      </c>
      <c r="J540" s="5">
        <v>0</v>
      </c>
      <c r="K540" s="16"/>
      <c r="L540" s="16" t="s">
        <v>259</v>
      </c>
      <c r="M540" s="5"/>
      <c r="N540" s="5"/>
      <c r="O540" s="5"/>
      <c r="P540" s="5"/>
      <c r="Q540" s="5"/>
      <c r="R540" s="5"/>
      <c r="S540" s="5"/>
      <c r="T540" s="2"/>
      <c r="U540" s="2">
        <f t="shared" si="67"/>
        <v>0.33000000000000007</v>
      </c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</row>
    <row r="541" spans="1:53" hidden="1">
      <c r="A541" s="5" t="s">
        <v>105</v>
      </c>
      <c r="B541" s="5"/>
      <c r="C541" s="5" t="s">
        <v>229</v>
      </c>
      <c r="D541" s="5">
        <v>14</v>
      </c>
      <c r="E541" s="5">
        <v>2</v>
      </c>
      <c r="F541" s="5">
        <v>4</v>
      </c>
      <c r="G541" s="17"/>
      <c r="H541" s="11"/>
      <c r="I541" s="2">
        <v>0.1</v>
      </c>
      <c r="J541" s="5">
        <v>0</v>
      </c>
      <c r="K541" s="16"/>
      <c r="L541" s="16" t="s">
        <v>259</v>
      </c>
      <c r="M541" s="5"/>
      <c r="N541" s="5"/>
      <c r="O541" s="5"/>
      <c r="P541" s="5"/>
      <c r="Q541" s="5"/>
      <c r="R541" s="5"/>
      <c r="S541" s="5"/>
      <c r="T541" s="2"/>
      <c r="U541" s="2">
        <f t="shared" si="67"/>
        <v>0.44000000000000006</v>
      </c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</row>
    <row r="542" spans="1:53" hidden="1">
      <c r="A542" s="5" t="s">
        <v>105</v>
      </c>
      <c r="B542" s="5"/>
      <c r="C542" s="5" t="s">
        <v>229</v>
      </c>
      <c r="D542" s="5">
        <v>15</v>
      </c>
      <c r="E542" s="5">
        <v>2</v>
      </c>
      <c r="F542" s="5">
        <v>5</v>
      </c>
      <c r="G542" s="17"/>
      <c r="H542" s="11"/>
      <c r="I542" s="2">
        <v>0.1</v>
      </c>
      <c r="J542" s="5">
        <v>0</v>
      </c>
      <c r="K542" s="16"/>
      <c r="L542" s="16" t="s">
        <v>259</v>
      </c>
      <c r="M542" s="5"/>
      <c r="N542" s="5"/>
      <c r="O542" s="5"/>
      <c r="P542" s="5"/>
      <c r="Q542" s="5"/>
      <c r="R542" s="5"/>
      <c r="S542" s="5"/>
      <c r="T542" s="2"/>
      <c r="U542" s="2">
        <f t="shared" si="67"/>
        <v>0.55000000000000004</v>
      </c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</row>
    <row r="543" spans="1:53" hidden="1">
      <c r="A543" s="5" t="s">
        <v>105</v>
      </c>
      <c r="B543" s="5"/>
      <c r="C543" s="5" t="s">
        <v>229</v>
      </c>
      <c r="D543" s="5">
        <v>16</v>
      </c>
      <c r="E543" s="5">
        <v>2</v>
      </c>
      <c r="F543" s="5">
        <v>6</v>
      </c>
      <c r="G543" s="17"/>
      <c r="H543" s="11"/>
      <c r="I543" s="2">
        <v>0.1</v>
      </c>
      <c r="J543" s="5">
        <v>0</v>
      </c>
      <c r="K543" s="16"/>
      <c r="L543" s="16" t="s">
        <v>259</v>
      </c>
      <c r="M543" s="5"/>
      <c r="N543" s="5"/>
      <c r="O543" s="5"/>
      <c r="P543" s="5"/>
      <c r="Q543" s="5"/>
      <c r="R543" s="5"/>
      <c r="S543" s="5"/>
      <c r="T543" s="2"/>
      <c r="U543" s="2">
        <f t="shared" si="67"/>
        <v>0.65999999999999992</v>
      </c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</row>
    <row r="544" spans="1:53" hidden="1">
      <c r="A544" s="5" t="s">
        <v>105</v>
      </c>
      <c r="B544" s="5"/>
      <c r="C544" s="5" t="s">
        <v>229</v>
      </c>
      <c r="D544" s="5">
        <v>17</v>
      </c>
      <c r="E544" s="5">
        <v>2</v>
      </c>
      <c r="F544" s="5">
        <v>7</v>
      </c>
      <c r="G544" s="17"/>
      <c r="H544" s="11"/>
      <c r="I544" s="2">
        <v>0.1</v>
      </c>
      <c r="J544" s="5">
        <v>0</v>
      </c>
      <c r="K544" s="16"/>
      <c r="L544" s="16" t="s">
        <v>259</v>
      </c>
      <c r="M544" s="5"/>
      <c r="N544" s="5"/>
      <c r="O544" s="5"/>
      <c r="P544" s="5"/>
      <c r="Q544" s="5"/>
      <c r="R544" s="5"/>
      <c r="S544" s="5"/>
      <c r="T544" s="2"/>
      <c r="U544" s="2">
        <f t="shared" si="67"/>
        <v>0.76999999999999991</v>
      </c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</row>
    <row r="545" spans="1:53" hidden="1">
      <c r="A545" s="5" t="s">
        <v>105</v>
      </c>
      <c r="B545" s="5"/>
      <c r="C545" s="5" t="s">
        <v>229</v>
      </c>
      <c r="D545" s="5">
        <v>18</v>
      </c>
      <c r="E545" s="5">
        <v>2</v>
      </c>
      <c r="F545" s="5">
        <v>8</v>
      </c>
      <c r="G545" s="17"/>
      <c r="H545" s="11"/>
      <c r="I545" s="2">
        <v>0.1</v>
      </c>
      <c r="J545" s="5">
        <v>0</v>
      </c>
      <c r="K545" s="16"/>
      <c r="L545" s="16" t="s">
        <v>259</v>
      </c>
      <c r="M545" s="5"/>
      <c r="N545" s="5"/>
      <c r="O545" s="5"/>
      <c r="P545" s="5"/>
      <c r="Q545" s="5"/>
      <c r="R545" s="5"/>
      <c r="S545" s="5"/>
      <c r="T545" s="2"/>
      <c r="U545" s="2">
        <f t="shared" si="67"/>
        <v>0.87999999999999989</v>
      </c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</row>
    <row r="546" spans="1:53" hidden="1">
      <c r="A546" s="5" t="s">
        <v>105</v>
      </c>
      <c r="B546" s="5"/>
      <c r="C546" s="5" t="s">
        <v>229</v>
      </c>
      <c r="D546" s="5">
        <v>19</v>
      </c>
      <c r="E546" s="5">
        <v>2</v>
      </c>
      <c r="F546" s="5">
        <v>9</v>
      </c>
      <c r="G546" s="17"/>
      <c r="H546" s="11"/>
      <c r="I546" s="2">
        <v>0.1</v>
      </c>
      <c r="J546" s="5">
        <v>0</v>
      </c>
      <c r="K546" s="16"/>
      <c r="L546" s="16" t="s">
        <v>259</v>
      </c>
      <c r="M546" s="5"/>
      <c r="N546" s="5"/>
      <c r="O546" s="5"/>
      <c r="P546" s="5"/>
      <c r="Q546" s="5"/>
      <c r="R546" s="5"/>
      <c r="S546" s="5"/>
      <c r="T546" s="2"/>
      <c r="U546" s="2">
        <f t="shared" si="67"/>
        <v>0.98999999999999988</v>
      </c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</row>
    <row r="547" spans="1:53" hidden="1">
      <c r="A547" s="5" t="s">
        <v>105</v>
      </c>
      <c r="B547" s="5"/>
      <c r="C547" s="5" t="s">
        <v>229</v>
      </c>
      <c r="D547" s="5">
        <v>20</v>
      </c>
      <c r="E547" s="5">
        <v>2</v>
      </c>
      <c r="F547" s="5">
        <v>10</v>
      </c>
      <c r="G547" s="17"/>
      <c r="H547" s="11"/>
      <c r="I547" s="2">
        <v>0.1</v>
      </c>
      <c r="J547" s="5">
        <v>0</v>
      </c>
      <c r="K547" s="16"/>
      <c r="L547" s="16" t="s">
        <v>259</v>
      </c>
      <c r="M547" s="5"/>
      <c r="N547" s="5"/>
      <c r="O547" s="5"/>
      <c r="P547" s="5"/>
      <c r="Q547" s="5"/>
      <c r="R547" s="5"/>
      <c r="S547" s="5"/>
      <c r="T547" s="2"/>
      <c r="U547" s="2">
        <f t="shared" si="67"/>
        <v>1.0999999999999999</v>
      </c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</row>
    <row r="548" spans="1:53" hidden="1">
      <c r="A548" s="5" t="s">
        <v>105</v>
      </c>
      <c r="B548" s="5"/>
      <c r="C548" s="5" t="s">
        <v>229</v>
      </c>
      <c r="D548" s="5">
        <v>21</v>
      </c>
      <c r="E548" s="5">
        <v>2</v>
      </c>
      <c r="F548" s="5">
        <v>11</v>
      </c>
      <c r="G548" s="17"/>
      <c r="H548" s="11"/>
      <c r="I548" s="2">
        <v>0.1</v>
      </c>
      <c r="J548" s="5">
        <v>0</v>
      </c>
      <c r="K548" s="16"/>
      <c r="L548" s="16" t="s">
        <v>259</v>
      </c>
      <c r="M548" s="5"/>
      <c r="N548" s="5"/>
      <c r="O548" s="5"/>
      <c r="P548" s="5"/>
      <c r="Q548" s="5"/>
      <c r="R548" s="5"/>
      <c r="S548" s="5"/>
      <c r="T548" s="2"/>
      <c r="U548" s="2">
        <f>(U537+(10/100))+((U537+(10/100))*$I547)</f>
        <v>1.21</v>
      </c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</row>
    <row r="549" spans="1:53" hidden="1">
      <c r="A549" s="5" t="s">
        <v>104</v>
      </c>
      <c r="B549" s="5"/>
      <c r="C549" s="5" t="s">
        <v>229</v>
      </c>
      <c r="D549" s="5">
        <v>1</v>
      </c>
      <c r="E549" s="5">
        <v>1</v>
      </c>
      <c r="F549" s="5">
        <v>1</v>
      </c>
      <c r="G549" s="17"/>
      <c r="H549" s="11"/>
      <c r="I549" s="2"/>
      <c r="J549" s="5">
        <v>0</v>
      </c>
      <c r="K549" s="16" t="s">
        <v>260</v>
      </c>
      <c r="L549" s="16" t="s">
        <v>260</v>
      </c>
      <c r="M549" s="5"/>
      <c r="N549" s="5"/>
      <c r="O549" s="5"/>
      <c r="P549" s="5"/>
      <c r="Q549" s="5">
        <v>0.05</v>
      </c>
      <c r="R549" s="5"/>
      <c r="S549" s="5"/>
      <c r="T549" s="2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</row>
    <row r="550" spans="1:53" hidden="1">
      <c r="A550" s="5" t="s">
        <v>104</v>
      </c>
      <c r="B550" s="5"/>
      <c r="C550" s="5" t="s">
        <v>229</v>
      </c>
      <c r="D550" s="5">
        <v>2</v>
      </c>
      <c r="E550" s="5">
        <v>1</v>
      </c>
      <c r="F550" s="5">
        <v>2</v>
      </c>
      <c r="G550" s="17"/>
      <c r="H550" s="11"/>
      <c r="I550" s="2"/>
      <c r="J550" s="5">
        <v>0</v>
      </c>
      <c r="K550" s="16" t="s">
        <v>260</v>
      </c>
      <c r="L550" s="16" t="s">
        <v>260</v>
      </c>
      <c r="M550" s="5"/>
      <c r="N550" s="5"/>
      <c r="O550" s="5"/>
      <c r="P550" s="5"/>
      <c r="Q550" s="5">
        <f t="shared" ref="Q550:Q558" si="68">Q549+(5/100)</f>
        <v>0.1</v>
      </c>
      <c r="R550" s="5"/>
      <c r="S550" s="5"/>
      <c r="T550" s="2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</row>
    <row r="551" spans="1:53" hidden="1">
      <c r="A551" s="5" t="s">
        <v>104</v>
      </c>
      <c r="B551" s="5"/>
      <c r="C551" s="5" t="s">
        <v>229</v>
      </c>
      <c r="D551" s="5">
        <v>3</v>
      </c>
      <c r="E551" s="5">
        <v>1</v>
      </c>
      <c r="F551" s="5">
        <v>3</v>
      </c>
      <c r="G551" s="17"/>
      <c r="H551" s="11"/>
      <c r="I551" s="2"/>
      <c r="J551" s="5">
        <v>0</v>
      </c>
      <c r="K551" s="16" t="s">
        <v>260</v>
      </c>
      <c r="L551" s="16" t="s">
        <v>260</v>
      </c>
      <c r="M551" s="5"/>
      <c r="N551" s="5"/>
      <c r="O551" s="5"/>
      <c r="P551" s="5"/>
      <c r="Q551" s="5">
        <f t="shared" si="68"/>
        <v>0.15000000000000002</v>
      </c>
      <c r="R551" s="5"/>
      <c r="S551" s="5"/>
      <c r="T551" s="2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</row>
    <row r="552" spans="1:53" hidden="1">
      <c r="A552" s="5" t="s">
        <v>104</v>
      </c>
      <c r="B552" s="5"/>
      <c r="C552" s="5" t="s">
        <v>229</v>
      </c>
      <c r="D552" s="5">
        <v>4</v>
      </c>
      <c r="E552" s="5">
        <v>1</v>
      </c>
      <c r="F552" s="5">
        <v>4</v>
      </c>
      <c r="G552" s="17"/>
      <c r="H552" s="11"/>
      <c r="I552" s="2"/>
      <c r="J552" s="5">
        <v>0</v>
      </c>
      <c r="K552" s="16" t="s">
        <v>260</v>
      </c>
      <c r="L552" s="16" t="s">
        <v>260</v>
      </c>
      <c r="M552" s="5"/>
      <c r="N552" s="5"/>
      <c r="O552" s="5"/>
      <c r="P552" s="5"/>
      <c r="Q552" s="5">
        <f t="shared" si="68"/>
        <v>0.2</v>
      </c>
      <c r="R552" s="5"/>
      <c r="S552" s="5"/>
      <c r="T552" s="2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</row>
    <row r="553" spans="1:53" hidden="1">
      <c r="A553" s="5" t="s">
        <v>104</v>
      </c>
      <c r="B553" s="5"/>
      <c r="C553" s="5" t="s">
        <v>229</v>
      </c>
      <c r="D553" s="5">
        <v>5</v>
      </c>
      <c r="E553" s="5">
        <v>1</v>
      </c>
      <c r="F553" s="5">
        <v>5</v>
      </c>
      <c r="G553" s="17"/>
      <c r="H553" s="11"/>
      <c r="I553" s="2"/>
      <c r="J553" s="5">
        <v>0</v>
      </c>
      <c r="K553" s="16" t="s">
        <v>260</v>
      </c>
      <c r="L553" s="16" t="s">
        <v>260</v>
      </c>
      <c r="M553" s="5"/>
      <c r="N553" s="5"/>
      <c r="O553" s="5"/>
      <c r="P553" s="5"/>
      <c r="Q553" s="5">
        <f t="shared" si="68"/>
        <v>0.25</v>
      </c>
      <c r="R553" s="5"/>
      <c r="S553" s="5"/>
      <c r="T553" s="2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</row>
    <row r="554" spans="1:53" hidden="1">
      <c r="A554" s="5" t="s">
        <v>104</v>
      </c>
      <c r="B554" s="5"/>
      <c r="C554" s="5" t="s">
        <v>229</v>
      </c>
      <c r="D554" s="5">
        <v>6</v>
      </c>
      <c r="E554" s="5">
        <v>1</v>
      </c>
      <c r="F554" s="5">
        <v>6</v>
      </c>
      <c r="G554" s="17"/>
      <c r="H554" s="11"/>
      <c r="I554" s="2"/>
      <c r="J554" s="5">
        <v>0</v>
      </c>
      <c r="K554" s="16" t="s">
        <v>260</v>
      </c>
      <c r="L554" s="16" t="s">
        <v>260</v>
      </c>
      <c r="M554" s="5"/>
      <c r="N554" s="5"/>
      <c r="O554" s="5"/>
      <c r="P554" s="5"/>
      <c r="Q554" s="5">
        <f t="shared" si="68"/>
        <v>0.3</v>
      </c>
      <c r="R554" s="5"/>
      <c r="S554" s="5"/>
      <c r="T554" s="2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</row>
    <row r="555" spans="1:53" hidden="1">
      <c r="A555" s="5" t="s">
        <v>104</v>
      </c>
      <c r="B555" s="5"/>
      <c r="C555" s="5" t="s">
        <v>229</v>
      </c>
      <c r="D555" s="5">
        <v>7</v>
      </c>
      <c r="E555" s="5">
        <v>1</v>
      </c>
      <c r="F555" s="5">
        <v>7</v>
      </c>
      <c r="G555" s="17"/>
      <c r="H555" s="11"/>
      <c r="I555" s="2"/>
      <c r="J555" s="5">
        <v>0</v>
      </c>
      <c r="K555" s="16" t="s">
        <v>260</v>
      </c>
      <c r="L555" s="16" t="s">
        <v>260</v>
      </c>
      <c r="M555" s="5"/>
      <c r="N555" s="5"/>
      <c r="O555" s="5"/>
      <c r="P555" s="5"/>
      <c r="Q555" s="5">
        <f t="shared" si="68"/>
        <v>0.35</v>
      </c>
      <c r="R555" s="5"/>
      <c r="S555" s="5"/>
      <c r="T555" s="2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</row>
    <row r="556" spans="1:53" hidden="1">
      <c r="A556" s="5" t="s">
        <v>104</v>
      </c>
      <c r="B556" s="5"/>
      <c r="C556" s="5" t="s">
        <v>229</v>
      </c>
      <c r="D556" s="5">
        <v>8</v>
      </c>
      <c r="E556" s="5">
        <v>1</v>
      </c>
      <c r="F556" s="5">
        <v>8</v>
      </c>
      <c r="G556" s="17"/>
      <c r="H556" s="11"/>
      <c r="I556" s="2"/>
      <c r="J556" s="5">
        <v>0</v>
      </c>
      <c r="K556" s="16" t="s">
        <v>260</v>
      </c>
      <c r="L556" s="16" t="s">
        <v>260</v>
      </c>
      <c r="M556" s="5"/>
      <c r="N556" s="5"/>
      <c r="O556" s="5"/>
      <c r="P556" s="5"/>
      <c r="Q556" s="5">
        <f t="shared" si="68"/>
        <v>0.39999999999999997</v>
      </c>
      <c r="R556" s="5"/>
      <c r="S556" s="5"/>
      <c r="T556" s="2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</row>
    <row r="557" spans="1:53" hidden="1">
      <c r="A557" s="5" t="s">
        <v>104</v>
      </c>
      <c r="B557" s="5"/>
      <c r="C557" s="5" t="s">
        <v>229</v>
      </c>
      <c r="D557" s="5">
        <v>9</v>
      </c>
      <c r="E557" s="5">
        <v>1</v>
      </c>
      <c r="F557" s="5">
        <v>9</v>
      </c>
      <c r="G557" s="17"/>
      <c r="H557" s="11"/>
      <c r="I557" s="2"/>
      <c r="J557" s="5">
        <v>0</v>
      </c>
      <c r="K557" s="16" t="s">
        <v>260</v>
      </c>
      <c r="L557" s="16" t="s">
        <v>260</v>
      </c>
      <c r="M557" s="5"/>
      <c r="N557" s="5"/>
      <c r="O557" s="5"/>
      <c r="P557" s="5"/>
      <c r="Q557" s="5">
        <f t="shared" si="68"/>
        <v>0.44999999999999996</v>
      </c>
      <c r="R557" s="5"/>
      <c r="S557" s="5"/>
      <c r="T557" s="2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</row>
    <row r="558" spans="1:53" hidden="1">
      <c r="A558" s="5" t="s">
        <v>104</v>
      </c>
      <c r="B558" s="5"/>
      <c r="C558" s="5" t="s">
        <v>229</v>
      </c>
      <c r="D558" s="5">
        <v>10</v>
      </c>
      <c r="E558" s="5">
        <v>1</v>
      </c>
      <c r="F558" s="5">
        <v>10</v>
      </c>
      <c r="G558" s="17"/>
      <c r="H558" s="11"/>
      <c r="I558" s="2"/>
      <c r="J558" s="5">
        <v>0</v>
      </c>
      <c r="K558" s="16" t="s">
        <v>260</v>
      </c>
      <c r="L558" s="16" t="s">
        <v>260</v>
      </c>
      <c r="M558" s="5"/>
      <c r="N558" s="5"/>
      <c r="O558" s="5"/>
      <c r="P558" s="5"/>
      <c r="Q558" s="5">
        <f t="shared" si="68"/>
        <v>0.49999999999999994</v>
      </c>
      <c r="R558" s="5"/>
      <c r="S558" s="5"/>
      <c r="T558" s="2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</row>
    <row r="559" spans="1:53" hidden="1">
      <c r="A559" s="5" t="s">
        <v>104</v>
      </c>
      <c r="B559" s="5"/>
      <c r="C559" s="5" t="s">
        <v>229</v>
      </c>
      <c r="D559" s="5">
        <v>11</v>
      </c>
      <c r="E559" s="5">
        <v>2</v>
      </c>
      <c r="F559" s="5">
        <v>1</v>
      </c>
      <c r="G559" s="17"/>
      <c r="H559" s="11"/>
      <c r="I559" s="2">
        <v>0.2</v>
      </c>
      <c r="J559" s="5">
        <v>0</v>
      </c>
      <c r="K559" s="16"/>
      <c r="L559" s="16" t="s">
        <v>260</v>
      </c>
      <c r="M559" s="5"/>
      <c r="N559" s="5"/>
      <c r="O559" s="5"/>
      <c r="P559" s="5"/>
      <c r="Q559" s="2">
        <f t="shared" ref="Q559:Q568" si="69">Q549+(Q549*$I559)</f>
        <v>6.0000000000000005E-2</v>
      </c>
      <c r="R559" s="5"/>
      <c r="S559" s="5"/>
      <c r="T559" s="2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</row>
    <row r="560" spans="1:53" hidden="1">
      <c r="A560" s="5" t="s">
        <v>104</v>
      </c>
      <c r="B560" s="5"/>
      <c r="C560" s="5" t="s">
        <v>229</v>
      </c>
      <c r="D560" s="5">
        <v>12</v>
      </c>
      <c r="E560" s="5">
        <v>2</v>
      </c>
      <c r="F560" s="5">
        <v>2</v>
      </c>
      <c r="G560" s="17"/>
      <c r="H560" s="11"/>
      <c r="I560" s="2">
        <v>0.2</v>
      </c>
      <c r="J560" s="5">
        <v>0</v>
      </c>
      <c r="K560" s="16"/>
      <c r="L560" s="16" t="s">
        <v>260</v>
      </c>
      <c r="M560" s="5"/>
      <c r="N560" s="5"/>
      <c r="O560" s="5"/>
      <c r="P560" s="5"/>
      <c r="Q560" s="2">
        <f t="shared" si="69"/>
        <v>0.12000000000000001</v>
      </c>
      <c r="R560" s="5"/>
      <c r="S560" s="5"/>
      <c r="T560" s="2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</row>
    <row r="561" spans="1:53" hidden="1">
      <c r="A561" s="5" t="s">
        <v>104</v>
      </c>
      <c r="B561" s="5"/>
      <c r="C561" s="5" t="s">
        <v>229</v>
      </c>
      <c r="D561" s="5">
        <v>13</v>
      </c>
      <c r="E561" s="5">
        <v>2</v>
      </c>
      <c r="F561" s="5">
        <v>3</v>
      </c>
      <c r="G561" s="17"/>
      <c r="H561" s="11"/>
      <c r="I561" s="2">
        <v>0.2</v>
      </c>
      <c r="J561" s="5">
        <v>0</v>
      </c>
      <c r="K561" s="16"/>
      <c r="L561" s="16" t="s">
        <v>260</v>
      </c>
      <c r="M561" s="5"/>
      <c r="N561" s="5"/>
      <c r="O561" s="5"/>
      <c r="P561" s="5"/>
      <c r="Q561" s="2">
        <f t="shared" si="69"/>
        <v>0.18000000000000002</v>
      </c>
      <c r="R561" s="5"/>
      <c r="S561" s="5"/>
      <c r="T561" s="2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</row>
    <row r="562" spans="1:53" hidden="1">
      <c r="A562" s="5" t="s">
        <v>104</v>
      </c>
      <c r="B562" s="5"/>
      <c r="C562" s="5" t="s">
        <v>229</v>
      </c>
      <c r="D562" s="5">
        <v>14</v>
      </c>
      <c r="E562" s="5">
        <v>2</v>
      </c>
      <c r="F562" s="5">
        <v>4</v>
      </c>
      <c r="G562" s="17"/>
      <c r="H562" s="11"/>
      <c r="I562" s="2">
        <v>0.2</v>
      </c>
      <c r="J562" s="5">
        <v>0</v>
      </c>
      <c r="K562" s="16"/>
      <c r="L562" s="16" t="s">
        <v>260</v>
      </c>
      <c r="M562" s="5"/>
      <c r="N562" s="5"/>
      <c r="O562" s="5"/>
      <c r="P562" s="5"/>
      <c r="Q562" s="2">
        <f t="shared" si="69"/>
        <v>0.24000000000000002</v>
      </c>
      <c r="R562" s="5"/>
      <c r="S562" s="5"/>
      <c r="T562" s="2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</row>
    <row r="563" spans="1:53" hidden="1">
      <c r="A563" s="5" t="s">
        <v>104</v>
      </c>
      <c r="B563" s="5"/>
      <c r="C563" s="5" t="s">
        <v>229</v>
      </c>
      <c r="D563" s="5">
        <v>15</v>
      </c>
      <c r="E563" s="5">
        <v>2</v>
      </c>
      <c r="F563" s="5">
        <v>5</v>
      </c>
      <c r="G563" s="17"/>
      <c r="H563" s="11"/>
      <c r="I563" s="2">
        <v>0.2</v>
      </c>
      <c r="J563" s="5">
        <v>0</v>
      </c>
      <c r="K563" s="16"/>
      <c r="L563" s="16" t="s">
        <v>260</v>
      </c>
      <c r="M563" s="5"/>
      <c r="N563" s="5"/>
      <c r="O563" s="5"/>
      <c r="P563" s="5"/>
      <c r="Q563" s="2">
        <f t="shared" si="69"/>
        <v>0.3</v>
      </c>
      <c r="R563" s="5"/>
      <c r="S563" s="5"/>
      <c r="T563" s="2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</row>
    <row r="564" spans="1:53" hidden="1">
      <c r="A564" s="5" t="s">
        <v>104</v>
      </c>
      <c r="B564" s="5"/>
      <c r="C564" s="5" t="s">
        <v>229</v>
      </c>
      <c r="D564" s="5">
        <v>16</v>
      </c>
      <c r="E564" s="5">
        <v>2</v>
      </c>
      <c r="F564" s="5">
        <v>6</v>
      </c>
      <c r="G564" s="17"/>
      <c r="H564" s="11"/>
      <c r="I564" s="2">
        <v>0.2</v>
      </c>
      <c r="J564" s="5">
        <v>0</v>
      </c>
      <c r="K564" s="16"/>
      <c r="L564" s="16" t="s">
        <v>260</v>
      </c>
      <c r="M564" s="5"/>
      <c r="N564" s="5"/>
      <c r="O564" s="5"/>
      <c r="P564" s="5"/>
      <c r="Q564" s="2">
        <f t="shared" si="69"/>
        <v>0.36</v>
      </c>
      <c r="R564" s="5"/>
      <c r="S564" s="5"/>
      <c r="T564" s="2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</row>
    <row r="565" spans="1:53" hidden="1">
      <c r="A565" s="5" t="s">
        <v>104</v>
      </c>
      <c r="B565" s="5"/>
      <c r="C565" s="5" t="s">
        <v>229</v>
      </c>
      <c r="D565" s="5">
        <v>17</v>
      </c>
      <c r="E565" s="5">
        <v>2</v>
      </c>
      <c r="F565" s="5">
        <v>7</v>
      </c>
      <c r="G565" s="17"/>
      <c r="H565" s="11"/>
      <c r="I565" s="2">
        <v>0.2</v>
      </c>
      <c r="J565" s="5">
        <v>0</v>
      </c>
      <c r="K565" s="16"/>
      <c r="L565" s="16" t="s">
        <v>260</v>
      </c>
      <c r="M565" s="5"/>
      <c r="N565" s="5"/>
      <c r="O565" s="5"/>
      <c r="P565" s="5"/>
      <c r="Q565" s="2">
        <f t="shared" si="69"/>
        <v>0.42</v>
      </c>
      <c r="R565" s="5"/>
      <c r="S565" s="5"/>
      <c r="T565" s="2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</row>
    <row r="566" spans="1:53" hidden="1">
      <c r="A566" s="5" t="s">
        <v>104</v>
      </c>
      <c r="B566" s="5"/>
      <c r="C566" s="5" t="s">
        <v>229</v>
      </c>
      <c r="D566" s="5">
        <v>18</v>
      </c>
      <c r="E566" s="5">
        <v>2</v>
      </c>
      <c r="F566" s="5">
        <v>8</v>
      </c>
      <c r="G566" s="17"/>
      <c r="H566" s="11"/>
      <c r="I566" s="2">
        <v>0.2</v>
      </c>
      <c r="J566" s="5">
        <v>0</v>
      </c>
      <c r="K566" s="16"/>
      <c r="L566" s="16" t="s">
        <v>260</v>
      </c>
      <c r="M566" s="5"/>
      <c r="N566" s="5"/>
      <c r="O566" s="5"/>
      <c r="P566" s="5"/>
      <c r="Q566" s="2">
        <f t="shared" si="69"/>
        <v>0.48</v>
      </c>
      <c r="R566" s="5"/>
      <c r="S566" s="5"/>
      <c r="T566" s="2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</row>
    <row r="567" spans="1:53" hidden="1">
      <c r="A567" s="5" t="s">
        <v>104</v>
      </c>
      <c r="B567" s="5"/>
      <c r="C567" s="5" t="s">
        <v>229</v>
      </c>
      <c r="D567" s="5">
        <v>19</v>
      </c>
      <c r="E567" s="5">
        <v>2</v>
      </c>
      <c r="F567" s="5">
        <v>9</v>
      </c>
      <c r="G567" s="17"/>
      <c r="H567" s="11"/>
      <c r="I567" s="2">
        <v>0.2</v>
      </c>
      <c r="J567" s="5">
        <v>0</v>
      </c>
      <c r="K567" s="16"/>
      <c r="L567" s="16" t="s">
        <v>260</v>
      </c>
      <c r="M567" s="5"/>
      <c r="N567" s="5"/>
      <c r="O567" s="5"/>
      <c r="P567" s="5"/>
      <c r="Q567" s="2">
        <f t="shared" si="69"/>
        <v>0.53999999999999992</v>
      </c>
      <c r="R567" s="5"/>
      <c r="S567" s="5"/>
      <c r="T567" s="2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</row>
    <row r="568" spans="1:53" hidden="1">
      <c r="A568" s="5" t="s">
        <v>104</v>
      </c>
      <c r="B568" s="5"/>
      <c r="C568" s="5" t="s">
        <v>229</v>
      </c>
      <c r="D568" s="5">
        <v>20</v>
      </c>
      <c r="E568" s="5">
        <v>2</v>
      </c>
      <c r="F568" s="5">
        <v>10</v>
      </c>
      <c r="G568" s="17"/>
      <c r="H568" s="11"/>
      <c r="I568" s="2">
        <v>0.2</v>
      </c>
      <c r="J568" s="5">
        <v>0</v>
      </c>
      <c r="K568" s="16"/>
      <c r="L568" s="16" t="s">
        <v>260</v>
      </c>
      <c r="M568" s="5"/>
      <c r="N568" s="5"/>
      <c r="O568" s="5"/>
      <c r="P568" s="5"/>
      <c r="Q568" s="2">
        <f t="shared" si="69"/>
        <v>0.6</v>
      </c>
      <c r="R568" s="5"/>
      <c r="S568" s="5"/>
      <c r="T568" s="2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</row>
    <row r="569" spans="1:53" hidden="1">
      <c r="A569" s="5" t="s">
        <v>104</v>
      </c>
      <c r="B569" s="5"/>
      <c r="C569" s="5" t="s">
        <v>229</v>
      </c>
      <c r="D569" s="5">
        <v>21</v>
      </c>
      <c r="E569" s="5">
        <v>2</v>
      </c>
      <c r="F569" s="5">
        <v>11</v>
      </c>
      <c r="G569" s="17"/>
      <c r="H569" s="11"/>
      <c r="I569" s="2">
        <v>0.2</v>
      </c>
      <c r="J569" s="5">
        <v>0</v>
      </c>
      <c r="K569" s="16"/>
      <c r="L569" s="16" t="s">
        <v>260</v>
      </c>
      <c r="M569" s="5"/>
      <c r="N569" s="5"/>
      <c r="O569" s="5"/>
      <c r="P569" s="5"/>
      <c r="Q569" s="5">
        <f>(Q558+(5/100))+((Q558+(5/100))*$I568)</f>
        <v>0.65999999999999992</v>
      </c>
      <c r="R569" s="5"/>
      <c r="S569" s="5"/>
      <c r="T569" s="2"/>
      <c r="U569" s="2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</row>
    <row r="570" spans="1:53" hidden="1">
      <c r="A570" s="5" t="s">
        <v>92</v>
      </c>
      <c r="B570" s="5"/>
      <c r="C570" s="5" t="s">
        <v>229</v>
      </c>
      <c r="D570" s="5">
        <v>1</v>
      </c>
      <c r="E570" s="5">
        <v>1</v>
      </c>
      <c r="F570" s="5">
        <v>1</v>
      </c>
      <c r="G570" s="17"/>
      <c r="H570" s="11"/>
      <c r="I570" s="2"/>
      <c r="J570" s="5">
        <v>0</v>
      </c>
      <c r="K570" s="16" t="s">
        <v>261</v>
      </c>
      <c r="L570" s="16" t="s">
        <v>261</v>
      </c>
      <c r="M570" s="5"/>
      <c r="N570" s="5"/>
      <c r="O570" s="5"/>
      <c r="P570" s="5"/>
      <c r="Q570" s="5"/>
      <c r="R570" s="5"/>
      <c r="S570" s="5"/>
      <c r="T570" s="2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2"/>
      <c r="AU570" s="2">
        <v>0.1</v>
      </c>
      <c r="AV570" s="2"/>
      <c r="AW570" s="2"/>
      <c r="AX570" s="5"/>
      <c r="AY570" s="5"/>
      <c r="AZ570" s="5"/>
      <c r="BA570" s="5"/>
    </row>
    <row r="571" spans="1:53" hidden="1">
      <c r="A571" s="5" t="s">
        <v>92</v>
      </c>
      <c r="B571" s="5"/>
      <c r="C571" s="5" t="s">
        <v>229</v>
      </c>
      <c r="D571" s="5">
        <v>2</v>
      </c>
      <c r="E571" s="5">
        <v>1</v>
      </c>
      <c r="F571" s="5">
        <v>2</v>
      </c>
      <c r="G571" s="17"/>
      <c r="H571" s="11"/>
      <c r="I571" s="2"/>
      <c r="J571" s="5">
        <v>0</v>
      </c>
      <c r="K571" s="16" t="s">
        <v>261</v>
      </c>
      <c r="L571" s="16" t="s">
        <v>261</v>
      </c>
      <c r="M571" s="5"/>
      <c r="N571" s="5"/>
      <c r="O571" s="5"/>
      <c r="P571" s="5"/>
      <c r="Q571" s="5"/>
      <c r="R571" s="5"/>
      <c r="S571" s="5"/>
      <c r="T571" s="2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2"/>
      <c r="AU571" s="2">
        <f t="shared" ref="AU571:AU579" si="70">AU570+(10/100)</f>
        <v>0.2</v>
      </c>
      <c r="AV571" s="2"/>
      <c r="AW571" s="2"/>
      <c r="AX571" s="5"/>
      <c r="AY571" s="5"/>
      <c r="AZ571" s="5"/>
      <c r="BA571" s="5"/>
    </row>
    <row r="572" spans="1:53" hidden="1">
      <c r="A572" s="5" t="s">
        <v>92</v>
      </c>
      <c r="B572" s="5"/>
      <c r="C572" s="5" t="s">
        <v>229</v>
      </c>
      <c r="D572" s="5">
        <v>3</v>
      </c>
      <c r="E572" s="5">
        <v>1</v>
      </c>
      <c r="F572" s="5">
        <v>3</v>
      </c>
      <c r="G572" s="17"/>
      <c r="H572" s="11"/>
      <c r="I572" s="2"/>
      <c r="J572" s="5">
        <v>0</v>
      </c>
      <c r="K572" s="16" t="s">
        <v>261</v>
      </c>
      <c r="L572" s="16" t="s">
        <v>261</v>
      </c>
      <c r="M572" s="5"/>
      <c r="N572" s="5"/>
      <c r="O572" s="5"/>
      <c r="P572" s="5"/>
      <c r="Q572" s="5"/>
      <c r="R572" s="5"/>
      <c r="S572" s="5"/>
      <c r="T572" s="2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2"/>
      <c r="AU572" s="2">
        <f t="shared" si="70"/>
        <v>0.30000000000000004</v>
      </c>
      <c r="AV572" s="2"/>
      <c r="AW572" s="2"/>
      <c r="AX572" s="5"/>
      <c r="AY572" s="5"/>
      <c r="AZ572" s="5"/>
      <c r="BA572" s="5"/>
    </row>
    <row r="573" spans="1:53" hidden="1">
      <c r="A573" s="5" t="s">
        <v>92</v>
      </c>
      <c r="B573" s="5"/>
      <c r="C573" s="5" t="s">
        <v>229</v>
      </c>
      <c r="D573" s="5">
        <v>4</v>
      </c>
      <c r="E573" s="5">
        <v>1</v>
      </c>
      <c r="F573" s="5">
        <v>4</v>
      </c>
      <c r="G573" s="17"/>
      <c r="H573" s="11"/>
      <c r="I573" s="2"/>
      <c r="J573" s="5">
        <v>0</v>
      </c>
      <c r="K573" s="16" t="s">
        <v>261</v>
      </c>
      <c r="L573" s="16" t="s">
        <v>261</v>
      </c>
      <c r="M573" s="5"/>
      <c r="N573" s="5"/>
      <c r="O573" s="5"/>
      <c r="P573" s="5"/>
      <c r="Q573" s="5"/>
      <c r="R573" s="5"/>
      <c r="S573" s="5"/>
      <c r="T573" s="2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2"/>
      <c r="AU573" s="2">
        <f t="shared" si="70"/>
        <v>0.4</v>
      </c>
      <c r="AV573" s="2"/>
      <c r="AW573" s="2"/>
      <c r="AX573" s="5"/>
      <c r="AY573" s="5"/>
      <c r="AZ573" s="5"/>
      <c r="BA573" s="5"/>
    </row>
    <row r="574" spans="1:53" hidden="1">
      <c r="A574" s="5" t="s">
        <v>92</v>
      </c>
      <c r="B574" s="5"/>
      <c r="C574" s="5" t="s">
        <v>229</v>
      </c>
      <c r="D574" s="5">
        <v>5</v>
      </c>
      <c r="E574" s="5">
        <v>1</v>
      </c>
      <c r="F574" s="5">
        <v>5</v>
      </c>
      <c r="G574" s="17"/>
      <c r="H574" s="11"/>
      <c r="I574" s="2"/>
      <c r="J574" s="5">
        <v>0</v>
      </c>
      <c r="K574" s="16" t="s">
        <v>261</v>
      </c>
      <c r="L574" s="16" t="s">
        <v>261</v>
      </c>
      <c r="M574" s="5"/>
      <c r="N574" s="5"/>
      <c r="O574" s="5"/>
      <c r="P574" s="5"/>
      <c r="Q574" s="5"/>
      <c r="R574" s="5"/>
      <c r="S574" s="5"/>
      <c r="T574" s="2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2"/>
      <c r="AU574" s="2">
        <f t="shared" si="70"/>
        <v>0.5</v>
      </c>
      <c r="AV574" s="2"/>
      <c r="AW574" s="2"/>
      <c r="AX574" s="5"/>
      <c r="AY574" s="5"/>
      <c r="AZ574" s="5"/>
      <c r="BA574" s="5"/>
    </row>
    <row r="575" spans="1:53" hidden="1">
      <c r="A575" s="5" t="s">
        <v>92</v>
      </c>
      <c r="B575" s="5"/>
      <c r="C575" s="5" t="s">
        <v>229</v>
      </c>
      <c r="D575" s="5">
        <v>6</v>
      </c>
      <c r="E575" s="5">
        <v>1</v>
      </c>
      <c r="F575" s="5">
        <v>6</v>
      </c>
      <c r="G575" s="17"/>
      <c r="H575" s="11"/>
      <c r="I575" s="2"/>
      <c r="J575" s="5">
        <v>0</v>
      </c>
      <c r="K575" s="16" t="s">
        <v>261</v>
      </c>
      <c r="L575" s="16" t="s">
        <v>261</v>
      </c>
      <c r="M575" s="5"/>
      <c r="N575" s="5"/>
      <c r="O575" s="5"/>
      <c r="P575" s="5"/>
      <c r="Q575" s="5"/>
      <c r="R575" s="5"/>
      <c r="S575" s="5"/>
      <c r="T575" s="2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2"/>
      <c r="AU575" s="2">
        <f t="shared" si="70"/>
        <v>0.6</v>
      </c>
      <c r="AV575" s="2"/>
      <c r="AW575" s="2"/>
      <c r="AX575" s="5"/>
      <c r="AY575" s="5"/>
      <c r="AZ575" s="5"/>
      <c r="BA575" s="5"/>
    </row>
    <row r="576" spans="1:53" hidden="1">
      <c r="A576" s="5" t="s">
        <v>92</v>
      </c>
      <c r="B576" s="5"/>
      <c r="C576" s="5" t="s">
        <v>229</v>
      </c>
      <c r="D576" s="5">
        <v>7</v>
      </c>
      <c r="E576" s="5">
        <v>1</v>
      </c>
      <c r="F576" s="5">
        <v>7</v>
      </c>
      <c r="G576" s="17"/>
      <c r="H576" s="11"/>
      <c r="I576" s="2"/>
      <c r="J576" s="5">
        <v>0</v>
      </c>
      <c r="K576" s="16" t="s">
        <v>261</v>
      </c>
      <c r="L576" s="16" t="s">
        <v>261</v>
      </c>
      <c r="M576" s="5"/>
      <c r="N576" s="5"/>
      <c r="O576" s="5"/>
      <c r="P576" s="5"/>
      <c r="Q576" s="5"/>
      <c r="R576" s="5"/>
      <c r="S576" s="5"/>
      <c r="T576" s="2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2"/>
      <c r="AU576" s="2">
        <f t="shared" si="70"/>
        <v>0.7</v>
      </c>
      <c r="AV576" s="2"/>
      <c r="AW576" s="2"/>
      <c r="AX576" s="5"/>
      <c r="AY576" s="5"/>
      <c r="AZ576" s="5"/>
      <c r="BA576" s="5"/>
    </row>
    <row r="577" spans="1:53" hidden="1">
      <c r="A577" s="5" t="s">
        <v>92</v>
      </c>
      <c r="B577" s="5"/>
      <c r="C577" s="5" t="s">
        <v>229</v>
      </c>
      <c r="D577" s="5">
        <v>8</v>
      </c>
      <c r="E577" s="5">
        <v>1</v>
      </c>
      <c r="F577" s="5">
        <v>8</v>
      </c>
      <c r="G577" s="17"/>
      <c r="H577" s="11"/>
      <c r="I577" s="2"/>
      <c r="J577" s="5">
        <v>0</v>
      </c>
      <c r="K577" s="16" t="s">
        <v>261</v>
      </c>
      <c r="L577" s="16" t="s">
        <v>261</v>
      </c>
      <c r="M577" s="5"/>
      <c r="N577" s="5"/>
      <c r="O577" s="5"/>
      <c r="P577" s="5"/>
      <c r="Q577" s="5"/>
      <c r="R577" s="5"/>
      <c r="S577" s="5"/>
      <c r="T577" s="2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2"/>
      <c r="AU577" s="2">
        <f t="shared" si="70"/>
        <v>0.79999999999999993</v>
      </c>
      <c r="AV577" s="2"/>
      <c r="AW577" s="2"/>
      <c r="AX577" s="5"/>
      <c r="AY577" s="5"/>
      <c r="AZ577" s="5"/>
      <c r="BA577" s="5"/>
    </row>
    <row r="578" spans="1:53" hidden="1">
      <c r="A578" s="5" t="s">
        <v>92</v>
      </c>
      <c r="B578" s="5"/>
      <c r="C578" s="5" t="s">
        <v>229</v>
      </c>
      <c r="D578" s="5">
        <v>9</v>
      </c>
      <c r="E578" s="5">
        <v>1</v>
      </c>
      <c r="F578" s="5">
        <v>9</v>
      </c>
      <c r="G578" s="17"/>
      <c r="H578" s="11"/>
      <c r="I578" s="2"/>
      <c r="J578" s="5">
        <v>0</v>
      </c>
      <c r="K578" s="16" t="s">
        <v>261</v>
      </c>
      <c r="L578" s="16" t="s">
        <v>261</v>
      </c>
      <c r="M578" s="5"/>
      <c r="N578" s="5"/>
      <c r="O578" s="5"/>
      <c r="P578" s="5"/>
      <c r="Q578" s="5"/>
      <c r="R578" s="5"/>
      <c r="S578" s="5"/>
      <c r="T578" s="2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2"/>
      <c r="AU578" s="2">
        <f t="shared" si="70"/>
        <v>0.89999999999999991</v>
      </c>
      <c r="AV578" s="2"/>
      <c r="AW578" s="2"/>
      <c r="AX578" s="5"/>
      <c r="AY578" s="5"/>
      <c r="AZ578" s="5"/>
      <c r="BA578" s="5"/>
    </row>
    <row r="579" spans="1:53" hidden="1">
      <c r="A579" s="5" t="s">
        <v>92</v>
      </c>
      <c r="B579" s="5"/>
      <c r="C579" s="5" t="s">
        <v>229</v>
      </c>
      <c r="D579" s="5">
        <v>10</v>
      </c>
      <c r="E579" s="5">
        <v>1</v>
      </c>
      <c r="F579" s="5">
        <v>10</v>
      </c>
      <c r="G579" s="17"/>
      <c r="H579" s="11"/>
      <c r="I579" s="2"/>
      <c r="J579" s="5">
        <v>0</v>
      </c>
      <c r="K579" s="16" t="s">
        <v>261</v>
      </c>
      <c r="L579" s="16" t="s">
        <v>261</v>
      </c>
      <c r="M579" s="5"/>
      <c r="N579" s="5"/>
      <c r="O579" s="5"/>
      <c r="P579" s="5"/>
      <c r="Q579" s="5"/>
      <c r="R579" s="5"/>
      <c r="S579" s="5"/>
      <c r="T579" s="2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2"/>
      <c r="AU579" s="2">
        <f t="shared" si="70"/>
        <v>0.99999999999999989</v>
      </c>
      <c r="AV579" s="2"/>
      <c r="AW579" s="2"/>
      <c r="AX579" s="5"/>
      <c r="AY579" s="5"/>
      <c r="AZ579" s="5"/>
      <c r="BA579" s="5"/>
    </row>
    <row r="580" spans="1:53" hidden="1">
      <c r="A580" s="5" t="s">
        <v>92</v>
      </c>
      <c r="B580" s="5"/>
      <c r="C580" s="5" t="s">
        <v>229</v>
      </c>
      <c r="D580" s="5">
        <v>11</v>
      </c>
      <c r="E580" s="5">
        <v>2</v>
      </c>
      <c r="F580" s="5">
        <v>1</v>
      </c>
      <c r="G580" s="17"/>
      <c r="H580" s="11"/>
      <c r="I580" s="2">
        <v>0.1</v>
      </c>
      <c r="J580" s="5">
        <v>0</v>
      </c>
      <c r="K580" s="16"/>
      <c r="L580" s="16" t="s">
        <v>261</v>
      </c>
      <c r="M580" s="5"/>
      <c r="N580" s="5"/>
      <c r="O580" s="5"/>
      <c r="P580" s="5"/>
      <c r="Q580" s="5"/>
      <c r="R580" s="5"/>
      <c r="S580" s="5"/>
      <c r="T580" s="2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2"/>
      <c r="AU580" s="5">
        <f t="shared" ref="AU580:AU589" si="71">AU570+(AU570*$I580)</f>
        <v>0.11000000000000001</v>
      </c>
      <c r="AV580" s="2"/>
      <c r="AW580" s="2"/>
      <c r="AX580" s="5"/>
      <c r="AY580" s="5"/>
      <c r="AZ580" s="5"/>
      <c r="BA580" s="5"/>
    </row>
    <row r="581" spans="1:53" hidden="1">
      <c r="A581" s="5" t="s">
        <v>92</v>
      </c>
      <c r="B581" s="5"/>
      <c r="C581" s="5" t="s">
        <v>229</v>
      </c>
      <c r="D581" s="5">
        <v>12</v>
      </c>
      <c r="E581" s="5">
        <v>2</v>
      </c>
      <c r="F581" s="5">
        <v>2</v>
      </c>
      <c r="G581" s="17"/>
      <c r="H581" s="11"/>
      <c r="I581" s="2">
        <v>0.1</v>
      </c>
      <c r="J581" s="5">
        <v>0</v>
      </c>
      <c r="K581" s="16"/>
      <c r="L581" s="16" t="s">
        <v>261</v>
      </c>
      <c r="M581" s="5"/>
      <c r="N581" s="5"/>
      <c r="O581" s="5"/>
      <c r="P581" s="5"/>
      <c r="Q581" s="5"/>
      <c r="R581" s="5"/>
      <c r="S581" s="5"/>
      <c r="T581" s="2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2"/>
      <c r="AU581" s="5">
        <f t="shared" si="71"/>
        <v>0.22000000000000003</v>
      </c>
      <c r="AV581" s="2"/>
      <c r="AW581" s="2"/>
      <c r="AX581" s="5"/>
      <c r="AY581" s="5"/>
      <c r="AZ581" s="5"/>
      <c r="BA581" s="5"/>
    </row>
    <row r="582" spans="1:53" hidden="1">
      <c r="A582" s="5" t="s">
        <v>92</v>
      </c>
      <c r="B582" s="5"/>
      <c r="C582" s="5" t="s">
        <v>229</v>
      </c>
      <c r="D582" s="5">
        <v>13</v>
      </c>
      <c r="E582" s="5">
        <v>2</v>
      </c>
      <c r="F582" s="5">
        <v>3</v>
      </c>
      <c r="G582" s="17"/>
      <c r="H582" s="11"/>
      <c r="I582" s="2">
        <v>0.1</v>
      </c>
      <c r="J582" s="5">
        <v>0</v>
      </c>
      <c r="K582" s="16"/>
      <c r="L582" s="16" t="s">
        <v>261</v>
      </c>
      <c r="M582" s="5"/>
      <c r="N582" s="5"/>
      <c r="O582" s="5"/>
      <c r="P582" s="5"/>
      <c r="Q582" s="5"/>
      <c r="R582" s="5"/>
      <c r="S582" s="5"/>
      <c r="T582" s="2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2"/>
      <c r="AU582" s="5">
        <f t="shared" si="71"/>
        <v>0.33000000000000007</v>
      </c>
      <c r="AV582" s="2"/>
      <c r="AW582" s="2"/>
      <c r="AX582" s="5"/>
      <c r="AY582" s="5"/>
      <c r="AZ582" s="5"/>
      <c r="BA582" s="5"/>
    </row>
    <row r="583" spans="1:53" hidden="1">
      <c r="A583" s="5" t="s">
        <v>92</v>
      </c>
      <c r="B583" s="5"/>
      <c r="C583" s="5" t="s">
        <v>229</v>
      </c>
      <c r="D583" s="5">
        <v>14</v>
      </c>
      <c r="E583" s="5">
        <v>2</v>
      </c>
      <c r="F583" s="5">
        <v>4</v>
      </c>
      <c r="G583" s="17"/>
      <c r="H583" s="11"/>
      <c r="I583" s="2">
        <v>0.1</v>
      </c>
      <c r="J583" s="5">
        <v>0</v>
      </c>
      <c r="K583" s="16"/>
      <c r="L583" s="16" t="s">
        <v>261</v>
      </c>
      <c r="M583" s="5"/>
      <c r="N583" s="5"/>
      <c r="O583" s="5"/>
      <c r="P583" s="5"/>
      <c r="Q583" s="5"/>
      <c r="R583" s="5"/>
      <c r="S583" s="5"/>
      <c r="T583" s="2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2"/>
      <c r="AU583" s="5">
        <f t="shared" si="71"/>
        <v>0.44000000000000006</v>
      </c>
      <c r="AV583" s="2"/>
      <c r="AW583" s="2"/>
      <c r="AX583" s="5"/>
      <c r="AY583" s="5"/>
      <c r="AZ583" s="5"/>
      <c r="BA583" s="5"/>
    </row>
    <row r="584" spans="1:53" hidden="1">
      <c r="A584" s="5" t="s">
        <v>92</v>
      </c>
      <c r="B584" s="5"/>
      <c r="C584" s="5" t="s">
        <v>229</v>
      </c>
      <c r="D584" s="5">
        <v>15</v>
      </c>
      <c r="E584" s="5">
        <v>2</v>
      </c>
      <c r="F584" s="5">
        <v>5</v>
      </c>
      <c r="G584" s="17"/>
      <c r="H584" s="11"/>
      <c r="I584" s="2">
        <v>0.1</v>
      </c>
      <c r="J584" s="5">
        <v>0</v>
      </c>
      <c r="K584" s="16"/>
      <c r="L584" s="16" t="s">
        <v>261</v>
      </c>
      <c r="M584" s="5"/>
      <c r="N584" s="5"/>
      <c r="O584" s="5"/>
      <c r="P584" s="5"/>
      <c r="Q584" s="5"/>
      <c r="R584" s="5"/>
      <c r="S584" s="5"/>
      <c r="T584" s="2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2"/>
      <c r="AU584" s="5">
        <f t="shared" si="71"/>
        <v>0.55000000000000004</v>
      </c>
      <c r="AV584" s="2"/>
      <c r="AW584" s="2"/>
      <c r="AX584" s="5"/>
      <c r="AY584" s="5"/>
      <c r="AZ584" s="5"/>
      <c r="BA584" s="5"/>
    </row>
    <row r="585" spans="1:53" hidden="1">
      <c r="A585" s="5" t="s">
        <v>92</v>
      </c>
      <c r="B585" s="5"/>
      <c r="C585" s="5" t="s">
        <v>229</v>
      </c>
      <c r="D585" s="5">
        <v>16</v>
      </c>
      <c r="E585" s="5">
        <v>2</v>
      </c>
      <c r="F585" s="5">
        <v>6</v>
      </c>
      <c r="G585" s="17"/>
      <c r="H585" s="11"/>
      <c r="I585" s="2">
        <v>0.1</v>
      </c>
      <c r="J585" s="5">
        <v>0</v>
      </c>
      <c r="K585" s="16"/>
      <c r="L585" s="16" t="s">
        <v>261</v>
      </c>
      <c r="M585" s="5"/>
      <c r="N585" s="5"/>
      <c r="O585" s="5"/>
      <c r="P585" s="5"/>
      <c r="Q585" s="5"/>
      <c r="R585" s="5"/>
      <c r="S585" s="5"/>
      <c r="T585" s="2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2"/>
      <c r="AU585" s="5">
        <f t="shared" si="71"/>
        <v>0.65999999999999992</v>
      </c>
      <c r="AV585" s="2"/>
      <c r="AW585" s="2"/>
      <c r="AX585" s="5"/>
      <c r="AY585" s="5"/>
      <c r="AZ585" s="5"/>
      <c r="BA585" s="5"/>
    </row>
    <row r="586" spans="1:53" hidden="1">
      <c r="A586" s="5" t="s">
        <v>92</v>
      </c>
      <c r="B586" s="5"/>
      <c r="C586" s="5" t="s">
        <v>229</v>
      </c>
      <c r="D586" s="5">
        <v>17</v>
      </c>
      <c r="E586" s="5">
        <v>2</v>
      </c>
      <c r="F586" s="5">
        <v>7</v>
      </c>
      <c r="G586" s="17"/>
      <c r="H586" s="11"/>
      <c r="I586" s="2">
        <v>0.1</v>
      </c>
      <c r="J586" s="5">
        <v>0</v>
      </c>
      <c r="K586" s="16"/>
      <c r="L586" s="16" t="s">
        <v>261</v>
      </c>
      <c r="M586" s="5"/>
      <c r="N586" s="5"/>
      <c r="O586" s="5"/>
      <c r="P586" s="5"/>
      <c r="Q586" s="5"/>
      <c r="R586" s="5"/>
      <c r="S586" s="5"/>
      <c r="T586" s="2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2"/>
      <c r="AU586" s="5">
        <f t="shared" si="71"/>
        <v>0.76999999999999991</v>
      </c>
      <c r="AV586" s="2"/>
      <c r="AW586" s="2"/>
      <c r="AX586" s="5"/>
      <c r="AY586" s="5"/>
      <c r="AZ586" s="5"/>
      <c r="BA586" s="5"/>
    </row>
    <row r="587" spans="1:53" hidden="1">
      <c r="A587" s="5" t="s">
        <v>92</v>
      </c>
      <c r="B587" s="5"/>
      <c r="C587" s="5" t="s">
        <v>229</v>
      </c>
      <c r="D587" s="5">
        <v>18</v>
      </c>
      <c r="E587" s="5">
        <v>2</v>
      </c>
      <c r="F587" s="5">
        <v>8</v>
      </c>
      <c r="G587" s="17"/>
      <c r="H587" s="11"/>
      <c r="I587" s="2">
        <v>0.1</v>
      </c>
      <c r="J587" s="5">
        <v>0</v>
      </c>
      <c r="K587" s="16"/>
      <c r="L587" s="16" t="s">
        <v>261</v>
      </c>
      <c r="M587" s="5"/>
      <c r="N587" s="5"/>
      <c r="O587" s="5"/>
      <c r="P587" s="5"/>
      <c r="Q587" s="5"/>
      <c r="R587" s="5"/>
      <c r="S587" s="5"/>
      <c r="T587" s="2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2"/>
      <c r="AU587" s="5">
        <f t="shared" si="71"/>
        <v>0.87999999999999989</v>
      </c>
      <c r="AV587" s="2"/>
      <c r="AW587" s="2"/>
      <c r="AX587" s="5"/>
      <c r="AY587" s="5"/>
      <c r="AZ587" s="5"/>
      <c r="BA587" s="5"/>
    </row>
    <row r="588" spans="1:53" hidden="1">
      <c r="A588" s="5" t="s">
        <v>92</v>
      </c>
      <c r="B588" s="5"/>
      <c r="C588" s="5" t="s">
        <v>229</v>
      </c>
      <c r="D588" s="5">
        <v>19</v>
      </c>
      <c r="E588" s="5">
        <v>2</v>
      </c>
      <c r="F588" s="5">
        <v>9</v>
      </c>
      <c r="G588" s="17"/>
      <c r="H588" s="11"/>
      <c r="I588" s="2">
        <v>0.1</v>
      </c>
      <c r="J588" s="5">
        <v>0</v>
      </c>
      <c r="K588" s="16"/>
      <c r="L588" s="16" t="s">
        <v>261</v>
      </c>
      <c r="M588" s="5"/>
      <c r="N588" s="5"/>
      <c r="O588" s="5"/>
      <c r="P588" s="5"/>
      <c r="Q588" s="5"/>
      <c r="R588" s="5"/>
      <c r="S588" s="5"/>
      <c r="T588" s="2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2"/>
      <c r="AU588" s="5">
        <f t="shared" si="71"/>
        <v>0.98999999999999988</v>
      </c>
      <c r="AV588" s="2"/>
      <c r="AW588" s="2"/>
      <c r="AX588" s="5"/>
      <c r="AY588" s="5"/>
      <c r="AZ588" s="5"/>
      <c r="BA588" s="5"/>
    </row>
    <row r="589" spans="1:53" hidden="1">
      <c r="A589" s="5" t="s">
        <v>92</v>
      </c>
      <c r="B589" s="5"/>
      <c r="C589" s="5" t="s">
        <v>229</v>
      </c>
      <c r="D589" s="5">
        <v>20</v>
      </c>
      <c r="E589" s="5">
        <v>2</v>
      </c>
      <c r="F589" s="5">
        <v>10</v>
      </c>
      <c r="G589" s="17"/>
      <c r="H589" s="11"/>
      <c r="I589" s="2">
        <v>0.1</v>
      </c>
      <c r="J589" s="5">
        <v>0</v>
      </c>
      <c r="K589" s="16"/>
      <c r="L589" s="16" t="s">
        <v>261</v>
      </c>
      <c r="M589" s="5"/>
      <c r="N589" s="5"/>
      <c r="O589" s="5"/>
      <c r="P589" s="5"/>
      <c r="Q589" s="5"/>
      <c r="R589" s="5"/>
      <c r="S589" s="5"/>
      <c r="T589" s="2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2"/>
      <c r="AU589" s="5">
        <f t="shared" si="71"/>
        <v>1.0999999999999999</v>
      </c>
      <c r="AV589" s="2"/>
      <c r="AW589" s="2"/>
      <c r="AX589" s="5"/>
      <c r="AY589" s="5"/>
      <c r="AZ589" s="5"/>
      <c r="BA589" s="5"/>
    </row>
    <row r="590" spans="1:53" hidden="1">
      <c r="A590" s="5" t="s">
        <v>92</v>
      </c>
      <c r="B590" s="5"/>
      <c r="C590" s="5" t="s">
        <v>229</v>
      </c>
      <c r="D590" s="5">
        <v>21</v>
      </c>
      <c r="E590" s="5">
        <v>2</v>
      </c>
      <c r="F590" s="5">
        <v>11</v>
      </c>
      <c r="G590" s="17"/>
      <c r="H590" s="11"/>
      <c r="I590" s="2">
        <v>0.1</v>
      </c>
      <c r="J590" s="5">
        <v>0</v>
      </c>
      <c r="K590" s="16"/>
      <c r="L590" s="16" t="s">
        <v>261</v>
      </c>
      <c r="M590" s="5"/>
      <c r="N590" s="5"/>
      <c r="O590" s="5"/>
      <c r="P590" s="5"/>
      <c r="Q590" s="5"/>
      <c r="R590" s="5"/>
      <c r="S590" s="5"/>
      <c r="T590" s="2"/>
      <c r="U590" s="2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>
        <f>(AU579+(10/100))+((AU579+(10/100))*$I589)</f>
        <v>1.21</v>
      </c>
      <c r="AV590" s="5"/>
      <c r="AW590" s="5"/>
      <c r="AX590" s="5"/>
      <c r="AY590" s="5"/>
      <c r="AZ590" s="5"/>
      <c r="BA590" s="5"/>
    </row>
    <row r="591" spans="1:53" ht="22.5" hidden="1">
      <c r="A591" s="5" t="s">
        <v>100</v>
      </c>
      <c r="B591" s="5"/>
      <c r="C591" s="5" t="s">
        <v>229</v>
      </c>
      <c r="D591" s="5">
        <v>1</v>
      </c>
      <c r="E591" s="5">
        <v>1</v>
      </c>
      <c r="F591" s="5">
        <v>1</v>
      </c>
      <c r="G591" s="17" t="s">
        <v>262</v>
      </c>
      <c r="H591" s="11"/>
      <c r="I591" s="2"/>
      <c r="J591" s="5">
        <v>0</v>
      </c>
      <c r="K591" s="16" t="s">
        <v>263</v>
      </c>
      <c r="L591" s="16" t="s">
        <v>263</v>
      </c>
      <c r="M591" s="5"/>
      <c r="N591" s="5"/>
      <c r="O591" s="5"/>
      <c r="P591" s="5"/>
      <c r="Q591" s="5"/>
      <c r="R591" s="5"/>
      <c r="S591" s="5"/>
      <c r="T591" s="2"/>
      <c r="U591" s="5"/>
      <c r="V591" s="5"/>
      <c r="W591" s="5"/>
      <c r="X591" s="5"/>
      <c r="Y591" s="5"/>
      <c r="Z591" s="5"/>
      <c r="AA591" s="5"/>
      <c r="AB591" s="5">
        <v>0.05</v>
      </c>
      <c r="AC591" s="5"/>
      <c r="AD591" s="5"/>
      <c r="AE591" s="5">
        <v>0.05</v>
      </c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</row>
    <row r="592" spans="1:53" ht="22.5" hidden="1">
      <c r="A592" s="5" t="s">
        <v>100</v>
      </c>
      <c r="B592" s="5"/>
      <c r="C592" s="5" t="s">
        <v>229</v>
      </c>
      <c r="D592" s="5">
        <v>2</v>
      </c>
      <c r="E592" s="5">
        <v>1</v>
      </c>
      <c r="F592" s="5">
        <v>2</v>
      </c>
      <c r="G592" s="17" t="s">
        <v>262</v>
      </c>
      <c r="H592" s="11"/>
      <c r="I592" s="2"/>
      <c r="J592" s="5">
        <v>0</v>
      </c>
      <c r="K592" s="16" t="s">
        <v>263</v>
      </c>
      <c r="L592" s="16" t="s">
        <v>263</v>
      </c>
      <c r="M592" s="5"/>
      <c r="N592" s="5"/>
      <c r="O592" s="5"/>
      <c r="P592" s="5"/>
      <c r="Q592" s="5"/>
      <c r="R592" s="5"/>
      <c r="S592" s="5"/>
      <c r="T592" s="2"/>
      <c r="U592" s="5"/>
      <c r="V592" s="5"/>
      <c r="W592" s="5"/>
      <c r="X592" s="5"/>
      <c r="Y592" s="5"/>
      <c r="Z592" s="5"/>
      <c r="AA592" s="5"/>
      <c r="AB592" s="5">
        <f t="shared" ref="AB592:AB600" si="72">AB591+(5/100)</f>
        <v>0.1</v>
      </c>
      <c r="AC592" s="5"/>
      <c r="AD592" s="5"/>
      <c r="AE592" s="5">
        <f t="shared" ref="AE592:AE600" si="73">AE591+(5/100)</f>
        <v>0.1</v>
      </c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</row>
    <row r="593" spans="1:53" ht="22.5" hidden="1">
      <c r="A593" s="5" t="s">
        <v>100</v>
      </c>
      <c r="B593" s="5"/>
      <c r="C593" s="5" t="s">
        <v>229</v>
      </c>
      <c r="D593" s="5">
        <v>3</v>
      </c>
      <c r="E593" s="5">
        <v>1</v>
      </c>
      <c r="F593" s="5">
        <v>3</v>
      </c>
      <c r="G593" s="17" t="s">
        <v>262</v>
      </c>
      <c r="H593" s="11"/>
      <c r="I593" s="2"/>
      <c r="J593" s="5">
        <v>0</v>
      </c>
      <c r="K593" s="16" t="s">
        <v>263</v>
      </c>
      <c r="L593" s="16" t="s">
        <v>263</v>
      </c>
      <c r="M593" s="5"/>
      <c r="N593" s="5"/>
      <c r="O593" s="5"/>
      <c r="P593" s="5"/>
      <c r="Q593" s="5"/>
      <c r="R593" s="5"/>
      <c r="S593" s="5"/>
      <c r="T593" s="2"/>
      <c r="U593" s="5"/>
      <c r="V593" s="5"/>
      <c r="W593" s="5"/>
      <c r="X593" s="5"/>
      <c r="Y593" s="5"/>
      <c r="Z593" s="5"/>
      <c r="AA593" s="5"/>
      <c r="AB593" s="5">
        <f t="shared" si="72"/>
        <v>0.15000000000000002</v>
      </c>
      <c r="AC593" s="5"/>
      <c r="AD593" s="5"/>
      <c r="AE593" s="5">
        <f t="shared" si="73"/>
        <v>0.15000000000000002</v>
      </c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</row>
    <row r="594" spans="1:53" ht="22.5" hidden="1">
      <c r="A594" s="5" t="s">
        <v>100</v>
      </c>
      <c r="B594" s="5"/>
      <c r="C594" s="5" t="s">
        <v>229</v>
      </c>
      <c r="D594" s="5">
        <v>4</v>
      </c>
      <c r="E594" s="5">
        <v>1</v>
      </c>
      <c r="F594" s="5">
        <v>4</v>
      </c>
      <c r="G594" s="17" t="s">
        <v>262</v>
      </c>
      <c r="H594" s="11"/>
      <c r="I594" s="2"/>
      <c r="J594" s="5">
        <v>0</v>
      </c>
      <c r="K594" s="16" t="s">
        <v>263</v>
      </c>
      <c r="L594" s="16" t="s">
        <v>263</v>
      </c>
      <c r="M594" s="5"/>
      <c r="N594" s="5"/>
      <c r="O594" s="5"/>
      <c r="P594" s="5"/>
      <c r="Q594" s="5"/>
      <c r="R594" s="5"/>
      <c r="S594" s="5"/>
      <c r="T594" s="2"/>
      <c r="U594" s="5"/>
      <c r="V594" s="5"/>
      <c r="W594" s="5"/>
      <c r="X594" s="5"/>
      <c r="Y594" s="5"/>
      <c r="Z594" s="5"/>
      <c r="AA594" s="5"/>
      <c r="AB594" s="5">
        <f t="shared" si="72"/>
        <v>0.2</v>
      </c>
      <c r="AC594" s="5"/>
      <c r="AD594" s="5"/>
      <c r="AE594" s="5">
        <f t="shared" si="73"/>
        <v>0.2</v>
      </c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</row>
    <row r="595" spans="1:53" ht="22.5" hidden="1">
      <c r="A595" s="5" t="s">
        <v>100</v>
      </c>
      <c r="B595" s="5"/>
      <c r="C595" s="5" t="s">
        <v>229</v>
      </c>
      <c r="D595" s="5">
        <v>5</v>
      </c>
      <c r="E595" s="5">
        <v>1</v>
      </c>
      <c r="F595" s="5">
        <v>5</v>
      </c>
      <c r="G595" s="17" t="s">
        <v>262</v>
      </c>
      <c r="H595" s="11"/>
      <c r="I595" s="2"/>
      <c r="J595" s="5">
        <v>0</v>
      </c>
      <c r="K595" s="16" t="s">
        <v>263</v>
      </c>
      <c r="L595" s="16" t="s">
        <v>263</v>
      </c>
      <c r="M595" s="5"/>
      <c r="N595" s="5"/>
      <c r="O595" s="5"/>
      <c r="P595" s="5"/>
      <c r="Q595" s="5"/>
      <c r="R595" s="5"/>
      <c r="S595" s="5"/>
      <c r="T595" s="2"/>
      <c r="U595" s="5"/>
      <c r="V595" s="5"/>
      <c r="W595" s="5"/>
      <c r="X595" s="5"/>
      <c r="Y595" s="5"/>
      <c r="Z595" s="5"/>
      <c r="AA595" s="5"/>
      <c r="AB595" s="5">
        <f t="shared" si="72"/>
        <v>0.25</v>
      </c>
      <c r="AC595" s="5"/>
      <c r="AD595" s="5"/>
      <c r="AE595" s="5">
        <f t="shared" si="73"/>
        <v>0.25</v>
      </c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</row>
    <row r="596" spans="1:53" ht="22.5" hidden="1">
      <c r="A596" s="5" t="s">
        <v>100</v>
      </c>
      <c r="B596" s="5"/>
      <c r="C596" s="5" t="s">
        <v>229</v>
      </c>
      <c r="D596" s="5">
        <v>6</v>
      </c>
      <c r="E596" s="5">
        <v>1</v>
      </c>
      <c r="F596" s="5">
        <v>6</v>
      </c>
      <c r="G596" s="17" t="s">
        <v>262</v>
      </c>
      <c r="H596" s="11"/>
      <c r="I596" s="2"/>
      <c r="J596" s="5">
        <v>0</v>
      </c>
      <c r="K596" s="16" t="s">
        <v>263</v>
      </c>
      <c r="L596" s="16" t="s">
        <v>263</v>
      </c>
      <c r="M596" s="5"/>
      <c r="N596" s="5"/>
      <c r="O596" s="5"/>
      <c r="P596" s="5"/>
      <c r="Q596" s="5"/>
      <c r="R596" s="5"/>
      <c r="S596" s="5"/>
      <c r="T596" s="2"/>
      <c r="U596" s="5"/>
      <c r="V596" s="5"/>
      <c r="W596" s="5"/>
      <c r="X596" s="5"/>
      <c r="Y596" s="5"/>
      <c r="Z596" s="5"/>
      <c r="AA596" s="5"/>
      <c r="AB596" s="5">
        <f t="shared" si="72"/>
        <v>0.3</v>
      </c>
      <c r="AC596" s="5"/>
      <c r="AD596" s="5"/>
      <c r="AE596" s="5">
        <f t="shared" si="73"/>
        <v>0.3</v>
      </c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</row>
    <row r="597" spans="1:53" ht="22.5" hidden="1">
      <c r="A597" s="5" t="s">
        <v>100</v>
      </c>
      <c r="B597" s="5"/>
      <c r="C597" s="5" t="s">
        <v>229</v>
      </c>
      <c r="D597" s="5">
        <v>7</v>
      </c>
      <c r="E597" s="5">
        <v>1</v>
      </c>
      <c r="F597" s="5">
        <v>7</v>
      </c>
      <c r="G597" s="17" t="s">
        <v>262</v>
      </c>
      <c r="H597" s="11"/>
      <c r="I597" s="2"/>
      <c r="J597" s="5">
        <v>0</v>
      </c>
      <c r="K597" s="16" t="s">
        <v>263</v>
      </c>
      <c r="L597" s="16" t="s">
        <v>263</v>
      </c>
      <c r="M597" s="5"/>
      <c r="N597" s="5"/>
      <c r="O597" s="5"/>
      <c r="P597" s="5"/>
      <c r="Q597" s="5"/>
      <c r="R597" s="5"/>
      <c r="S597" s="5"/>
      <c r="T597" s="2"/>
      <c r="U597" s="5"/>
      <c r="V597" s="5"/>
      <c r="W597" s="5"/>
      <c r="X597" s="5"/>
      <c r="Y597" s="5"/>
      <c r="Z597" s="5"/>
      <c r="AA597" s="5"/>
      <c r="AB597" s="5">
        <f t="shared" si="72"/>
        <v>0.35</v>
      </c>
      <c r="AC597" s="5"/>
      <c r="AD597" s="5"/>
      <c r="AE597" s="5">
        <f t="shared" si="73"/>
        <v>0.35</v>
      </c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</row>
    <row r="598" spans="1:53" ht="22.5" hidden="1">
      <c r="A598" s="5" t="s">
        <v>100</v>
      </c>
      <c r="B598" s="5"/>
      <c r="C598" s="5" t="s">
        <v>229</v>
      </c>
      <c r="D598" s="5">
        <v>8</v>
      </c>
      <c r="E598" s="5">
        <v>1</v>
      </c>
      <c r="F598" s="5">
        <v>8</v>
      </c>
      <c r="G598" s="17" t="s">
        <v>262</v>
      </c>
      <c r="H598" s="11"/>
      <c r="I598" s="2"/>
      <c r="J598" s="5">
        <v>0</v>
      </c>
      <c r="K598" s="16" t="s">
        <v>263</v>
      </c>
      <c r="L598" s="16" t="s">
        <v>263</v>
      </c>
      <c r="M598" s="5"/>
      <c r="N598" s="5"/>
      <c r="O598" s="5"/>
      <c r="P598" s="5"/>
      <c r="Q598" s="5"/>
      <c r="R598" s="5"/>
      <c r="S598" s="5"/>
      <c r="T598" s="2"/>
      <c r="U598" s="5"/>
      <c r="V598" s="5"/>
      <c r="W598" s="5"/>
      <c r="X598" s="5"/>
      <c r="Y598" s="5"/>
      <c r="Z598" s="5"/>
      <c r="AA598" s="5"/>
      <c r="AB598" s="5">
        <f t="shared" si="72"/>
        <v>0.39999999999999997</v>
      </c>
      <c r="AC598" s="5"/>
      <c r="AD598" s="5"/>
      <c r="AE598" s="5">
        <f t="shared" si="73"/>
        <v>0.39999999999999997</v>
      </c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</row>
    <row r="599" spans="1:53" ht="22.5" hidden="1">
      <c r="A599" s="5" t="s">
        <v>100</v>
      </c>
      <c r="B599" s="5"/>
      <c r="C599" s="5" t="s">
        <v>229</v>
      </c>
      <c r="D599" s="5">
        <v>9</v>
      </c>
      <c r="E599" s="5">
        <v>1</v>
      </c>
      <c r="F599" s="5">
        <v>9</v>
      </c>
      <c r="G599" s="17" t="s">
        <v>262</v>
      </c>
      <c r="H599" s="11"/>
      <c r="I599" s="2"/>
      <c r="J599" s="5">
        <v>0</v>
      </c>
      <c r="K599" s="16" t="s">
        <v>263</v>
      </c>
      <c r="L599" s="16" t="s">
        <v>263</v>
      </c>
      <c r="M599" s="5"/>
      <c r="N599" s="5"/>
      <c r="O599" s="5"/>
      <c r="P599" s="5"/>
      <c r="Q599" s="5"/>
      <c r="R599" s="5"/>
      <c r="S599" s="5"/>
      <c r="T599" s="2"/>
      <c r="U599" s="5"/>
      <c r="V599" s="5"/>
      <c r="W599" s="5"/>
      <c r="X599" s="5"/>
      <c r="Y599" s="5"/>
      <c r="Z599" s="5"/>
      <c r="AA599" s="5"/>
      <c r="AB599" s="5">
        <f t="shared" si="72"/>
        <v>0.44999999999999996</v>
      </c>
      <c r="AC599" s="5"/>
      <c r="AD599" s="5"/>
      <c r="AE599" s="5">
        <f t="shared" si="73"/>
        <v>0.44999999999999996</v>
      </c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</row>
    <row r="600" spans="1:53" ht="22.5" hidden="1">
      <c r="A600" s="5" t="s">
        <v>100</v>
      </c>
      <c r="B600" s="5"/>
      <c r="C600" s="5" t="s">
        <v>229</v>
      </c>
      <c r="D600" s="5">
        <v>10</v>
      </c>
      <c r="E600" s="5">
        <v>1</v>
      </c>
      <c r="F600" s="5">
        <v>10</v>
      </c>
      <c r="G600" s="17" t="s">
        <v>262</v>
      </c>
      <c r="H600" s="11"/>
      <c r="I600" s="2"/>
      <c r="J600" s="5">
        <v>0</v>
      </c>
      <c r="K600" s="16" t="s">
        <v>263</v>
      </c>
      <c r="L600" s="16" t="s">
        <v>263</v>
      </c>
      <c r="M600" s="5"/>
      <c r="N600" s="5"/>
      <c r="O600" s="5"/>
      <c r="P600" s="5"/>
      <c r="Q600" s="5"/>
      <c r="R600" s="5"/>
      <c r="S600" s="5"/>
      <c r="T600" s="2"/>
      <c r="U600" s="5"/>
      <c r="V600" s="5"/>
      <c r="W600" s="5"/>
      <c r="X600" s="5"/>
      <c r="Y600" s="5"/>
      <c r="Z600" s="5"/>
      <c r="AA600" s="5"/>
      <c r="AB600" s="5">
        <f t="shared" si="72"/>
        <v>0.49999999999999994</v>
      </c>
      <c r="AC600" s="5"/>
      <c r="AD600" s="5"/>
      <c r="AE600" s="5">
        <f t="shared" si="73"/>
        <v>0.49999999999999994</v>
      </c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</row>
    <row r="601" spans="1:53" hidden="1">
      <c r="A601" s="5" t="s">
        <v>100</v>
      </c>
      <c r="B601" s="5"/>
      <c r="C601" s="5" t="s">
        <v>229</v>
      </c>
      <c r="D601" s="5">
        <v>11</v>
      </c>
      <c r="E601" s="5">
        <v>2</v>
      </c>
      <c r="F601" s="5">
        <v>1</v>
      </c>
      <c r="G601" s="17"/>
      <c r="H601" s="11"/>
      <c r="I601" s="2">
        <v>0.2</v>
      </c>
      <c r="J601" s="5">
        <v>0</v>
      </c>
      <c r="K601" s="16"/>
      <c r="L601" s="16" t="s">
        <v>263</v>
      </c>
      <c r="M601" s="5"/>
      <c r="N601" s="5"/>
      <c r="O601" s="5"/>
      <c r="P601" s="5"/>
      <c r="Q601" s="5"/>
      <c r="R601" s="5"/>
      <c r="S601" s="5"/>
      <c r="T601" s="2"/>
      <c r="U601" s="5"/>
      <c r="V601" s="5"/>
      <c r="W601" s="5"/>
      <c r="X601" s="5"/>
      <c r="Y601" s="5"/>
      <c r="Z601" s="5"/>
      <c r="AA601" s="5"/>
      <c r="AB601" s="5">
        <f t="shared" ref="AB601:AB610" si="74">AB591+(AB591*$I601)</f>
        <v>6.0000000000000005E-2</v>
      </c>
      <c r="AC601" s="5"/>
      <c r="AD601" s="5"/>
      <c r="AE601" s="5">
        <f t="shared" ref="AE601:AE610" si="75">AE591+(AE591*$I601)</f>
        <v>6.0000000000000005E-2</v>
      </c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</row>
    <row r="602" spans="1:53" hidden="1">
      <c r="A602" s="5" t="s">
        <v>100</v>
      </c>
      <c r="B602" s="5"/>
      <c r="C602" s="5" t="s">
        <v>229</v>
      </c>
      <c r="D602" s="5">
        <v>12</v>
      </c>
      <c r="E602" s="5">
        <v>2</v>
      </c>
      <c r="F602" s="5">
        <v>2</v>
      </c>
      <c r="G602" s="17"/>
      <c r="H602" s="11"/>
      <c r="I602" s="2">
        <v>0.2</v>
      </c>
      <c r="J602" s="5">
        <v>0</v>
      </c>
      <c r="K602" s="16"/>
      <c r="L602" s="16" t="s">
        <v>263</v>
      </c>
      <c r="M602" s="5"/>
      <c r="N602" s="5"/>
      <c r="O602" s="5"/>
      <c r="P602" s="5"/>
      <c r="Q602" s="5"/>
      <c r="R602" s="5"/>
      <c r="S602" s="5"/>
      <c r="T602" s="2"/>
      <c r="U602" s="5"/>
      <c r="V602" s="5"/>
      <c r="W602" s="5"/>
      <c r="X602" s="5"/>
      <c r="Y602" s="5"/>
      <c r="Z602" s="5"/>
      <c r="AA602" s="5"/>
      <c r="AB602" s="5">
        <f t="shared" si="74"/>
        <v>0.12000000000000001</v>
      </c>
      <c r="AC602" s="5"/>
      <c r="AD602" s="5"/>
      <c r="AE602" s="5">
        <f t="shared" si="75"/>
        <v>0.12000000000000001</v>
      </c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</row>
    <row r="603" spans="1:53" hidden="1">
      <c r="A603" s="5" t="s">
        <v>100</v>
      </c>
      <c r="B603" s="5"/>
      <c r="C603" s="5" t="s">
        <v>229</v>
      </c>
      <c r="D603" s="5">
        <v>13</v>
      </c>
      <c r="E603" s="5">
        <v>2</v>
      </c>
      <c r="F603" s="5">
        <v>3</v>
      </c>
      <c r="G603" s="17"/>
      <c r="H603" s="11"/>
      <c r="I603" s="2">
        <v>0.2</v>
      </c>
      <c r="J603" s="5">
        <v>0</v>
      </c>
      <c r="K603" s="16"/>
      <c r="L603" s="16" t="s">
        <v>263</v>
      </c>
      <c r="M603" s="5"/>
      <c r="N603" s="5"/>
      <c r="O603" s="5"/>
      <c r="P603" s="5"/>
      <c r="Q603" s="5"/>
      <c r="R603" s="5"/>
      <c r="S603" s="5"/>
      <c r="T603" s="2"/>
      <c r="U603" s="5"/>
      <c r="V603" s="5"/>
      <c r="W603" s="5"/>
      <c r="X603" s="5"/>
      <c r="Y603" s="5"/>
      <c r="Z603" s="5"/>
      <c r="AA603" s="5"/>
      <c r="AB603" s="5">
        <f t="shared" si="74"/>
        <v>0.18000000000000002</v>
      </c>
      <c r="AC603" s="5"/>
      <c r="AD603" s="5"/>
      <c r="AE603" s="5">
        <f t="shared" si="75"/>
        <v>0.18000000000000002</v>
      </c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</row>
    <row r="604" spans="1:53" hidden="1">
      <c r="A604" s="5" t="s">
        <v>100</v>
      </c>
      <c r="B604" s="5"/>
      <c r="C604" s="5" t="s">
        <v>229</v>
      </c>
      <c r="D604" s="5">
        <v>14</v>
      </c>
      <c r="E604" s="5">
        <v>2</v>
      </c>
      <c r="F604" s="5">
        <v>4</v>
      </c>
      <c r="G604" s="17"/>
      <c r="H604" s="11"/>
      <c r="I604" s="2">
        <v>0.2</v>
      </c>
      <c r="J604" s="5">
        <v>0</v>
      </c>
      <c r="K604" s="16"/>
      <c r="L604" s="16" t="s">
        <v>263</v>
      </c>
      <c r="M604" s="5"/>
      <c r="N604" s="5"/>
      <c r="O604" s="5"/>
      <c r="P604" s="5"/>
      <c r="Q604" s="5"/>
      <c r="R604" s="5"/>
      <c r="S604" s="5"/>
      <c r="T604" s="2"/>
      <c r="U604" s="5"/>
      <c r="V604" s="5"/>
      <c r="W604" s="5"/>
      <c r="X604" s="5"/>
      <c r="Y604" s="5"/>
      <c r="Z604" s="5"/>
      <c r="AA604" s="5"/>
      <c r="AB604" s="5">
        <f t="shared" si="74"/>
        <v>0.24000000000000002</v>
      </c>
      <c r="AC604" s="5"/>
      <c r="AD604" s="5"/>
      <c r="AE604" s="5">
        <f t="shared" si="75"/>
        <v>0.24000000000000002</v>
      </c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</row>
    <row r="605" spans="1:53" hidden="1">
      <c r="A605" s="5" t="s">
        <v>100</v>
      </c>
      <c r="B605" s="5"/>
      <c r="C605" s="5" t="s">
        <v>229</v>
      </c>
      <c r="D605" s="5">
        <v>15</v>
      </c>
      <c r="E605" s="5">
        <v>2</v>
      </c>
      <c r="F605" s="5">
        <v>5</v>
      </c>
      <c r="G605" s="17"/>
      <c r="H605" s="11"/>
      <c r="I605" s="2">
        <v>0.2</v>
      </c>
      <c r="J605" s="5">
        <v>0</v>
      </c>
      <c r="K605" s="16"/>
      <c r="L605" s="16" t="s">
        <v>263</v>
      </c>
      <c r="M605" s="5"/>
      <c r="N605" s="5"/>
      <c r="O605" s="5"/>
      <c r="P605" s="5"/>
      <c r="Q605" s="5"/>
      <c r="R605" s="5"/>
      <c r="S605" s="5"/>
      <c r="T605" s="2"/>
      <c r="U605" s="5"/>
      <c r="V605" s="5"/>
      <c r="W605" s="5"/>
      <c r="X605" s="5"/>
      <c r="Y605" s="5"/>
      <c r="Z605" s="5"/>
      <c r="AA605" s="5"/>
      <c r="AB605" s="5">
        <f t="shared" si="74"/>
        <v>0.3</v>
      </c>
      <c r="AC605" s="5"/>
      <c r="AD605" s="5"/>
      <c r="AE605" s="5">
        <f t="shared" si="75"/>
        <v>0.3</v>
      </c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</row>
    <row r="606" spans="1:53" hidden="1">
      <c r="A606" s="5" t="s">
        <v>100</v>
      </c>
      <c r="B606" s="5"/>
      <c r="C606" s="5" t="s">
        <v>229</v>
      </c>
      <c r="D606" s="5">
        <v>16</v>
      </c>
      <c r="E606" s="5">
        <v>2</v>
      </c>
      <c r="F606" s="5">
        <v>6</v>
      </c>
      <c r="G606" s="17"/>
      <c r="H606" s="11"/>
      <c r="I606" s="2">
        <v>0.2</v>
      </c>
      <c r="J606" s="5">
        <v>0</v>
      </c>
      <c r="K606" s="16"/>
      <c r="L606" s="16" t="s">
        <v>263</v>
      </c>
      <c r="M606" s="5"/>
      <c r="N606" s="5"/>
      <c r="O606" s="5"/>
      <c r="P606" s="5"/>
      <c r="Q606" s="5"/>
      <c r="R606" s="5"/>
      <c r="S606" s="5"/>
      <c r="T606" s="2"/>
      <c r="U606" s="5"/>
      <c r="V606" s="5"/>
      <c r="W606" s="5"/>
      <c r="X606" s="5"/>
      <c r="Y606" s="5"/>
      <c r="Z606" s="5"/>
      <c r="AA606" s="5"/>
      <c r="AB606" s="5">
        <f t="shared" si="74"/>
        <v>0.36</v>
      </c>
      <c r="AC606" s="5"/>
      <c r="AD606" s="5"/>
      <c r="AE606" s="5">
        <f t="shared" si="75"/>
        <v>0.36</v>
      </c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</row>
    <row r="607" spans="1:53" hidden="1">
      <c r="A607" s="5" t="s">
        <v>100</v>
      </c>
      <c r="B607" s="5"/>
      <c r="C607" s="5" t="s">
        <v>229</v>
      </c>
      <c r="D607" s="5">
        <v>17</v>
      </c>
      <c r="E607" s="5">
        <v>2</v>
      </c>
      <c r="F607" s="5">
        <v>7</v>
      </c>
      <c r="G607" s="17"/>
      <c r="H607" s="11"/>
      <c r="I607" s="2">
        <v>0.2</v>
      </c>
      <c r="J607" s="5">
        <v>0</v>
      </c>
      <c r="K607" s="16"/>
      <c r="L607" s="16" t="s">
        <v>263</v>
      </c>
      <c r="M607" s="5"/>
      <c r="N607" s="5"/>
      <c r="O607" s="5"/>
      <c r="P607" s="5"/>
      <c r="Q607" s="5"/>
      <c r="R607" s="5"/>
      <c r="S607" s="5"/>
      <c r="T607" s="2"/>
      <c r="U607" s="5"/>
      <c r="V607" s="5"/>
      <c r="W607" s="5"/>
      <c r="X607" s="5"/>
      <c r="Y607" s="5"/>
      <c r="Z607" s="5"/>
      <c r="AA607" s="5"/>
      <c r="AB607" s="5">
        <f t="shared" si="74"/>
        <v>0.42</v>
      </c>
      <c r="AC607" s="5"/>
      <c r="AD607" s="5"/>
      <c r="AE607" s="5">
        <f t="shared" si="75"/>
        <v>0.42</v>
      </c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</row>
    <row r="608" spans="1:53" hidden="1">
      <c r="A608" s="5" t="s">
        <v>100</v>
      </c>
      <c r="B608" s="5"/>
      <c r="C608" s="5" t="s">
        <v>229</v>
      </c>
      <c r="D608" s="5">
        <v>18</v>
      </c>
      <c r="E608" s="5">
        <v>2</v>
      </c>
      <c r="F608" s="5">
        <v>8</v>
      </c>
      <c r="G608" s="17"/>
      <c r="H608" s="11"/>
      <c r="I608" s="2">
        <v>0.2</v>
      </c>
      <c r="J608" s="5">
        <v>0</v>
      </c>
      <c r="K608" s="16"/>
      <c r="L608" s="16" t="s">
        <v>263</v>
      </c>
      <c r="M608" s="5"/>
      <c r="N608" s="5"/>
      <c r="O608" s="5"/>
      <c r="P608" s="5"/>
      <c r="Q608" s="5"/>
      <c r="R608" s="5"/>
      <c r="S608" s="5"/>
      <c r="T608" s="2"/>
      <c r="U608" s="5"/>
      <c r="V608" s="5"/>
      <c r="W608" s="5"/>
      <c r="X608" s="5"/>
      <c r="Y608" s="5"/>
      <c r="Z608" s="5"/>
      <c r="AA608" s="5"/>
      <c r="AB608" s="5">
        <f t="shared" si="74"/>
        <v>0.48</v>
      </c>
      <c r="AC608" s="5"/>
      <c r="AD608" s="5"/>
      <c r="AE608" s="5">
        <f t="shared" si="75"/>
        <v>0.48</v>
      </c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</row>
    <row r="609" spans="1:53" hidden="1">
      <c r="A609" s="5" t="s">
        <v>100</v>
      </c>
      <c r="B609" s="5"/>
      <c r="C609" s="5" t="s">
        <v>229</v>
      </c>
      <c r="D609" s="5">
        <v>19</v>
      </c>
      <c r="E609" s="5">
        <v>2</v>
      </c>
      <c r="F609" s="5">
        <v>9</v>
      </c>
      <c r="G609" s="17"/>
      <c r="H609" s="11"/>
      <c r="I609" s="2">
        <v>0.2</v>
      </c>
      <c r="J609" s="5">
        <v>0</v>
      </c>
      <c r="K609" s="16"/>
      <c r="L609" s="16" t="s">
        <v>263</v>
      </c>
      <c r="M609" s="5"/>
      <c r="N609" s="5"/>
      <c r="O609" s="5"/>
      <c r="P609" s="5"/>
      <c r="Q609" s="5"/>
      <c r="R609" s="5"/>
      <c r="S609" s="5"/>
      <c r="T609" s="2"/>
      <c r="U609" s="5"/>
      <c r="V609" s="5"/>
      <c r="W609" s="5"/>
      <c r="X609" s="5"/>
      <c r="Y609" s="5"/>
      <c r="Z609" s="5"/>
      <c r="AA609" s="5"/>
      <c r="AB609" s="5">
        <f t="shared" si="74"/>
        <v>0.53999999999999992</v>
      </c>
      <c r="AC609" s="5"/>
      <c r="AD609" s="5"/>
      <c r="AE609" s="5">
        <f t="shared" si="75"/>
        <v>0.53999999999999992</v>
      </c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</row>
    <row r="610" spans="1:53" hidden="1">
      <c r="A610" s="5" t="s">
        <v>100</v>
      </c>
      <c r="B610" s="5"/>
      <c r="C610" s="5" t="s">
        <v>229</v>
      </c>
      <c r="D610" s="5">
        <v>20</v>
      </c>
      <c r="E610" s="5">
        <v>2</v>
      </c>
      <c r="F610" s="5">
        <v>10</v>
      </c>
      <c r="G610" s="17"/>
      <c r="H610" s="11"/>
      <c r="I610" s="2">
        <v>0.2</v>
      </c>
      <c r="J610" s="5">
        <v>0</v>
      </c>
      <c r="K610" s="16"/>
      <c r="L610" s="16" t="s">
        <v>263</v>
      </c>
      <c r="M610" s="5"/>
      <c r="N610" s="5"/>
      <c r="O610" s="5"/>
      <c r="P610" s="5"/>
      <c r="Q610" s="5"/>
      <c r="R610" s="5"/>
      <c r="S610" s="5"/>
      <c r="T610" s="2"/>
      <c r="U610" s="5"/>
      <c r="V610" s="5"/>
      <c r="W610" s="5"/>
      <c r="X610" s="5"/>
      <c r="Y610" s="5"/>
      <c r="Z610" s="5"/>
      <c r="AA610" s="5"/>
      <c r="AB610" s="5">
        <f t="shared" si="74"/>
        <v>0.6</v>
      </c>
      <c r="AC610" s="5"/>
      <c r="AD610" s="5"/>
      <c r="AE610" s="5">
        <f t="shared" si="75"/>
        <v>0.6</v>
      </c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</row>
    <row r="611" spans="1:53" hidden="1">
      <c r="A611" s="5" t="s">
        <v>100</v>
      </c>
      <c r="B611" s="5"/>
      <c r="C611" s="5" t="s">
        <v>229</v>
      </c>
      <c r="D611" s="5">
        <v>21</v>
      </c>
      <c r="E611" s="5">
        <v>2</v>
      </c>
      <c r="F611" s="5">
        <v>11</v>
      </c>
      <c r="G611" s="17"/>
      <c r="H611" s="11"/>
      <c r="I611" s="2">
        <v>0.2</v>
      </c>
      <c r="J611" s="5">
        <v>0</v>
      </c>
      <c r="K611" s="16"/>
      <c r="L611" s="16" t="s">
        <v>263</v>
      </c>
      <c r="M611" s="5"/>
      <c r="N611" s="5"/>
      <c r="O611" s="5"/>
      <c r="P611" s="5"/>
      <c r="Q611" s="5"/>
      <c r="R611" s="5"/>
      <c r="S611" s="5"/>
      <c r="T611" s="2"/>
      <c r="U611" s="2"/>
      <c r="V611" s="5"/>
      <c r="W611" s="5"/>
      <c r="X611" s="5"/>
      <c r="Y611" s="5"/>
      <c r="Z611" s="5"/>
      <c r="AA611" s="5"/>
      <c r="AB611" s="5">
        <f>(AB600+(5/100))+((AB600+(5/100))*$I610)</f>
        <v>0.65999999999999992</v>
      </c>
      <c r="AC611" s="5"/>
      <c r="AD611" s="5"/>
      <c r="AE611" s="5">
        <f>(AE600+(5/100))+((AE600+(5/100))*$I610)</f>
        <v>0.65999999999999992</v>
      </c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</row>
    <row r="612" spans="1:53" hidden="1">
      <c r="A612" s="5" t="s">
        <v>98</v>
      </c>
      <c r="B612" s="5"/>
      <c r="C612" s="5" t="s">
        <v>229</v>
      </c>
      <c r="D612" s="5">
        <v>1</v>
      </c>
      <c r="E612" s="5">
        <v>1</v>
      </c>
      <c r="F612" s="5">
        <v>1</v>
      </c>
      <c r="G612" s="17"/>
      <c r="H612" s="11"/>
      <c r="I612" s="2"/>
      <c r="J612" s="5">
        <v>0</v>
      </c>
      <c r="K612" s="16" t="s">
        <v>256</v>
      </c>
      <c r="L612" s="16" t="s">
        <v>256</v>
      </c>
      <c r="M612" s="5"/>
      <c r="N612" s="5"/>
      <c r="O612" s="5"/>
      <c r="P612" s="5"/>
      <c r="Q612" s="5"/>
      <c r="R612" s="5"/>
      <c r="S612" s="5"/>
      <c r="T612" s="2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</row>
    <row r="613" spans="1:53" hidden="1">
      <c r="A613" s="5" t="s">
        <v>98</v>
      </c>
      <c r="B613" s="5"/>
      <c r="C613" s="5" t="s">
        <v>229</v>
      </c>
      <c r="D613" s="5">
        <v>2</v>
      </c>
      <c r="E613" s="5">
        <v>1</v>
      </c>
      <c r="F613" s="5">
        <v>2</v>
      </c>
      <c r="G613" s="17"/>
      <c r="H613" s="11"/>
      <c r="I613" s="2"/>
      <c r="J613" s="5">
        <v>0</v>
      </c>
      <c r="K613" s="16" t="s">
        <v>256</v>
      </c>
      <c r="L613" s="16" t="s">
        <v>256</v>
      </c>
      <c r="M613" s="5"/>
      <c r="N613" s="5"/>
      <c r="O613" s="5"/>
      <c r="P613" s="5"/>
      <c r="Q613" s="5"/>
      <c r="R613" s="5"/>
      <c r="S613" s="5"/>
      <c r="T613" s="2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</row>
    <row r="614" spans="1:53" hidden="1">
      <c r="A614" s="5" t="s">
        <v>98</v>
      </c>
      <c r="B614" s="5"/>
      <c r="C614" s="5" t="s">
        <v>229</v>
      </c>
      <c r="D614" s="5">
        <v>3</v>
      </c>
      <c r="E614" s="5">
        <v>1</v>
      </c>
      <c r="F614" s="5">
        <v>3</v>
      </c>
      <c r="G614" s="17"/>
      <c r="H614" s="11"/>
      <c r="I614" s="2"/>
      <c r="J614" s="5">
        <v>0</v>
      </c>
      <c r="K614" s="16" t="s">
        <v>256</v>
      </c>
      <c r="L614" s="16" t="s">
        <v>256</v>
      </c>
      <c r="M614" s="5"/>
      <c r="N614" s="5"/>
      <c r="O614" s="5"/>
      <c r="P614" s="5"/>
      <c r="Q614" s="5"/>
      <c r="R614" s="5"/>
      <c r="S614" s="5"/>
      <c r="T614" s="2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</row>
    <row r="615" spans="1:53" hidden="1">
      <c r="A615" s="5" t="s">
        <v>98</v>
      </c>
      <c r="B615" s="5"/>
      <c r="C615" s="5" t="s">
        <v>229</v>
      </c>
      <c r="D615" s="5">
        <v>4</v>
      </c>
      <c r="E615" s="5">
        <v>1</v>
      </c>
      <c r="F615" s="5">
        <v>4</v>
      </c>
      <c r="G615" s="17"/>
      <c r="H615" s="11"/>
      <c r="I615" s="2"/>
      <c r="J615" s="5">
        <v>0</v>
      </c>
      <c r="K615" s="16" t="s">
        <v>256</v>
      </c>
      <c r="L615" s="16" t="s">
        <v>256</v>
      </c>
      <c r="M615" s="5"/>
      <c r="N615" s="5"/>
      <c r="O615" s="5"/>
      <c r="P615" s="5"/>
      <c r="Q615" s="5"/>
      <c r="R615" s="5"/>
      <c r="S615" s="5"/>
      <c r="T615" s="2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</row>
    <row r="616" spans="1:53" hidden="1">
      <c r="A616" s="5" t="s">
        <v>98</v>
      </c>
      <c r="B616" s="5"/>
      <c r="C616" s="5" t="s">
        <v>229</v>
      </c>
      <c r="D616" s="5">
        <v>5</v>
      </c>
      <c r="E616" s="5">
        <v>1</v>
      </c>
      <c r="F616" s="5">
        <v>5</v>
      </c>
      <c r="G616" s="17"/>
      <c r="H616" s="11"/>
      <c r="I616" s="2"/>
      <c r="J616" s="5">
        <v>0</v>
      </c>
      <c r="K616" s="16" t="s">
        <v>256</v>
      </c>
      <c r="L616" s="16" t="s">
        <v>256</v>
      </c>
      <c r="M616" s="5"/>
      <c r="N616" s="5"/>
      <c r="O616" s="5"/>
      <c r="P616" s="5"/>
      <c r="Q616" s="5"/>
      <c r="R616" s="5"/>
      <c r="S616" s="5"/>
      <c r="T616" s="2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</row>
    <row r="617" spans="1:53" hidden="1">
      <c r="A617" s="5" t="s">
        <v>98</v>
      </c>
      <c r="B617" s="5"/>
      <c r="C617" s="5" t="s">
        <v>229</v>
      </c>
      <c r="D617" s="5">
        <v>6</v>
      </c>
      <c r="E617" s="5">
        <v>1</v>
      </c>
      <c r="F617" s="5">
        <v>6</v>
      </c>
      <c r="G617" s="17"/>
      <c r="H617" s="11"/>
      <c r="I617" s="2"/>
      <c r="J617" s="5">
        <v>0</v>
      </c>
      <c r="K617" s="16" t="s">
        <v>256</v>
      </c>
      <c r="L617" s="16" t="s">
        <v>256</v>
      </c>
      <c r="M617" s="5"/>
      <c r="N617" s="5"/>
      <c r="O617" s="5"/>
      <c r="P617" s="5"/>
      <c r="Q617" s="5"/>
      <c r="R617" s="5"/>
      <c r="S617" s="5"/>
      <c r="T617" s="2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</row>
    <row r="618" spans="1:53" hidden="1">
      <c r="A618" s="5" t="s">
        <v>98</v>
      </c>
      <c r="B618" s="5"/>
      <c r="C618" s="5" t="s">
        <v>229</v>
      </c>
      <c r="D618" s="5">
        <v>7</v>
      </c>
      <c r="E618" s="5">
        <v>1</v>
      </c>
      <c r="F618" s="5">
        <v>7</v>
      </c>
      <c r="G618" s="17"/>
      <c r="H618" s="11"/>
      <c r="I618" s="2"/>
      <c r="J618" s="5">
        <v>0</v>
      </c>
      <c r="K618" s="16" t="s">
        <v>256</v>
      </c>
      <c r="L618" s="16" t="s">
        <v>256</v>
      </c>
      <c r="M618" s="5"/>
      <c r="N618" s="5"/>
      <c r="O618" s="5"/>
      <c r="P618" s="5"/>
      <c r="Q618" s="5"/>
      <c r="R618" s="5"/>
      <c r="S618" s="5"/>
      <c r="T618" s="2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</row>
    <row r="619" spans="1:53" hidden="1">
      <c r="A619" s="5" t="s">
        <v>98</v>
      </c>
      <c r="B619" s="5"/>
      <c r="C619" s="5" t="s">
        <v>229</v>
      </c>
      <c r="D619" s="5">
        <v>8</v>
      </c>
      <c r="E619" s="5">
        <v>1</v>
      </c>
      <c r="F619" s="5">
        <v>8</v>
      </c>
      <c r="G619" s="17"/>
      <c r="H619" s="11"/>
      <c r="I619" s="2"/>
      <c r="J619" s="5">
        <v>0</v>
      </c>
      <c r="K619" s="16" t="s">
        <v>256</v>
      </c>
      <c r="L619" s="16" t="s">
        <v>256</v>
      </c>
      <c r="M619" s="5"/>
      <c r="N619" s="5"/>
      <c r="O619" s="5"/>
      <c r="P619" s="5"/>
      <c r="Q619" s="5"/>
      <c r="R619" s="5"/>
      <c r="S619" s="5"/>
      <c r="T619" s="2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</row>
    <row r="620" spans="1:53" hidden="1">
      <c r="A620" s="5" t="s">
        <v>98</v>
      </c>
      <c r="B620" s="5"/>
      <c r="C620" s="5" t="s">
        <v>229</v>
      </c>
      <c r="D620" s="5">
        <v>9</v>
      </c>
      <c r="E620" s="5">
        <v>1</v>
      </c>
      <c r="F620" s="5">
        <v>9</v>
      </c>
      <c r="G620" s="17"/>
      <c r="H620" s="11"/>
      <c r="I620" s="2"/>
      <c r="J620" s="5">
        <v>0</v>
      </c>
      <c r="K620" s="16" t="s">
        <v>256</v>
      </c>
      <c r="L620" s="16" t="s">
        <v>256</v>
      </c>
      <c r="M620" s="5"/>
      <c r="N620" s="5"/>
      <c r="O620" s="5"/>
      <c r="P620" s="5"/>
      <c r="Q620" s="5"/>
      <c r="R620" s="5"/>
      <c r="S620" s="5"/>
      <c r="T620" s="2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</row>
    <row r="621" spans="1:53" hidden="1">
      <c r="A621" s="5" t="s">
        <v>98</v>
      </c>
      <c r="B621" s="5"/>
      <c r="C621" s="5" t="s">
        <v>229</v>
      </c>
      <c r="D621" s="5">
        <v>10</v>
      </c>
      <c r="E621" s="5">
        <v>1</v>
      </c>
      <c r="F621" s="5">
        <v>10</v>
      </c>
      <c r="G621" s="17"/>
      <c r="H621" s="11"/>
      <c r="I621" s="2"/>
      <c r="J621" s="5">
        <v>0</v>
      </c>
      <c r="K621" s="16" t="s">
        <v>256</v>
      </c>
      <c r="L621" s="16" t="s">
        <v>256</v>
      </c>
      <c r="M621" s="5"/>
      <c r="N621" s="5"/>
      <c r="O621" s="5"/>
      <c r="P621" s="5"/>
      <c r="Q621" s="5"/>
      <c r="R621" s="5"/>
      <c r="S621" s="5"/>
      <c r="T621" s="2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</row>
    <row r="622" spans="1:53" hidden="1">
      <c r="A622" s="5" t="s">
        <v>98</v>
      </c>
      <c r="B622" s="5"/>
      <c r="C622" s="5" t="s">
        <v>229</v>
      </c>
      <c r="D622" s="5">
        <v>11</v>
      </c>
      <c r="E622" s="5">
        <v>2</v>
      </c>
      <c r="F622" s="5">
        <v>1</v>
      </c>
      <c r="G622" s="17"/>
      <c r="H622" s="11"/>
      <c r="I622" s="2"/>
      <c r="J622" s="5">
        <v>0</v>
      </c>
      <c r="K622" s="16"/>
      <c r="L622" s="16" t="s">
        <v>256</v>
      </c>
      <c r="M622" s="5"/>
      <c r="N622" s="5"/>
      <c r="O622" s="5"/>
      <c r="P622" s="5"/>
      <c r="Q622" s="5"/>
      <c r="R622" s="5"/>
      <c r="S622" s="5"/>
      <c r="T622" s="2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</row>
    <row r="623" spans="1:53" hidden="1">
      <c r="A623" s="5" t="s">
        <v>98</v>
      </c>
      <c r="B623" s="5"/>
      <c r="C623" s="5" t="s">
        <v>229</v>
      </c>
      <c r="D623" s="5">
        <v>12</v>
      </c>
      <c r="E623" s="5">
        <v>2</v>
      </c>
      <c r="F623" s="5">
        <v>2</v>
      </c>
      <c r="G623" s="17"/>
      <c r="H623" s="11"/>
      <c r="I623" s="2"/>
      <c r="J623" s="5">
        <v>0</v>
      </c>
      <c r="K623" s="16"/>
      <c r="L623" s="16" t="s">
        <v>256</v>
      </c>
      <c r="M623" s="5"/>
      <c r="N623" s="5"/>
      <c r="O623" s="5"/>
      <c r="P623" s="5"/>
      <c r="Q623" s="5"/>
      <c r="R623" s="5"/>
      <c r="S623" s="5"/>
      <c r="T623" s="2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</row>
    <row r="624" spans="1:53" hidden="1">
      <c r="A624" s="5" t="s">
        <v>98</v>
      </c>
      <c r="B624" s="5"/>
      <c r="C624" s="5" t="s">
        <v>229</v>
      </c>
      <c r="D624" s="5">
        <v>13</v>
      </c>
      <c r="E624" s="5">
        <v>2</v>
      </c>
      <c r="F624" s="5">
        <v>3</v>
      </c>
      <c r="G624" s="17"/>
      <c r="H624" s="11"/>
      <c r="I624" s="2"/>
      <c r="J624" s="5">
        <v>0</v>
      </c>
      <c r="K624" s="16"/>
      <c r="L624" s="16" t="s">
        <v>256</v>
      </c>
      <c r="M624" s="5"/>
      <c r="N624" s="5"/>
      <c r="O624" s="5"/>
      <c r="P624" s="5"/>
      <c r="Q624" s="5"/>
      <c r="R624" s="5"/>
      <c r="S624" s="5"/>
      <c r="T624" s="2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</row>
    <row r="625" spans="1:53" hidden="1">
      <c r="A625" s="5" t="s">
        <v>98</v>
      </c>
      <c r="B625" s="5"/>
      <c r="C625" s="5" t="s">
        <v>229</v>
      </c>
      <c r="D625" s="5">
        <v>14</v>
      </c>
      <c r="E625" s="5">
        <v>2</v>
      </c>
      <c r="F625" s="5">
        <v>4</v>
      </c>
      <c r="G625" s="17"/>
      <c r="H625" s="11"/>
      <c r="I625" s="2"/>
      <c r="J625" s="5">
        <v>0</v>
      </c>
      <c r="K625" s="16"/>
      <c r="L625" s="16" t="s">
        <v>256</v>
      </c>
      <c r="M625" s="5"/>
      <c r="N625" s="5"/>
      <c r="O625" s="5"/>
      <c r="P625" s="5"/>
      <c r="Q625" s="5"/>
      <c r="R625" s="5"/>
      <c r="S625" s="5"/>
      <c r="T625" s="2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</row>
    <row r="626" spans="1:53" hidden="1">
      <c r="A626" s="5" t="s">
        <v>98</v>
      </c>
      <c r="B626" s="5"/>
      <c r="C626" s="5" t="s">
        <v>229</v>
      </c>
      <c r="D626" s="5">
        <v>15</v>
      </c>
      <c r="E626" s="5">
        <v>2</v>
      </c>
      <c r="F626" s="5">
        <v>5</v>
      </c>
      <c r="G626" s="17"/>
      <c r="H626" s="11"/>
      <c r="I626" s="2"/>
      <c r="J626" s="5">
        <v>0</v>
      </c>
      <c r="K626" s="16"/>
      <c r="L626" s="16" t="s">
        <v>256</v>
      </c>
      <c r="M626" s="5"/>
      <c r="N626" s="5"/>
      <c r="O626" s="5"/>
      <c r="P626" s="5"/>
      <c r="Q626" s="5"/>
      <c r="R626" s="5"/>
      <c r="S626" s="5"/>
      <c r="T626" s="2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</row>
    <row r="627" spans="1:53" hidden="1">
      <c r="A627" s="5" t="s">
        <v>98</v>
      </c>
      <c r="B627" s="5"/>
      <c r="C627" s="5" t="s">
        <v>229</v>
      </c>
      <c r="D627" s="5">
        <v>16</v>
      </c>
      <c r="E627" s="5">
        <v>2</v>
      </c>
      <c r="F627" s="5">
        <v>6</v>
      </c>
      <c r="G627" s="17"/>
      <c r="H627" s="11"/>
      <c r="I627" s="2"/>
      <c r="J627" s="5">
        <v>0</v>
      </c>
      <c r="K627" s="16"/>
      <c r="L627" s="16" t="s">
        <v>256</v>
      </c>
      <c r="M627" s="5"/>
      <c r="N627" s="5"/>
      <c r="O627" s="5"/>
      <c r="P627" s="5"/>
      <c r="Q627" s="5"/>
      <c r="R627" s="5"/>
      <c r="S627" s="5"/>
      <c r="T627" s="2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</row>
    <row r="628" spans="1:53" hidden="1">
      <c r="A628" s="5" t="s">
        <v>98</v>
      </c>
      <c r="B628" s="5"/>
      <c r="C628" s="5" t="s">
        <v>229</v>
      </c>
      <c r="D628" s="5">
        <v>17</v>
      </c>
      <c r="E628" s="5">
        <v>2</v>
      </c>
      <c r="F628" s="5">
        <v>7</v>
      </c>
      <c r="G628" s="17"/>
      <c r="H628" s="11"/>
      <c r="I628" s="2"/>
      <c r="J628" s="5">
        <v>0</v>
      </c>
      <c r="K628" s="16"/>
      <c r="L628" s="16" t="s">
        <v>256</v>
      </c>
      <c r="M628" s="5"/>
      <c r="N628" s="5"/>
      <c r="O628" s="5"/>
      <c r="P628" s="5"/>
      <c r="Q628" s="5"/>
      <c r="R628" s="5"/>
      <c r="S628" s="5"/>
      <c r="T628" s="2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</row>
    <row r="629" spans="1:53" hidden="1">
      <c r="A629" s="5" t="s">
        <v>98</v>
      </c>
      <c r="B629" s="5"/>
      <c r="C629" s="5" t="s">
        <v>229</v>
      </c>
      <c r="D629" s="5">
        <v>18</v>
      </c>
      <c r="E629" s="5">
        <v>2</v>
      </c>
      <c r="F629" s="5">
        <v>8</v>
      </c>
      <c r="G629" s="17"/>
      <c r="H629" s="11"/>
      <c r="I629" s="2"/>
      <c r="J629" s="5">
        <v>0</v>
      </c>
      <c r="K629" s="16"/>
      <c r="L629" s="16" t="s">
        <v>256</v>
      </c>
      <c r="M629" s="5"/>
      <c r="N629" s="5"/>
      <c r="O629" s="5"/>
      <c r="P629" s="5"/>
      <c r="Q629" s="5"/>
      <c r="R629" s="5"/>
      <c r="S629" s="5"/>
      <c r="T629" s="2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</row>
    <row r="630" spans="1:53" hidden="1">
      <c r="A630" s="5" t="s">
        <v>98</v>
      </c>
      <c r="B630" s="5"/>
      <c r="C630" s="5" t="s">
        <v>229</v>
      </c>
      <c r="D630" s="5">
        <v>19</v>
      </c>
      <c r="E630" s="5">
        <v>2</v>
      </c>
      <c r="F630" s="5">
        <v>9</v>
      </c>
      <c r="G630" s="17"/>
      <c r="H630" s="11"/>
      <c r="I630" s="2"/>
      <c r="J630" s="5">
        <v>0</v>
      </c>
      <c r="K630" s="16"/>
      <c r="L630" s="16" t="s">
        <v>256</v>
      </c>
      <c r="M630" s="5"/>
      <c r="N630" s="5"/>
      <c r="O630" s="5"/>
      <c r="P630" s="5"/>
      <c r="Q630" s="5"/>
      <c r="R630" s="5"/>
      <c r="S630" s="5"/>
      <c r="T630" s="2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</row>
    <row r="631" spans="1:53" hidden="1">
      <c r="A631" s="5" t="s">
        <v>98</v>
      </c>
      <c r="B631" s="5"/>
      <c r="C631" s="5" t="s">
        <v>229</v>
      </c>
      <c r="D631" s="5">
        <v>20</v>
      </c>
      <c r="E631" s="5">
        <v>2</v>
      </c>
      <c r="F631" s="5">
        <v>10</v>
      </c>
      <c r="G631" s="17"/>
      <c r="H631" s="11"/>
      <c r="I631" s="2"/>
      <c r="J631" s="5">
        <v>0</v>
      </c>
      <c r="K631" s="16"/>
      <c r="L631" s="16" t="s">
        <v>256</v>
      </c>
      <c r="M631" s="5"/>
      <c r="N631" s="5"/>
      <c r="O631" s="5"/>
      <c r="P631" s="5"/>
      <c r="Q631" s="5"/>
      <c r="R631" s="5"/>
      <c r="S631" s="5"/>
      <c r="T631" s="2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</row>
    <row r="632" spans="1:53" hidden="1">
      <c r="A632" s="5" t="s">
        <v>98</v>
      </c>
      <c r="B632" s="5"/>
      <c r="C632" s="5" t="s">
        <v>229</v>
      </c>
      <c r="D632" s="5">
        <v>21</v>
      </c>
      <c r="E632" s="5">
        <v>2</v>
      </c>
      <c r="F632" s="5">
        <v>11</v>
      </c>
      <c r="G632" s="17"/>
      <c r="H632" s="11"/>
      <c r="I632" s="2"/>
      <c r="J632" s="5">
        <v>0</v>
      </c>
      <c r="K632" s="16"/>
      <c r="L632" s="16" t="s">
        <v>256</v>
      </c>
      <c r="M632" s="5"/>
      <c r="N632" s="5"/>
      <c r="O632" s="5"/>
      <c r="P632" s="5"/>
      <c r="Q632" s="5"/>
      <c r="R632" s="5"/>
      <c r="S632" s="5"/>
      <c r="T632" s="2"/>
      <c r="U632" s="2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</row>
    <row r="633" spans="1:53" hidden="1">
      <c r="A633" s="5" t="s">
        <v>97</v>
      </c>
      <c r="B633" s="5"/>
      <c r="C633" s="5" t="s">
        <v>229</v>
      </c>
      <c r="D633" s="5">
        <v>1</v>
      </c>
      <c r="E633" s="5">
        <v>1</v>
      </c>
      <c r="F633" s="5">
        <v>1</v>
      </c>
      <c r="G633" s="17"/>
      <c r="H633" s="11"/>
      <c r="I633" s="2"/>
      <c r="J633" s="5">
        <v>0</v>
      </c>
      <c r="K633" s="16" t="s">
        <v>264</v>
      </c>
      <c r="L633" s="16" t="s">
        <v>264</v>
      </c>
      <c r="M633" s="5"/>
      <c r="N633" s="5"/>
      <c r="O633" s="5"/>
      <c r="P633" s="5">
        <v>0.05</v>
      </c>
      <c r="Q633" s="5"/>
      <c r="R633" s="5"/>
      <c r="S633" s="5"/>
      <c r="T633" s="2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</row>
    <row r="634" spans="1:53" hidden="1">
      <c r="A634" s="5" t="s">
        <v>97</v>
      </c>
      <c r="B634" s="5"/>
      <c r="C634" s="5" t="s">
        <v>229</v>
      </c>
      <c r="D634" s="5">
        <v>2</v>
      </c>
      <c r="E634" s="5">
        <v>1</v>
      </c>
      <c r="F634" s="5">
        <v>2</v>
      </c>
      <c r="G634" s="17"/>
      <c r="H634" s="11"/>
      <c r="I634" s="2"/>
      <c r="J634" s="5">
        <v>0</v>
      </c>
      <c r="K634" s="16" t="s">
        <v>264</v>
      </c>
      <c r="L634" s="16" t="s">
        <v>264</v>
      </c>
      <c r="M634" s="5"/>
      <c r="N634" s="5"/>
      <c r="O634" s="5"/>
      <c r="P634" s="5">
        <f t="shared" ref="P634:P642" si="76">P633+(5/100)</f>
        <v>0.1</v>
      </c>
      <c r="Q634" s="5"/>
      <c r="R634" s="5"/>
      <c r="S634" s="5"/>
      <c r="T634" s="2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</row>
    <row r="635" spans="1:53" hidden="1">
      <c r="A635" s="5" t="s">
        <v>97</v>
      </c>
      <c r="B635" s="5"/>
      <c r="C635" s="5" t="s">
        <v>229</v>
      </c>
      <c r="D635" s="5">
        <v>3</v>
      </c>
      <c r="E635" s="5">
        <v>1</v>
      </c>
      <c r="F635" s="5">
        <v>3</v>
      </c>
      <c r="G635" s="17"/>
      <c r="H635" s="11"/>
      <c r="I635" s="2"/>
      <c r="J635" s="5">
        <v>0</v>
      </c>
      <c r="K635" s="16" t="s">
        <v>264</v>
      </c>
      <c r="L635" s="16" t="s">
        <v>264</v>
      </c>
      <c r="M635" s="5"/>
      <c r="N635" s="5"/>
      <c r="O635" s="5"/>
      <c r="P635" s="5">
        <f t="shared" si="76"/>
        <v>0.15000000000000002</v>
      </c>
      <c r="Q635" s="5"/>
      <c r="R635" s="5"/>
      <c r="S635" s="5"/>
      <c r="T635" s="2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</row>
    <row r="636" spans="1:53" hidden="1">
      <c r="A636" s="5" t="s">
        <v>97</v>
      </c>
      <c r="B636" s="5"/>
      <c r="C636" s="5" t="s">
        <v>229</v>
      </c>
      <c r="D636" s="5">
        <v>4</v>
      </c>
      <c r="E636" s="5">
        <v>1</v>
      </c>
      <c r="F636" s="5">
        <v>4</v>
      </c>
      <c r="G636" s="17"/>
      <c r="H636" s="11"/>
      <c r="I636" s="2"/>
      <c r="J636" s="5">
        <v>0</v>
      </c>
      <c r="K636" s="16" t="s">
        <v>264</v>
      </c>
      <c r="L636" s="16" t="s">
        <v>264</v>
      </c>
      <c r="M636" s="5"/>
      <c r="N636" s="5"/>
      <c r="O636" s="5"/>
      <c r="P636" s="5">
        <f t="shared" si="76"/>
        <v>0.2</v>
      </c>
      <c r="Q636" s="5"/>
      <c r="R636" s="5"/>
      <c r="S636" s="5"/>
      <c r="T636" s="2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</row>
    <row r="637" spans="1:53" hidden="1">
      <c r="A637" s="5" t="s">
        <v>97</v>
      </c>
      <c r="B637" s="5"/>
      <c r="C637" s="5" t="s">
        <v>229</v>
      </c>
      <c r="D637" s="5">
        <v>5</v>
      </c>
      <c r="E637" s="5">
        <v>1</v>
      </c>
      <c r="F637" s="5">
        <v>5</v>
      </c>
      <c r="G637" s="17"/>
      <c r="H637" s="11"/>
      <c r="I637" s="2"/>
      <c r="J637" s="5">
        <v>0</v>
      </c>
      <c r="K637" s="16" t="s">
        <v>264</v>
      </c>
      <c r="L637" s="16" t="s">
        <v>264</v>
      </c>
      <c r="M637" s="5"/>
      <c r="N637" s="5"/>
      <c r="O637" s="5"/>
      <c r="P637" s="5">
        <f t="shared" si="76"/>
        <v>0.25</v>
      </c>
      <c r="Q637" s="5"/>
      <c r="R637" s="5"/>
      <c r="S637" s="5"/>
      <c r="T637" s="2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</row>
    <row r="638" spans="1:53" hidden="1">
      <c r="A638" s="5" t="s">
        <v>97</v>
      </c>
      <c r="B638" s="5"/>
      <c r="C638" s="5" t="s">
        <v>229</v>
      </c>
      <c r="D638" s="5">
        <v>6</v>
      </c>
      <c r="E638" s="5">
        <v>1</v>
      </c>
      <c r="F638" s="5">
        <v>6</v>
      </c>
      <c r="G638" s="17"/>
      <c r="H638" s="11"/>
      <c r="I638" s="2"/>
      <c r="J638" s="5">
        <v>0</v>
      </c>
      <c r="K638" s="16" t="s">
        <v>264</v>
      </c>
      <c r="L638" s="16" t="s">
        <v>264</v>
      </c>
      <c r="M638" s="5"/>
      <c r="N638" s="5"/>
      <c r="O638" s="5"/>
      <c r="P638" s="5">
        <f t="shared" si="76"/>
        <v>0.3</v>
      </c>
      <c r="Q638" s="5"/>
      <c r="R638" s="5"/>
      <c r="S638" s="5"/>
      <c r="T638" s="2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</row>
    <row r="639" spans="1:53" hidden="1">
      <c r="A639" s="5" t="s">
        <v>97</v>
      </c>
      <c r="B639" s="5"/>
      <c r="C639" s="5" t="s">
        <v>229</v>
      </c>
      <c r="D639" s="5">
        <v>7</v>
      </c>
      <c r="E639" s="5">
        <v>1</v>
      </c>
      <c r="F639" s="5">
        <v>7</v>
      </c>
      <c r="G639" s="17"/>
      <c r="H639" s="11"/>
      <c r="I639" s="2"/>
      <c r="J639" s="5">
        <v>0</v>
      </c>
      <c r="K639" s="16" t="s">
        <v>264</v>
      </c>
      <c r="L639" s="16" t="s">
        <v>264</v>
      </c>
      <c r="M639" s="5"/>
      <c r="N639" s="5"/>
      <c r="O639" s="5"/>
      <c r="P639" s="5">
        <f t="shared" si="76"/>
        <v>0.35</v>
      </c>
      <c r="Q639" s="5"/>
      <c r="R639" s="5"/>
      <c r="S639" s="5"/>
      <c r="T639" s="2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</row>
    <row r="640" spans="1:53" hidden="1">
      <c r="A640" s="5" t="s">
        <v>97</v>
      </c>
      <c r="B640" s="5"/>
      <c r="C640" s="5" t="s">
        <v>229</v>
      </c>
      <c r="D640" s="5">
        <v>8</v>
      </c>
      <c r="E640" s="5">
        <v>1</v>
      </c>
      <c r="F640" s="5">
        <v>8</v>
      </c>
      <c r="G640" s="17"/>
      <c r="H640" s="11"/>
      <c r="I640" s="2"/>
      <c r="J640" s="5">
        <v>0</v>
      </c>
      <c r="K640" s="16" t="s">
        <v>264</v>
      </c>
      <c r="L640" s="16" t="s">
        <v>264</v>
      </c>
      <c r="M640" s="5"/>
      <c r="N640" s="5"/>
      <c r="O640" s="5"/>
      <c r="P640" s="5">
        <f t="shared" si="76"/>
        <v>0.39999999999999997</v>
      </c>
      <c r="Q640" s="5"/>
      <c r="R640" s="5"/>
      <c r="S640" s="5"/>
      <c r="T640" s="2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</row>
    <row r="641" spans="1:53" hidden="1">
      <c r="A641" s="5" t="s">
        <v>97</v>
      </c>
      <c r="B641" s="5"/>
      <c r="C641" s="5" t="s">
        <v>229</v>
      </c>
      <c r="D641" s="5">
        <v>9</v>
      </c>
      <c r="E641" s="5">
        <v>1</v>
      </c>
      <c r="F641" s="5">
        <v>9</v>
      </c>
      <c r="G641" s="17"/>
      <c r="H641" s="11"/>
      <c r="I641" s="2"/>
      <c r="J641" s="5">
        <v>0</v>
      </c>
      <c r="K641" s="16" t="s">
        <v>264</v>
      </c>
      <c r="L641" s="16" t="s">
        <v>264</v>
      </c>
      <c r="M641" s="5"/>
      <c r="N641" s="5"/>
      <c r="O641" s="5"/>
      <c r="P641" s="5">
        <f t="shared" si="76"/>
        <v>0.44999999999999996</v>
      </c>
      <c r="Q641" s="5"/>
      <c r="R641" s="5"/>
      <c r="S641" s="5"/>
      <c r="T641" s="2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</row>
    <row r="642" spans="1:53" hidden="1">
      <c r="A642" s="5" t="s">
        <v>97</v>
      </c>
      <c r="B642" s="5"/>
      <c r="C642" s="5" t="s">
        <v>229</v>
      </c>
      <c r="D642" s="5">
        <v>10</v>
      </c>
      <c r="E642" s="5">
        <v>1</v>
      </c>
      <c r="F642" s="5">
        <v>10</v>
      </c>
      <c r="G642" s="17"/>
      <c r="H642" s="11"/>
      <c r="I642" s="2"/>
      <c r="J642" s="5">
        <v>0</v>
      </c>
      <c r="K642" s="16" t="s">
        <v>264</v>
      </c>
      <c r="L642" s="16" t="s">
        <v>264</v>
      </c>
      <c r="M642" s="5"/>
      <c r="N642" s="5"/>
      <c r="O642" s="5"/>
      <c r="P642" s="5">
        <f t="shared" si="76"/>
        <v>0.49999999999999994</v>
      </c>
      <c r="Q642" s="5"/>
      <c r="R642" s="5"/>
      <c r="S642" s="5"/>
      <c r="T642" s="2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</row>
    <row r="643" spans="1:53" hidden="1">
      <c r="A643" s="5" t="s">
        <v>97</v>
      </c>
      <c r="B643" s="5"/>
      <c r="C643" s="5" t="s">
        <v>229</v>
      </c>
      <c r="D643" s="5">
        <v>11</v>
      </c>
      <c r="E643" s="5">
        <v>2</v>
      </c>
      <c r="F643" s="5">
        <v>1</v>
      </c>
      <c r="G643" s="17"/>
      <c r="H643" s="11"/>
      <c r="I643" s="2">
        <v>0.2</v>
      </c>
      <c r="J643" s="5">
        <v>0</v>
      </c>
      <c r="K643" s="16"/>
      <c r="L643" s="16" t="s">
        <v>264</v>
      </c>
      <c r="M643" s="5"/>
      <c r="N643" s="5"/>
      <c r="O643" s="5"/>
      <c r="P643" s="5">
        <f t="shared" ref="P643:P652" si="77">P633+(P633*I643)</f>
        <v>6.0000000000000005E-2</v>
      </c>
      <c r="Q643" s="5"/>
      <c r="R643" s="5"/>
      <c r="S643" s="5"/>
      <c r="T643" s="2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</row>
    <row r="644" spans="1:53" hidden="1">
      <c r="A644" s="5" t="s">
        <v>97</v>
      </c>
      <c r="B644" s="5"/>
      <c r="C644" s="5" t="s">
        <v>229</v>
      </c>
      <c r="D644" s="5">
        <v>12</v>
      </c>
      <c r="E644" s="5">
        <v>2</v>
      </c>
      <c r="F644" s="5">
        <v>2</v>
      </c>
      <c r="G644" s="17"/>
      <c r="H644" s="11"/>
      <c r="I644" s="2">
        <v>0.2</v>
      </c>
      <c r="J644" s="5">
        <v>0</v>
      </c>
      <c r="K644" s="16"/>
      <c r="L644" s="16" t="s">
        <v>264</v>
      </c>
      <c r="M644" s="5"/>
      <c r="N644" s="5"/>
      <c r="O644" s="5"/>
      <c r="P644" s="5">
        <f t="shared" si="77"/>
        <v>0.12000000000000001</v>
      </c>
      <c r="Q644" s="5"/>
      <c r="R644" s="5"/>
      <c r="S644" s="5"/>
      <c r="T644" s="2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</row>
    <row r="645" spans="1:53" hidden="1">
      <c r="A645" s="5" t="s">
        <v>97</v>
      </c>
      <c r="B645" s="5"/>
      <c r="C645" s="5" t="s">
        <v>229</v>
      </c>
      <c r="D645" s="5">
        <v>13</v>
      </c>
      <c r="E645" s="5">
        <v>2</v>
      </c>
      <c r="F645" s="5">
        <v>3</v>
      </c>
      <c r="G645" s="17"/>
      <c r="H645" s="11"/>
      <c r="I645" s="2">
        <v>0.2</v>
      </c>
      <c r="J645" s="5">
        <v>0</v>
      </c>
      <c r="K645" s="16"/>
      <c r="L645" s="16" t="s">
        <v>264</v>
      </c>
      <c r="M645" s="5"/>
      <c r="N645" s="5"/>
      <c r="O645" s="5"/>
      <c r="P645" s="5">
        <f t="shared" si="77"/>
        <v>0.18000000000000002</v>
      </c>
      <c r="Q645" s="5"/>
      <c r="R645" s="5"/>
      <c r="S645" s="5"/>
      <c r="T645" s="2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</row>
    <row r="646" spans="1:53" hidden="1">
      <c r="A646" s="5" t="s">
        <v>97</v>
      </c>
      <c r="B646" s="5"/>
      <c r="C646" s="5" t="s">
        <v>229</v>
      </c>
      <c r="D646" s="5">
        <v>14</v>
      </c>
      <c r="E646" s="5">
        <v>2</v>
      </c>
      <c r="F646" s="5">
        <v>4</v>
      </c>
      <c r="G646" s="17"/>
      <c r="H646" s="11"/>
      <c r="I646" s="2">
        <v>0.2</v>
      </c>
      <c r="J646" s="5">
        <v>0</v>
      </c>
      <c r="K646" s="16"/>
      <c r="L646" s="16" t="s">
        <v>264</v>
      </c>
      <c r="M646" s="5"/>
      <c r="N646" s="5"/>
      <c r="O646" s="5"/>
      <c r="P646" s="5">
        <f t="shared" si="77"/>
        <v>0.24000000000000002</v>
      </c>
      <c r="Q646" s="5"/>
      <c r="R646" s="5"/>
      <c r="S646" s="5"/>
      <c r="T646" s="2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</row>
    <row r="647" spans="1:53" hidden="1">
      <c r="A647" s="5" t="s">
        <v>97</v>
      </c>
      <c r="B647" s="5"/>
      <c r="C647" s="5" t="s">
        <v>229</v>
      </c>
      <c r="D647" s="5">
        <v>15</v>
      </c>
      <c r="E647" s="5">
        <v>2</v>
      </c>
      <c r="F647" s="5">
        <v>5</v>
      </c>
      <c r="G647" s="17"/>
      <c r="H647" s="11"/>
      <c r="I647" s="2">
        <v>0.2</v>
      </c>
      <c r="J647" s="5">
        <v>0</v>
      </c>
      <c r="K647" s="16"/>
      <c r="L647" s="16" t="s">
        <v>264</v>
      </c>
      <c r="M647" s="5"/>
      <c r="N647" s="5"/>
      <c r="O647" s="5"/>
      <c r="P647" s="5">
        <f t="shared" si="77"/>
        <v>0.3</v>
      </c>
      <c r="Q647" s="5"/>
      <c r="R647" s="5"/>
      <c r="S647" s="5"/>
      <c r="T647" s="2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</row>
    <row r="648" spans="1:53" hidden="1">
      <c r="A648" s="5" t="s">
        <v>97</v>
      </c>
      <c r="B648" s="5"/>
      <c r="C648" s="5" t="s">
        <v>229</v>
      </c>
      <c r="D648" s="5">
        <v>16</v>
      </c>
      <c r="E648" s="5">
        <v>2</v>
      </c>
      <c r="F648" s="5">
        <v>6</v>
      </c>
      <c r="G648" s="17"/>
      <c r="H648" s="11"/>
      <c r="I648" s="2">
        <v>0.2</v>
      </c>
      <c r="J648" s="5">
        <v>0</v>
      </c>
      <c r="K648" s="16"/>
      <c r="L648" s="16" t="s">
        <v>264</v>
      </c>
      <c r="M648" s="5"/>
      <c r="N648" s="5"/>
      <c r="O648" s="5"/>
      <c r="P648" s="5">
        <f t="shared" si="77"/>
        <v>0.36</v>
      </c>
      <c r="Q648" s="5"/>
      <c r="R648" s="5"/>
      <c r="S648" s="5"/>
      <c r="T648" s="2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</row>
    <row r="649" spans="1:53" hidden="1">
      <c r="A649" s="5" t="s">
        <v>97</v>
      </c>
      <c r="B649" s="5"/>
      <c r="C649" s="5" t="s">
        <v>229</v>
      </c>
      <c r="D649" s="5">
        <v>17</v>
      </c>
      <c r="E649" s="5">
        <v>2</v>
      </c>
      <c r="F649" s="5">
        <v>7</v>
      </c>
      <c r="G649" s="17"/>
      <c r="H649" s="11"/>
      <c r="I649" s="2">
        <v>0.2</v>
      </c>
      <c r="J649" s="5">
        <v>0</v>
      </c>
      <c r="K649" s="16"/>
      <c r="L649" s="16" t="s">
        <v>264</v>
      </c>
      <c r="M649" s="5"/>
      <c r="N649" s="5"/>
      <c r="O649" s="5"/>
      <c r="P649" s="5">
        <f t="shared" si="77"/>
        <v>0.42</v>
      </c>
      <c r="Q649" s="5"/>
      <c r="R649" s="5"/>
      <c r="S649" s="5"/>
      <c r="T649" s="2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</row>
    <row r="650" spans="1:53" hidden="1">
      <c r="A650" s="5" t="s">
        <v>97</v>
      </c>
      <c r="B650" s="5"/>
      <c r="C650" s="5" t="s">
        <v>229</v>
      </c>
      <c r="D650" s="5">
        <v>18</v>
      </c>
      <c r="E650" s="5">
        <v>2</v>
      </c>
      <c r="F650" s="5">
        <v>8</v>
      </c>
      <c r="G650" s="17"/>
      <c r="H650" s="11"/>
      <c r="I650" s="2">
        <v>0.2</v>
      </c>
      <c r="J650" s="5">
        <v>0</v>
      </c>
      <c r="K650" s="16"/>
      <c r="L650" s="16" t="s">
        <v>264</v>
      </c>
      <c r="M650" s="5"/>
      <c r="N650" s="5"/>
      <c r="O650" s="5"/>
      <c r="P650" s="5">
        <f t="shared" si="77"/>
        <v>0.48</v>
      </c>
      <c r="Q650" s="5"/>
      <c r="R650" s="5"/>
      <c r="S650" s="5"/>
      <c r="T650" s="2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</row>
    <row r="651" spans="1:53" hidden="1">
      <c r="A651" s="5" t="s">
        <v>97</v>
      </c>
      <c r="B651" s="5"/>
      <c r="C651" s="5" t="s">
        <v>229</v>
      </c>
      <c r="D651" s="5">
        <v>19</v>
      </c>
      <c r="E651" s="5">
        <v>2</v>
      </c>
      <c r="F651" s="5">
        <v>9</v>
      </c>
      <c r="G651" s="17"/>
      <c r="H651" s="11"/>
      <c r="I651" s="2">
        <v>0.2</v>
      </c>
      <c r="J651" s="5">
        <v>0</v>
      </c>
      <c r="K651" s="16"/>
      <c r="L651" s="16" t="s">
        <v>264</v>
      </c>
      <c r="M651" s="5"/>
      <c r="N651" s="5"/>
      <c r="O651" s="5"/>
      <c r="P651" s="5">
        <f t="shared" si="77"/>
        <v>0.53999999999999992</v>
      </c>
      <c r="Q651" s="5"/>
      <c r="R651" s="5"/>
      <c r="S651" s="5"/>
      <c r="T651" s="2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</row>
    <row r="652" spans="1:53" hidden="1">
      <c r="A652" s="5" t="s">
        <v>97</v>
      </c>
      <c r="B652" s="5"/>
      <c r="C652" s="5" t="s">
        <v>229</v>
      </c>
      <c r="D652" s="5">
        <v>20</v>
      </c>
      <c r="E652" s="5">
        <v>2</v>
      </c>
      <c r="F652" s="5">
        <v>10</v>
      </c>
      <c r="G652" s="17"/>
      <c r="H652" s="11"/>
      <c r="I652" s="2">
        <v>0.2</v>
      </c>
      <c r="J652" s="5">
        <v>0</v>
      </c>
      <c r="K652" s="16"/>
      <c r="L652" s="16" t="s">
        <v>264</v>
      </c>
      <c r="M652" s="5"/>
      <c r="N652" s="5"/>
      <c r="O652" s="5"/>
      <c r="P652" s="5">
        <f t="shared" si="77"/>
        <v>0.6</v>
      </c>
      <c r="Q652" s="5"/>
      <c r="R652" s="5"/>
      <c r="S652" s="5"/>
      <c r="T652" s="2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</row>
    <row r="653" spans="1:53" hidden="1">
      <c r="A653" s="5" t="s">
        <v>97</v>
      </c>
      <c r="B653" s="5"/>
      <c r="C653" s="5" t="s">
        <v>229</v>
      </c>
      <c r="D653" s="5">
        <v>21</v>
      </c>
      <c r="E653" s="5">
        <v>2</v>
      </c>
      <c r="F653" s="5">
        <v>11</v>
      </c>
      <c r="G653" s="17"/>
      <c r="H653" s="11"/>
      <c r="I653" s="2">
        <v>0.2</v>
      </c>
      <c r="J653" s="5">
        <v>0</v>
      </c>
      <c r="K653" s="16"/>
      <c r="L653" s="16" t="s">
        <v>264</v>
      </c>
      <c r="M653" s="5"/>
      <c r="N653" s="5"/>
      <c r="O653" s="5"/>
      <c r="P653" s="5">
        <f>(P642+(5/100))+((P642+(5/100))*I652)</f>
        <v>0.65999999999999992</v>
      </c>
      <c r="Q653" s="5"/>
      <c r="R653" s="5"/>
      <c r="S653" s="5"/>
      <c r="T653" s="2"/>
      <c r="U653" s="2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</row>
    <row r="654" spans="1:53" hidden="1">
      <c r="A654" s="5" t="s">
        <v>103</v>
      </c>
      <c r="B654" s="5"/>
      <c r="C654" s="5" t="s">
        <v>229</v>
      </c>
      <c r="D654" s="5">
        <v>1</v>
      </c>
      <c r="E654" s="5">
        <v>1</v>
      </c>
      <c r="F654" s="5">
        <v>1</v>
      </c>
      <c r="G654" s="17"/>
      <c r="H654" s="11"/>
      <c r="I654" s="2"/>
      <c r="J654" s="5">
        <v>0</v>
      </c>
      <c r="K654" s="16" t="s">
        <v>265</v>
      </c>
      <c r="L654" s="16" t="s">
        <v>265</v>
      </c>
      <c r="M654" s="5"/>
      <c r="N654" s="5"/>
      <c r="O654" s="5"/>
      <c r="P654" s="5"/>
      <c r="Q654" s="5"/>
      <c r="R654" s="5"/>
      <c r="S654" s="5"/>
      <c r="T654" s="2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15"/>
      <c r="AP654" s="5">
        <v>0.1</v>
      </c>
      <c r="AQ654" s="5">
        <v>0.1</v>
      </c>
      <c r="AR654" s="5">
        <v>0.1</v>
      </c>
      <c r="AS654" s="5">
        <v>0.1</v>
      </c>
      <c r="AT654" s="5"/>
      <c r="AU654" s="5"/>
      <c r="AV654" s="5"/>
      <c r="AW654" s="5"/>
      <c r="AX654" s="5"/>
      <c r="AY654" s="5"/>
      <c r="AZ654" s="5"/>
      <c r="BA654" s="5"/>
    </row>
    <row r="655" spans="1:53" hidden="1">
      <c r="A655" s="5" t="s">
        <v>103</v>
      </c>
      <c r="B655" s="5"/>
      <c r="C655" s="5" t="s">
        <v>229</v>
      </c>
      <c r="D655" s="5">
        <v>2</v>
      </c>
      <c r="E655" s="5">
        <v>1</v>
      </c>
      <c r="F655" s="5">
        <v>2</v>
      </c>
      <c r="G655" s="17"/>
      <c r="H655" s="11"/>
      <c r="I655" s="2"/>
      <c r="J655" s="5">
        <v>0</v>
      </c>
      <c r="K655" s="16" t="s">
        <v>265</v>
      </c>
      <c r="L655" s="16" t="s">
        <v>265</v>
      </c>
      <c r="M655" s="5"/>
      <c r="N655" s="5"/>
      <c r="O655" s="5"/>
      <c r="P655" s="5"/>
      <c r="Q655" s="5"/>
      <c r="R655" s="5"/>
      <c r="S655" s="5"/>
      <c r="T655" s="2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15"/>
      <c r="AP655" s="5">
        <f t="shared" ref="AP655:AP663" si="78">AP654+(10/100)</f>
        <v>0.2</v>
      </c>
      <c r="AQ655" s="5">
        <f t="shared" ref="AQ655:AQ663" si="79">AQ654+(10/100)</f>
        <v>0.2</v>
      </c>
      <c r="AR655" s="5">
        <f t="shared" ref="AR655:AR663" si="80">AR654+(10/100)</f>
        <v>0.2</v>
      </c>
      <c r="AS655" s="5">
        <f t="shared" ref="AS655:AS663" si="81">AS654+(10/100)</f>
        <v>0.2</v>
      </c>
      <c r="AT655" s="5"/>
      <c r="AU655" s="5"/>
      <c r="AV655" s="5"/>
      <c r="AW655" s="5"/>
      <c r="AX655" s="5"/>
      <c r="AY655" s="5"/>
      <c r="AZ655" s="5"/>
      <c r="BA655" s="5"/>
    </row>
    <row r="656" spans="1:53" hidden="1">
      <c r="A656" s="5" t="s">
        <v>103</v>
      </c>
      <c r="B656" s="5"/>
      <c r="C656" s="5" t="s">
        <v>229</v>
      </c>
      <c r="D656" s="5">
        <v>3</v>
      </c>
      <c r="E656" s="5">
        <v>1</v>
      </c>
      <c r="F656" s="5">
        <v>3</v>
      </c>
      <c r="G656" s="17"/>
      <c r="H656" s="11"/>
      <c r="I656" s="2"/>
      <c r="J656" s="5">
        <v>0</v>
      </c>
      <c r="K656" s="16" t="s">
        <v>265</v>
      </c>
      <c r="L656" s="16" t="s">
        <v>265</v>
      </c>
      <c r="M656" s="5"/>
      <c r="N656" s="5"/>
      <c r="O656" s="5"/>
      <c r="P656" s="5"/>
      <c r="Q656" s="5"/>
      <c r="R656" s="5"/>
      <c r="S656" s="5"/>
      <c r="T656" s="2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15"/>
      <c r="AP656" s="5">
        <f t="shared" si="78"/>
        <v>0.30000000000000004</v>
      </c>
      <c r="AQ656" s="5">
        <f t="shared" si="79"/>
        <v>0.30000000000000004</v>
      </c>
      <c r="AR656" s="5">
        <f t="shared" si="80"/>
        <v>0.30000000000000004</v>
      </c>
      <c r="AS656" s="5">
        <f t="shared" si="81"/>
        <v>0.30000000000000004</v>
      </c>
      <c r="AT656" s="5"/>
      <c r="AU656" s="5"/>
      <c r="AV656" s="5"/>
      <c r="AW656" s="5"/>
      <c r="AX656" s="5"/>
      <c r="AY656" s="5"/>
      <c r="AZ656" s="5"/>
      <c r="BA656" s="5"/>
    </row>
    <row r="657" spans="1:53" hidden="1">
      <c r="A657" s="5" t="s">
        <v>103</v>
      </c>
      <c r="B657" s="5"/>
      <c r="C657" s="5" t="s">
        <v>229</v>
      </c>
      <c r="D657" s="5">
        <v>4</v>
      </c>
      <c r="E657" s="5">
        <v>1</v>
      </c>
      <c r="F657" s="5">
        <v>4</v>
      </c>
      <c r="G657" s="17"/>
      <c r="H657" s="11"/>
      <c r="I657" s="2"/>
      <c r="J657" s="5">
        <v>0</v>
      </c>
      <c r="K657" s="16" t="s">
        <v>265</v>
      </c>
      <c r="L657" s="16" t="s">
        <v>265</v>
      </c>
      <c r="M657" s="5"/>
      <c r="N657" s="5"/>
      <c r="O657" s="5"/>
      <c r="P657" s="5"/>
      <c r="Q657" s="5"/>
      <c r="R657" s="5"/>
      <c r="S657" s="5"/>
      <c r="T657" s="2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15"/>
      <c r="AP657" s="5">
        <f t="shared" si="78"/>
        <v>0.4</v>
      </c>
      <c r="AQ657" s="5">
        <f t="shared" si="79"/>
        <v>0.4</v>
      </c>
      <c r="AR657" s="5">
        <f t="shared" si="80"/>
        <v>0.4</v>
      </c>
      <c r="AS657" s="5">
        <f t="shared" si="81"/>
        <v>0.4</v>
      </c>
      <c r="AT657" s="5"/>
      <c r="AU657" s="5"/>
      <c r="AV657" s="5"/>
      <c r="AW657" s="5"/>
      <c r="AX657" s="5"/>
      <c r="AY657" s="5"/>
      <c r="AZ657" s="5"/>
      <c r="BA657" s="5"/>
    </row>
    <row r="658" spans="1:53" hidden="1">
      <c r="A658" s="5" t="s">
        <v>103</v>
      </c>
      <c r="B658" s="5"/>
      <c r="C658" s="5" t="s">
        <v>229</v>
      </c>
      <c r="D658" s="5">
        <v>5</v>
      </c>
      <c r="E658" s="5">
        <v>1</v>
      </c>
      <c r="F658" s="5">
        <v>5</v>
      </c>
      <c r="G658" s="17"/>
      <c r="H658" s="11"/>
      <c r="I658" s="2"/>
      <c r="J658" s="5">
        <v>0</v>
      </c>
      <c r="K658" s="16" t="s">
        <v>265</v>
      </c>
      <c r="L658" s="16" t="s">
        <v>265</v>
      </c>
      <c r="M658" s="5"/>
      <c r="N658" s="5"/>
      <c r="O658" s="5"/>
      <c r="P658" s="5"/>
      <c r="Q658" s="5"/>
      <c r="R658" s="5"/>
      <c r="S658" s="5"/>
      <c r="T658" s="2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15"/>
      <c r="AP658" s="5">
        <f t="shared" si="78"/>
        <v>0.5</v>
      </c>
      <c r="AQ658" s="5">
        <f t="shared" si="79"/>
        <v>0.5</v>
      </c>
      <c r="AR658" s="5">
        <f t="shared" si="80"/>
        <v>0.5</v>
      </c>
      <c r="AS658" s="5">
        <f t="shared" si="81"/>
        <v>0.5</v>
      </c>
      <c r="AT658" s="5"/>
      <c r="AU658" s="5"/>
      <c r="AV658" s="5"/>
      <c r="AW658" s="5"/>
      <c r="AX658" s="5"/>
      <c r="AY658" s="5"/>
      <c r="AZ658" s="5"/>
      <c r="BA658" s="5"/>
    </row>
    <row r="659" spans="1:53" hidden="1">
      <c r="A659" s="5" t="s">
        <v>103</v>
      </c>
      <c r="B659" s="5"/>
      <c r="C659" s="5" t="s">
        <v>229</v>
      </c>
      <c r="D659" s="5">
        <v>6</v>
      </c>
      <c r="E659" s="5">
        <v>1</v>
      </c>
      <c r="F659" s="5">
        <v>6</v>
      </c>
      <c r="G659" s="17"/>
      <c r="H659" s="11"/>
      <c r="I659" s="2"/>
      <c r="J659" s="5">
        <v>0</v>
      </c>
      <c r="K659" s="16" t="s">
        <v>265</v>
      </c>
      <c r="L659" s="16" t="s">
        <v>265</v>
      </c>
      <c r="M659" s="5"/>
      <c r="N659" s="5"/>
      <c r="O659" s="5"/>
      <c r="P659" s="5"/>
      <c r="Q659" s="5"/>
      <c r="R659" s="5"/>
      <c r="S659" s="5"/>
      <c r="T659" s="2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15"/>
      <c r="AP659" s="5">
        <f t="shared" si="78"/>
        <v>0.6</v>
      </c>
      <c r="AQ659" s="5">
        <f t="shared" si="79"/>
        <v>0.6</v>
      </c>
      <c r="AR659" s="5">
        <f t="shared" si="80"/>
        <v>0.6</v>
      </c>
      <c r="AS659" s="5">
        <f t="shared" si="81"/>
        <v>0.6</v>
      </c>
      <c r="AT659" s="5"/>
      <c r="AU659" s="5"/>
      <c r="AV659" s="5"/>
      <c r="AW659" s="5"/>
      <c r="AX659" s="5"/>
      <c r="AY659" s="5"/>
      <c r="AZ659" s="5"/>
      <c r="BA659" s="5"/>
    </row>
    <row r="660" spans="1:53" hidden="1">
      <c r="A660" s="5" t="s">
        <v>103</v>
      </c>
      <c r="B660" s="5"/>
      <c r="C660" s="5" t="s">
        <v>229</v>
      </c>
      <c r="D660" s="5">
        <v>7</v>
      </c>
      <c r="E660" s="5">
        <v>1</v>
      </c>
      <c r="F660" s="5">
        <v>7</v>
      </c>
      <c r="G660" s="17"/>
      <c r="H660" s="11"/>
      <c r="I660" s="2"/>
      <c r="J660" s="5">
        <v>0</v>
      </c>
      <c r="K660" s="16" t="s">
        <v>265</v>
      </c>
      <c r="L660" s="16" t="s">
        <v>265</v>
      </c>
      <c r="M660" s="5"/>
      <c r="N660" s="5"/>
      <c r="O660" s="5"/>
      <c r="P660" s="5"/>
      <c r="Q660" s="5"/>
      <c r="R660" s="5"/>
      <c r="S660" s="5"/>
      <c r="T660" s="2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15"/>
      <c r="AP660" s="5">
        <f t="shared" si="78"/>
        <v>0.7</v>
      </c>
      <c r="AQ660" s="5">
        <f t="shared" si="79"/>
        <v>0.7</v>
      </c>
      <c r="AR660" s="5">
        <f t="shared" si="80"/>
        <v>0.7</v>
      </c>
      <c r="AS660" s="5">
        <f t="shared" si="81"/>
        <v>0.7</v>
      </c>
      <c r="AT660" s="5"/>
      <c r="AU660" s="5"/>
      <c r="AV660" s="5"/>
      <c r="AW660" s="5"/>
      <c r="AX660" s="5"/>
      <c r="AY660" s="5"/>
      <c r="AZ660" s="5"/>
      <c r="BA660" s="5"/>
    </row>
    <row r="661" spans="1:53" hidden="1">
      <c r="A661" s="5" t="s">
        <v>103</v>
      </c>
      <c r="B661" s="5"/>
      <c r="C661" s="5" t="s">
        <v>229</v>
      </c>
      <c r="D661" s="5">
        <v>8</v>
      </c>
      <c r="E661" s="5">
        <v>1</v>
      </c>
      <c r="F661" s="5">
        <v>8</v>
      </c>
      <c r="G661" s="17"/>
      <c r="H661" s="11"/>
      <c r="I661" s="2"/>
      <c r="J661" s="5">
        <v>0</v>
      </c>
      <c r="K661" s="16" t="s">
        <v>265</v>
      </c>
      <c r="L661" s="16" t="s">
        <v>265</v>
      </c>
      <c r="M661" s="5"/>
      <c r="N661" s="5"/>
      <c r="O661" s="5"/>
      <c r="P661" s="5"/>
      <c r="Q661" s="5"/>
      <c r="R661" s="5"/>
      <c r="S661" s="5"/>
      <c r="T661" s="2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15"/>
      <c r="AP661" s="5">
        <f t="shared" si="78"/>
        <v>0.79999999999999993</v>
      </c>
      <c r="AQ661" s="5">
        <f t="shared" si="79"/>
        <v>0.79999999999999993</v>
      </c>
      <c r="AR661" s="5">
        <f t="shared" si="80"/>
        <v>0.79999999999999993</v>
      </c>
      <c r="AS661" s="5">
        <f t="shared" si="81"/>
        <v>0.79999999999999993</v>
      </c>
      <c r="AT661" s="5"/>
      <c r="AU661" s="5"/>
      <c r="AV661" s="5"/>
      <c r="AW661" s="5"/>
      <c r="AX661" s="5"/>
      <c r="AY661" s="5"/>
      <c r="AZ661" s="5"/>
      <c r="BA661" s="5"/>
    </row>
    <row r="662" spans="1:53" hidden="1">
      <c r="A662" s="5" t="s">
        <v>103</v>
      </c>
      <c r="B662" s="5"/>
      <c r="C662" s="5" t="s">
        <v>229</v>
      </c>
      <c r="D662" s="5">
        <v>9</v>
      </c>
      <c r="E662" s="5">
        <v>1</v>
      </c>
      <c r="F662" s="5">
        <v>9</v>
      </c>
      <c r="G662" s="17"/>
      <c r="H662" s="11"/>
      <c r="I662" s="2"/>
      <c r="J662" s="5">
        <v>0</v>
      </c>
      <c r="K662" s="16" t="s">
        <v>265</v>
      </c>
      <c r="L662" s="16" t="s">
        <v>265</v>
      </c>
      <c r="M662" s="5"/>
      <c r="N662" s="5"/>
      <c r="O662" s="5"/>
      <c r="P662" s="5"/>
      <c r="Q662" s="5"/>
      <c r="R662" s="5"/>
      <c r="S662" s="5"/>
      <c r="T662" s="2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15"/>
      <c r="AP662" s="5">
        <f t="shared" si="78"/>
        <v>0.89999999999999991</v>
      </c>
      <c r="AQ662" s="5">
        <f t="shared" si="79"/>
        <v>0.89999999999999991</v>
      </c>
      <c r="AR662" s="5">
        <f t="shared" si="80"/>
        <v>0.89999999999999991</v>
      </c>
      <c r="AS662" s="5">
        <f t="shared" si="81"/>
        <v>0.89999999999999991</v>
      </c>
      <c r="AT662" s="5"/>
      <c r="AU662" s="5"/>
      <c r="AV662" s="5"/>
      <c r="AW662" s="5"/>
      <c r="AX662" s="5"/>
      <c r="AY662" s="5"/>
      <c r="AZ662" s="5"/>
      <c r="BA662" s="5"/>
    </row>
    <row r="663" spans="1:53" hidden="1">
      <c r="A663" s="5" t="s">
        <v>103</v>
      </c>
      <c r="B663" s="5"/>
      <c r="C663" s="5" t="s">
        <v>229</v>
      </c>
      <c r="D663" s="5">
        <v>10</v>
      </c>
      <c r="E663" s="5">
        <v>1</v>
      </c>
      <c r="F663" s="5">
        <v>10</v>
      </c>
      <c r="G663" s="17"/>
      <c r="H663" s="11"/>
      <c r="I663" s="2"/>
      <c r="J663" s="5">
        <v>0</v>
      </c>
      <c r="K663" s="16" t="s">
        <v>265</v>
      </c>
      <c r="L663" s="16" t="s">
        <v>265</v>
      </c>
      <c r="M663" s="5"/>
      <c r="N663" s="5"/>
      <c r="O663" s="5"/>
      <c r="P663" s="5"/>
      <c r="Q663" s="5"/>
      <c r="R663" s="5"/>
      <c r="S663" s="5"/>
      <c r="T663" s="2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15"/>
      <c r="AP663" s="5">
        <f t="shared" si="78"/>
        <v>0.99999999999999989</v>
      </c>
      <c r="AQ663" s="5">
        <f t="shared" si="79"/>
        <v>0.99999999999999989</v>
      </c>
      <c r="AR663" s="5">
        <f t="shared" si="80"/>
        <v>0.99999999999999989</v>
      </c>
      <c r="AS663" s="5">
        <f t="shared" si="81"/>
        <v>0.99999999999999989</v>
      </c>
      <c r="AT663" s="5"/>
      <c r="AU663" s="5"/>
      <c r="AV663" s="5"/>
      <c r="AW663" s="5"/>
      <c r="AX663" s="5"/>
      <c r="AY663" s="5"/>
      <c r="AZ663" s="5"/>
      <c r="BA663" s="5"/>
    </row>
    <row r="664" spans="1:53" hidden="1">
      <c r="A664" s="5" t="s">
        <v>103</v>
      </c>
      <c r="B664" s="5"/>
      <c r="C664" s="5" t="s">
        <v>229</v>
      </c>
      <c r="D664" s="5">
        <v>11</v>
      </c>
      <c r="E664" s="5">
        <v>2</v>
      </c>
      <c r="F664" s="5">
        <v>1</v>
      </c>
      <c r="G664" s="17"/>
      <c r="H664" s="11"/>
      <c r="I664" s="2">
        <v>0.1</v>
      </c>
      <c r="J664" s="5">
        <v>0</v>
      </c>
      <c r="K664" s="16"/>
      <c r="L664" s="16" t="s">
        <v>265</v>
      </c>
      <c r="M664" s="5"/>
      <c r="N664" s="5"/>
      <c r="O664" s="5"/>
      <c r="P664" s="5"/>
      <c r="Q664" s="5"/>
      <c r="R664" s="5"/>
      <c r="S664" s="5"/>
      <c r="T664" s="2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15"/>
      <c r="AP664" s="2">
        <f t="shared" ref="AP664:AS673" si="82">AP654+(AP654*$I664)</f>
        <v>0.11000000000000001</v>
      </c>
      <c r="AQ664" s="2">
        <f t="shared" si="82"/>
        <v>0.11000000000000001</v>
      </c>
      <c r="AR664" s="2">
        <f t="shared" si="82"/>
        <v>0.11000000000000001</v>
      </c>
      <c r="AS664" s="2">
        <f t="shared" si="82"/>
        <v>0.11000000000000001</v>
      </c>
      <c r="AT664" s="5"/>
      <c r="AU664" s="5"/>
      <c r="AV664" s="5"/>
      <c r="AW664" s="5"/>
      <c r="AX664" s="5"/>
      <c r="AY664" s="5"/>
      <c r="AZ664" s="5"/>
      <c r="BA664" s="5"/>
    </row>
    <row r="665" spans="1:53" hidden="1">
      <c r="A665" s="5" t="s">
        <v>103</v>
      </c>
      <c r="B665" s="5"/>
      <c r="C665" s="5" t="s">
        <v>229</v>
      </c>
      <c r="D665" s="5">
        <v>12</v>
      </c>
      <c r="E665" s="5">
        <v>2</v>
      </c>
      <c r="F665" s="5">
        <v>2</v>
      </c>
      <c r="G665" s="17"/>
      <c r="H665" s="11"/>
      <c r="I665" s="2">
        <v>0.1</v>
      </c>
      <c r="J665" s="5">
        <v>0</v>
      </c>
      <c r="K665" s="16"/>
      <c r="L665" s="16" t="s">
        <v>265</v>
      </c>
      <c r="M665" s="5"/>
      <c r="N665" s="5"/>
      <c r="O665" s="5"/>
      <c r="P665" s="5"/>
      <c r="Q665" s="5"/>
      <c r="R665" s="5"/>
      <c r="S665" s="5"/>
      <c r="T665" s="2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15"/>
      <c r="AP665" s="2">
        <f t="shared" si="82"/>
        <v>0.22000000000000003</v>
      </c>
      <c r="AQ665" s="2">
        <f t="shared" si="82"/>
        <v>0.22000000000000003</v>
      </c>
      <c r="AR665" s="2">
        <f t="shared" si="82"/>
        <v>0.22000000000000003</v>
      </c>
      <c r="AS665" s="2">
        <f t="shared" si="82"/>
        <v>0.22000000000000003</v>
      </c>
      <c r="AT665" s="5"/>
      <c r="AU665" s="5"/>
      <c r="AV665" s="5"/>
      <c r="AW665" s="5"/>
      <c r="AX665" s="5"/>
      <c r="AY665" s="5"/>
      <c r="AZ665" s="5"/>
      <c r="BA665" s="5"/>
    </row>
    <row r="666" spans="1:53" hidden="1">
      <c r="A666" s="5" t="s">
        <v>103</v>
      </c>
      <c r="B666" s="5"/>
      <c r="C666" s="5" t="s">
        <v>229</v>
      </c>
      <c r="D666" s="5">
        <v>13</v>
      </c>
      <c r="E666" s="5">
        <v>2</v>
      </c>
      <c r="F666" s="5">
        <v>3</v>
      </c>
      <c r="G666" s="17"/>
      <c r="H666" s="11"/>
      <c r="I666" s="2">
        <v>0.1</v>
      </c>
      <c r="J666" s="5">
        <v>0</v>
      </c>
      <c r="K666" s="16"/>
      <c r="L666" s="16" t="s">
        <v>265</v>
      </c>
      <c r="M666" s="5"/>
      <c r="N666" s="5"/>
      <c r="O666" s="5"/>
      <c r="P666" s="5"/>
      <c r="Q666" s="5"/>
      <c r="R666" s="5"/>
      <c r="S666" s="5"/>
      <c r="T666" s="2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15"/>
      <c r="AP666" s="2">
        <f t="shared" si="82"/>
        <v>0.33000000000000007</v>
      </c>
      <c r="AQ666" s="2">
        <f t="shared" si="82"/>
        <v>0.33000000000000007</v>
      </c>
      <c r="AR666" s="2">
        <f t="shared" si="82"/>
        <v>0.33000000000000007</v>
      </c>
      <c r="AS666" s="2">
        <f t="shared" si="82"/>
        <v>0.33000000000000007</v>
      </c>
      <c r="AT666" s="5"/>
      <c r="AU666" s="5"/>
      <c r="AV666" s="5"/>
      <c r="AW666" s="5"/>
      <c r="AX666" s="5"/>
      <c r="AY666" s="5"/>
      <c r="AZ666" s="5"/>
      <c r="BA666" s="5"/>
    </row>
    <row r="667" spans="1:53" hidden="1">
      <c r="A667" s="5" t="s">
        <v>103</v>
      </c>
      <c r="B667" s="5"/>
      <c r="C667" s="5" t="s">
        <v>229</v>
      </c>
      <c r="D667" s="5">
        <v>14</v>
      </c>
      <c r="E667" s="5">
        <v>2</v>
      </c>
      <c r="F667" s="5">
        <v>4</v>
      </c>
      <c r="G667" s="17"/>
      <c r="H667" s="11"/>
      <c r="I667" s="2">
        <v>0.1</v>
      </c>
      <c r="J667" s="5">
        <v>0</v>
      </c>
      <c r="K667" s="16"/>
      <c r="L667" s="16" t="s">
        <v>265</v>
      </c>
      <c r="M667" s="5"/>
      <c r="N667" s="5"/>
      <c r="O667" s="5"/>
      <c r="P667" s="5"/>
      <c r="Q667" s="5"/>
      <c r="R667" s="5"/>
      <c r="S667" s="5"/>
      <c r="T667" s="2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15"/>
      <c r="AP667" s="2">
        <f t="shared" si="82"/>
        <v>0.44000000000000006</v>
      </c>
      <c r="AQ667" s="2">
        <f t="shared" si="82"/>
        <v>0.44000000000000006</v>
      </c>
      <c r="AR667" s="2">
        <f t="shared" si="82"/>
        <v>0.44000000000000006</v>
      </c>
      <c r="AS667" s="2">
        <f t="shared" si="82"/>
        <v>0.44000000000000006</v>
      </c>
      <c r="AT667" s="5"/>
      <c r="AU667" s="5"/>
      <c r="AV667" s="5"/>
      <c r="AW667" s="5"/>
      <c r="AX667" s="5"/>
      <c r="AY667" s="5"/>
      <c r="AZ667" s="5"/>
      <c r="BA667" s="5"/>
    </row>
    <row r="668" spans="1:53" hidden="1">
      <c r="A668" s="5" t="s">
        <v>103</v>
      </c>
      <c r="B668" s="5"/>
      <c r="C668" s="5" t="s">
        <v>229</v>
      </c>
      <c r="D668" s="5">
        <v>15</v>
      </c>
      <c r="E668" s="5">
        <v>2</v>
      </c>
      <c r="F668" s="5">
        <v>5</v>
      </c>
      <c r="G668" s="17"/>
      <c r="H668" s="11"/>
      <c r="I668" s="2">
        <v>0.1</v>
      </c>
      <c r="J668" s="5">
        <v>0</v>
      </c>
      <c r="K668" s="16"/>
      <c r="L668" s="16" t="s">
        <v>265</v>
      </c>
      <c r="M668" s="5"/>
      <c r="N668" s="5"/>
      <c r="O668" s="5"/>
      <c r="P668" s="5"/>
      <c r="Q668" s="5"/>
      <c r="R668" s="5"/>
      <c r="S668" s="5"/>
      <c r="T668" s="2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15"/>
      <c r="AP668" s="2">
        <f t="shared" si="82"/>
        <v>0.55000000000000004</v>
      </c>
      <c r="AQ668" s="2">
        <f t="shared" si="82"/>
        <v>0.55000000000000004</v>
      </c>
      <c r="AR668" s="2">
        <f t="shared" si="82"/>
        <v>0.55000000000000004</v>
      </c>
      <c r="AS668" s="2">
        <f t="shared" si="82"/>
        <v>0.55000000000000004</v>
      </c>
      <c r="AT668" s="5"/>
      <c r="AU668" s="5"/>
      <c r="AV668" s="5"/>
      <c r="AW668" s="5"/>
      <c r="AX668" s="5"/>
      <c r="AY668" s="5"/>
      <c r="AZ668" s="5"/>
      <c r="BA668" s="5"/>
    </row>
    <row r="669" spans="1:53" hidden="1">
      <c r="A669" s="5" t="s">
        <v>103</v>
      </c>
      <c r="B669" s="5"/>
      <c r="C669" s="5" t="s">
        <v>229</v>
      </c>
      <c r="D669" s="5">
        <v>16</v>
      </c>
      <c r="E669" s="5">
        <v>2</v>
      </c>
      <c r="F669" s="5">
        <v>6</v>
      </c>
      <c r="G669" s="17"/>
      <c r="H669" s="11"/>
      <c r="I669" s="2">
        <v>0.1</v>
      </c>
      <c r="J669" s="5">
        <v>0</v>
      </c>
      <c r="K669" s="16"/>
      <c r="L669" s="16" t="s">
        <v>265</v>
      </c>
      <c r="M669" s="5"/>
      <c r="N669" s="5"/>
      <c r="O669" s="5"/>
      <c r="P669" s="5"/>
      <c r="Q669" s="5"/>
      <c r="R669" s="5"/>
      <c r="S669" s="5"/>
      <c r="T669" s="2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15"/>
      <c r="AP669" s="2">
        <f t="shared" si="82"/>
        <v>0.65999999999999992</v>
      </c>
      <c r="AQ669" s="2">
        <f t="shared" si="82"/>
        <v>0.65999999999999992</v>
      </c>
      <c r="AR669" s="2">
        <f t="shared" si="82"/>
        <v>0.65999999999999992</v>
      </c>
      <c r="AS669" s="2">
        <f t="shared" si="82"/>
        <v>0.65999999999999992</v>
      </c>
      <c r="AT669" s="5"/>
      <c r="AU669" s="5"/>
      <c r="AV669" s="5"/>
      <c r="AW669" s="5"/>
      <c r="AX669" s="5"/>
      <c r="AY669" s="5"/>
      <c r="AZ669" s="5"/>
      <c r="BA669" s="5"/>
    </row>
    <row r="670" spans="1:53" hidden="1">
      <c r="A670" s="5" t="s">
        <v>103</v>
      </c>
      <c r="B670" s="5"/>
      <c r="C670" s="5" t="s">
        <v>229</v>
      </c>
      <c r="D670" s="5">
        <v>17</v>
      </c>
      <c r="E670" s="5">
        <v>2</v>
      </c>
      <c r="F670" s="5">
        <v>7</v>
      </c>
      <c r="G670" s="17"/>
      <c r="H670" s="11"/>
      <c r="I670" s="2">
        <v>0.1</v>
      </c>
      <c r="J670" s="5">
        <v>0</v>
      </c>
      <c r="K670" s="16"/>
      <c r="L670" s="16" t="s">
        <v>265</v>
      </c>
      <c r="M670" s="5"/>
      <c r="N670" s="5"/>
      <c r="O670" s="5"/>
      <c r="P670" s="5"/>
      <c r="Q670" s="5"/>
      <c r="R670" s="5"/>
      <c r="S670" s="5"/>
      <c r="T670" s="2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15"/>
      <c r="AP670" s="2">
        <f t="shared" si="82"/>
        <v>0.76999999999999991</v>
      </c>
      <c r="AQ670" s="2">
        <f t="shared" si="82"/>
        <v>0.76999999999999991</v>
      </c>
      <c r="AR670" s="2">
        <f t="shared" si="82"/>
        <v>0.76999999999999991</v>
      </c>
      <c r="AS670" s="2">
        <f t="shared" si="82"/>
        <v>0.76999999999999991</v>
      </c>
      <c r="AT670" s="5"/>
      <c r="AU670" s="5"/>
      <c r="AV670" s="5"/>
      <c r="AW670" s="5"/>
      <c r="AX670" s="5"/>
      <c r="AY670" s="5"/>
      <c r="AZ670" s="5"/>
      <c r="BA670" s="5"/>
    </row>
    <row r="671" spans="1:53" hidden="1">
      <c r="A671" s="5" t="s">
        <v>103</v>
      </c>
      <c r="B671" s="5"/>
      <c r="C671" s="5" t="s">
        <v>229</v>
      </c>
      <c r="D671" s="5">
        <v>18</v>
      </c>
      <c r="E671" s="5">
        <v>2</v>
      </c>
      <c r="F671" s="5">
        <v>8</v>
      </c>
      <c r="G671" s="17"/>
      <c r="H671" s="11"/>
      <c r="I671" s="2">
        <v>0.1</v>
      </c>
      <c r="J671" s="5">
        <v>0</v>
      </c>
      <c r="K671" s="16"/>
      <c r="L671" s="16" t="s">
        <v>265</v>
      </c>
      <c r="M671" s="5"/>
      <c r="N671" s="5"/>
      <c r="O671" s="5"/>
      <c r="P671" s="5"/>
      <c r="Q671" s="5"/>
      <c r="R671" s="5"/>
      <c r="S671" s="5"/>
      <c r="T671" s="2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15"/>
      <c r="AP671" s="2">
        <f t="shared" si="82"/>
        <v>0.87999999999999989</v>
      </c>
      <c r="AQ671" s="2">
        <f t="shared" si="82"/>
        <v>0.87999999999999989</v>
      </c>
      <c r="AR671" s="2">
        <f t="shared" si="82"/>
        <v>0.87999999999999989</v>
      </c>
      <c r="AS671" s="2">
        <f t="shared" si="82"/>
        <v>0.87999999999999989</v>
      </c>
      <c r="AT671" s="5"/>
      <c r="AU671" s="5"/>
      <c r="AV671" s="5"/>
      <c r="AW671" s="5"/>
      <c r="AX671" s="5"/>
      <c r="AY671" s="5"/>
      <c r="AZ671" s="5"/>
      <c r="BA671" s="5"/>
    </row>
    <row r="672" spans="1:53" hidden="1">
      <c r="A672" s="5" t="s">
        <v>103</v>
      </c>
      <c r="B672" s="5"/>
      <c r="C672" s="5" t="s">
        <v>229</v>
      </c>
      <c r="D672" s="5">
        <v>19</v>
      </c>
      <c r="E672" s="5">
        <v>2</v>
      </c>
      <c r="F672" s="5">
        <v>9</v>
      </c>
      <c r="G672" s="17"/>
      <c r="H672" s="11"/>
      <c r="I672" s="2">
        <v>0.1</v>
      </c>
      <c r="J672" s="5">
        <v>0</v>
      </c>
      <c r="K672" s="16"/>
      <c r="L672" s="16" t="s">
        <v>265</v>
      </c>
      <c r="M672" s="5"/>
      <c r="N672" s="5"/>
      <c r="O672" s="5"/>
      <c r="P672" s="5"/>
      <c r="Q672" s="5"/>
      <c r="R672" s="5"/>
      <c r="S672" s="5"/>
      <c r="T672" s="2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15"/>
      <c r="AP672" s="2">
        <f t="shared" si="82"/>
        <v>0.98999999999999988</v>
      </c>
      <c r="AQ672" s="2">
        <f t="shared" si="82"/>
        <v>0.98999999999999988</v>
      </c>
      <c r="AR672" s="2">
        <f t="shared" si="82"/>
        <v>0.98999999999999988</v>
      </c>
      <c r="AS672" s="2">
        <f t="shared" si="82"/>
        <v>0.98999999999999988</v>
      </c>
      <c r="AT672" s="5"/>
      <c r="AU672" s="5"/>
      <c r="AV672" s="5"/>
      <c r="AW672" s="5"/>
      <c r="AX672" s="5"/>
      <c r="AY672" s="5"/>
      <c r="AZ672" s="5"/>
      <c r="BA672" s="5"/>
    </row>
    <row r="673" spans="1:53" hidden="1">
      <c r="A673" s="5" t="s">
        <v>103</v>
      </c>
      <c r="B673" s="5"/>
      <c r="C673" s="5" t="s">
        <v>229</v>
      </c>
      <c r="D673" s="5">
        <v>20</v>
      </c>
      <c r="E673" s="5">
        <v>2</v>
      </c>
      <c r="F673" s="5">
        <v>10</v>
      </c>
      <c r="G673" s="17"/>
      <c r="H673" s="11"/>
      <c r="I673" s="2">
        <v>0.1</v>
      </c>
      <c r="J673" s="5">
        <v>0</v>
      </c>
      <c r="K673" s="16"/>
      <c r="L673" s="16" t="s">
        <v>265</v>
      </c>
      <c r="M673" s="5"/>
      <c r="N673" s="5"/>
      <c r="O673" s="5"/>
      <c r="P673" s="5"/>
      <c r="Q673" s="5"/>
      <c r="R673" s="5"/>
      <c r="S673" s="5"/>
      <c r="T673" s="2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15"/>
      <c r="AP673" s="2">
        <f t="shared" si="82"/>
        <v>1.0999999999999999</v>
      </c>
      <c r="AQ673" s="2">
        <f t="shared" si="82"/>
        <v>1.0999999999999999</v>
      </c>
      <c r="AR673" s="2">
        <f t="shared" si="82"/>
        <v>1.0999999999999999</v>
      </c>
      <c r="AS673" s="2">
        <f t="shared" si="82"/>
        <v>1.0999999999999999</v>
      </c>
      <c r="AT673" s="5"/>
      <c r="AU673" s="5"/>
      <c r="AV673" s="5"/>
      <c r="AW673" s="5"/>
      <c r="AX673" s="5"/>
      <c r="AY673" s="5"/>
      <c r="AZ673" s="5"/>
      <c r="BA673" s="5"/>
    </row>
    <row r="674" spans="1:53" hidden="1">
      <c r="A674" s="5" t="s">
        <v>103</v>
      </c>
      <c r="B674" s="5"/>
      <c r="C674" s="5" t="s">
        <v>229</v>
      </c>
      <c r="D674" s="5">
        <v>21</v>
      </c>
      <c r="E674" s="5">
        <v>2</v>
      </c>
      <c r="F674" s="5">
        <v>11</v>
      </c>
      <c r="G674" s="17"/>
      <c r="H674" s="11"/>
      <c r="I674" s="2">
        <v>0.1</v>
      </c>
      <c r="J674" s="5">
        <v>0</v>
      </c>
      <c r="K674" s="16"/>
      <c r="L674" s="16" t="s">
        <v>265</v>
      </c>
      <c r="M674" s="5"/>
      <c r="N674" s="5"/>
      <c r="O674" s="5"/>
      <c r="P674" s="5"/>
      <c r="Q674" s="5"/>
      <c r="R674" s="5"/>
      <c r="S674" s="5"/>
      <c r="T674" s="2"/>
      <c r="U674" s="2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>
        <f>(AP663+(10/100))+((AP663+(10/100))*$I673)</f>
        <v>1.21</v>
      </c>
      <c r="AQ674" s="5">
        <f>(AQ663+(10/100))+((AQ663+(10/100))*$I673)</f>
        <v>1.21</v>
      </c>
      <c r="AR674" s="5">
        <f>(AR663+(10/100))+((AR663+(10/100))*$I673)</f>
        <v>1.21</v>
      </c>
      <c r="AS674" s="5">
        <f>(AS663+(10/100))+((AS663+(10/100))*$I673)</f>
        <v>1.21</v>
      </c>
      <c r="AT674" s="5"/>
      <c r="AU674" s="5"/>
      <c r="AV674" s="5"/>
      <c r="AW674" s="5"/>
      <c r="AX674" s="5"/>
      <c r="AY674" s="5"/>
      <c r="AZ674" s="5"/>
      <c r="BA674" s="5"/>
    </row>
    <row r="675" spans="1:53" hidden="1">
      <c r="A675" s="5" t="s">
        <v>94</v>
      </c>
      <c r="B675" s="5"/>
      <c r="C675" s="5" t="s">
        <v>229</v>
      </c>
      <c r="D675" s="5">
        <v>1</v>
      </c>
      <c r="E675" s="5">
        <v>1</v>
      </c>
      <c r="F675" s="5">
        <v>1</v>
      </c>
      <c r="G675" s="17"/>
      <c r="H675" s="11"/>
      <c r="I675" s="2"/>
      <c r="J675" s="5">
        <v>0</v>
      </c>
      <c r="K675" s="16" t="s">
        <v>266</v>
      </c>
      <c r="L675" s="16" t="s">
        <v>266</v>
      </c>
      <c r="M675" s="5"/>
      <c r="N675" s="5"/>
      <c r="O675" s="5"/>
      <c r="P675" s="5"/>
      <c r="Q675" s="5"/>
      <c r="R675" s="5"/>
      <c r="S675" s="5"/>
      <c r="T675" s="2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2"/>
      <c r="AU675" s="2"/>
      <c r="AV675" s="2"/>
      <c r="AW675" s="2">
        <v>0.1</v>
      </c>
      <c r="AX675" s="5"/>
      <c r="AY675" s="5"/>
      <c r="AZ675" s="5"/>
      <c r="BA675" s="5"/>
    </row>
    <row r="676" spans="1:53" hidden="1">
      <c r="A676" s="5" t="s">
        <v>94</v>
      </c>
      <c r="B676" s="5"/>
      <c r="C676" s="5" t="s">
        <v>229</v>
      </c>
      <c r="D676" s="5">
        <v>2</v>
      </c>
      <c r="E676" s="5">
        <v>1</v>
      </c>
      <c r="F676" s="5">
        <v>2</v>
      </c>
      <c r="G676" s="17"/>
      <c r="H676" s="11"/>
      <c r="I676" s="2"/>
      <c r="J676" s="5">
        <v>0</v>
      </c>
      <c r="K676" s="16" t="s">
        <v>266</v>
      </c>
      <c r="L676" s="16" t="s">
        <v>266</v>
      </c>
      <c r="M676" s="5"/>
      <c r="N676" s="5"/>
      <c r="O676" s="5"/>
      <c r="P676" s="5"/>
      <c r="Q676" s="5"/>
      <c r="R676" s="5"/>
      <c r="S676" s="5"/>
      <c r="T676" s="2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2"/>
      <c r="AU676" s="2"/>
      <c r="AV676" s="2"/>
      <c r="AW676" s="2">
        <f t="shared" ref="AW676:AW684" si="83">AW675+(10/100)</f>
        <v>0.2</v>
      </c>
      <c r="AX676" s="5"/>
      <c r="AY676" s="5"/>
      <c r="AZ676" s="5"/>
      <c r="BA676" s="5"/>
    </row>
    <row r="677" spans="1:53" hidden="1">
      <c r="A677" s="5" t="s">
        <v>94</v>
      </c>
      <c r="B677" s="5"/>
      <c r="C677" s="5" t="s">
        <v>229</v>
      </c>
      <c r="D677" s="5">
        <v>3</v>
      </c>
      <c r="E677" s="5">
        <v>1</v>
      </c>
      <c r="F677" s="5">
        <v>3</v>
      </c>
      <c r="G677" s="17"/>
      <c r="H677" s="11"/>
      <c r="I677" s="2"/>
      <c r="J677" s="5">
        <v>0</v>
      </c>
      <c r="K677" s="16" t="s">
        <v>266</v>
      </c>
      <c r="L677" s="16" t="s">
        <v>266</v>
      </c>
      <c r="M677" s="5"/>
      <c r="N677" s="5"/>
      <c r="O677" s="5"/>
      <c r="P677" s="5"/>
      <c r="Q677" s="5"/>
      <c r="R677" s="5"/>
      <c r="S677" s="5"/>
      <c r="T677" s="2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2"/>
      <c r="AU677" s="2"/>
      <c r="AV677" s="2"/>
      <c r="AW677" s="2">
        <f t="shared" si="83"/>
        <v>0.30000000000000004</v>
      </c>
      <c r="AX677" s="5"/>
      <c r="AY677" s="5"/>
      <c r="AZ677" s="5"/>
      <c r="BA677" s="5"/>
    </row>
    <row r="678" spans="1:53" hidden="1">
      <c r="A678" s="5" t="s">
        <v>94</v>
      </c>
      <c r="B678" s="5"/>
      <c r="C678" s="5" t="s">
        <v>229</v>
      </c>
      <c r="D678" s="5">
        <v>4</v>
      </c>
      <c r="E678" s="5">
        <v>1</v>
      </c>
      <c r="F678" s="5">
        <v>4</v>
      </c>
      <c r="G678" s="17"/>
      <c r="H678" s="11"/>
      <c r="I678" s="2"/>
      <c r="J678" s="5">
        <v>0</v>
      </c>
      <c r="K678" s="16" t="s">
        <v>266</v>
      </c>
      <c r="L678" s="16" t="s">
        <v>266</v>
      </c>
      <c r="M678" s="5"/>
      <c r="N678" s="5"/>
      <c r="O678" s="5"/>
      <c r="P678" s="5"/>
      <c r="Q678" s="5"/>
      <c r="R678" s="5"/>
      <c r="S678" s="5"/>
      <c r="T678" s="2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2"/>
      <c r="AU678" s="2"/>
      <c r="AV678" s="2"/>
      <c r="AW678" s="2">
        <f t="shared" si="83"/>
        <v>0.4</v>
      </c>
      <c r="AX678" s="5"/>
      <c r="AY678" s="5"/>
      <c r="AZ678" s="5"/>
      <c r="BA678" s="5"/>
    </row>
    <row r="679" spans="1:53" hidden="1">
      <c r="A679" s="5" t="s">
        <v>94</v>
      </c>
      <c r="B679" s="5"/>
      <c r="C679" s="5" t="s">
        <v>229</v>
      </c>
      <c r="D679" s="5">
        <v>5</v>
      </c>
      <c r="E679" s="5">
        <v>1</v>
      </c>
      <c r="F679" s="5">
        <v>5</v>
      </c>
      <c r="G679" s="17"/>
      <c r="H679" s="11"/>
      <c r="I679" s="2"/>
      <c r="J679" s="5">
        <v>0</v>
      </c>
      <c r="K679" s="16" t="s">
        <v>266</v>
      </c>
      <c r="L679" s="16" t="s">
        <v>266</v>
      </c>
      <c r="M679" s="5"/>
      <c r="N679" s="5"/>
      <c r="O679" s="5"/>
      <c r="P679" s="5"/>
      <c r="Q679" s="5"/>
      <c r="R679" s="5"/>
      <c r="S679" s="5"/>
      <c r="T679" s="2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2"/>
      <c r="AU679" s="2"/>
      <c r="AV679" s="2"/>
      <c r="AW679" s="2">
        <f t="shared" si="83"/>
        <v>0.5</v>
      </c>
      <c r="AX679" s="5"/>
      <c r="AY679" s="5"/>
      <c r="AZ679" s="5"/>
      <c r="BA679" s="5"/>
    </row>
    <row r="680" spans="1:53" hidden="1">
      <c r="A680" s="5" t="s">
        <v>94</v>
      </c>
      <c r="B680" s="5"/>
      <c r="C680" s="5" t="s">
        <v>229</v>
      </c>
      <c r="D680" s="5">
        <v>6</v>
      </c>
      <c r="E680" s="5">
        <v>1</v>
      </c>
      <c r="F680" s="5">
        <v>6</v>
      </c>
      <c r="G680" s="17"/>
      <c r="H680" s="11"/>
      <c r="I680" s="2"/>
      <c r="J680" s="5">
        <v>0</v>
      </c>
      <c r="K680" s="16" t="s">
        <v>266</v>
      </c>
      <c r="L680" s="16" t="s">
        <v>266</v>
      </c>
      <c r="M680" s="5"/>
      <c r="N680" s="5"/>
      <c r="O680" s="5"/>
      <c r="P680" s="5"/>
      <c r="Q680" s="5"/>
      <c r="R680" s="5"/>
      <c r="S680" s="5"/>
      <c r="T680" s="2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2"/>
      <c r="AU680" s="2"/>
      <c r="AV680" s="2"/>
      <c r="AW680" s="2">
        <f t="shared" si="83"/>
        <v>0.6</v>
      </c>
      <c r="AX680" s="5"/>
      <c r="AY680" s="5"/>
      <c r="AZ680" s="5"/>
      <c r="BA680" s="5"/>
    </row>
    <row r="681" spans="1:53" hidden="1">
      <c r="A681" s="5" t="s">
        <v>94</v>
      </c>
      <c r="B681" s="5"/>
      <c r="C681" s="5" t="s">
        <v>229</v>
      </c>
      <c r="D681" s="5">
        <v>7</v>
      </c>
      <c r="E681" s="5">
        <v>1</v>
      </c>
      <c r="F681" s="5">
        <v>7</v>
      </c>
      <c r="G681" s="17"/>
      <c r="H681" s="11"/>
      <c r="I681" s="2"/>
      <c r="J681" s="5">
        <v>0</v>
      </c>
      <c r="K681" s="16" t="s">
        <v>266</v>
      </c>
      <c r="L681" s="16" t="s">
        <v>266</v>
      </c>
      <c r="M681" s="5"/>
      <c r="N681" s="5"/>
      <c r="O681" s="5"/>
      <c r="P681" s="5"/>
      <c r="Q681" s="5"/>
      <c r="R681" s="5"/>
      <c r="S681" s="5"/>
      <c r="T681" s="2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2"/>
      <c r="AU681" s="2"/>
      <c r="AV681" s="2"/>
      <c r="AW681" s="2">
        <f t="shared" si="83"/>
        <v>0.7</v>
      </c>
      <c r="AX681" s="5"/>
      <c r="AY681" s="5"/>
      <c r="AZ681" s="5"/>
      <c r="BA681" s="5"/>
    </row>
    <row r="682" spans="1:53" hidden="1">
      <c r="A682" s="5" t="s">
        <v>94</v>
      </c>
      <c r="B682" s="5"/>
      <c r="C682" s="5" t="s">
        <v>229</v>
      </c>
      <c r="D682" s="5">
        <v>8</v>
      </c>
      <c r="E682" s="5">
        <v>1</v>
      </c>
      <c r="F682" s="5">
        <v>8</v>
      </c>
      <c r="G682" s="17"/>
      <c r="H682" s="11"/>
      <c r="I682" s="2"/>
      <c r="J682" s="5">
        <v>0</v>
      </c>
      <c r="K682" s="16" t="s">
        <v>266</v>
      </c>
      <c r="L682" s="16" t="s">
        <v>266</v>
      </c>
      <c r="M682" s="5"/>
      <c r="N682" s="5"/>
      <c r="O682" s="5"/>
      <c r="P682" s="5"/>
      <c r="Q682" s="5"/>
      <c r="R682" s="5"/>
      <c r="S682" s="5"/>
      <c r="T682" s="2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2"/>
      <c r="AU682" s="2"/>
      <c r="AV682" s="2"/>
      <c r="AW682" s="2">
        <f t="shared" si="83"/>
        <v>0.79999999999999993</v>
      </c>
      <c r="AX682" s="5"/>
      <c r="AY682" s="5"/>
      <c r="AZ682" s="5"/>
      <c r="BA682" s="5"/>
    </row>
    <row r="683" spans="1:53" hidden="1">
      <c r="A683" s="5" t="s">
        <v>94</v>
      </c>
      <c r="B683" s="5"/>
      <c r="C683" s="5" t="s">
        <v>229</v>
      </c>
      <c r="D683" s="5">
        <v>9</v>
      </c>
      <c r="E683" s="5">
        <v>1</v>
      </c>
      <c r="F683" s="5">
        <v>9</v>
      </c>
      <c r="G683" s="17"/>
      <c r="H683" s="11"/>
      <c r="I683" s="2"/>
      <c r="J683" s="5">
        <v>0</v>
      </c>
      <c r="K683" s="16" t="s">
        <v>266</v>
      </c>
      <c r="L683" s="16" t="s">
        <v>266</v>
      </c>
      <c r="M683" s="5"/>
      <c r="N683" s="5"/>
      <c r="O683" s="5"/>
      <c r="P683" s="5"/>
      <c r="Q683" s="5"/>
      <c r="R683" s="5"/>
      <c r="S683" s="5"/>
      <c r="T683" s="2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2"/>
      <c r="AU683" s="2"/>
      <c r="AV683" s="2"/>
      <c r="AW683" s="2">
        <f t="shared" si="83"/>
        <v>0.89999999999999991</v>
      </c>
      <c r="AX683" s="5"/>
      <c r="AY683" s="5"/>
      <c r="AZ683" s="5"/>
      <c r="BA683" s="5"/>
    </row>
    <row r="684" spans="1:53" hidden="1">
      <c r="A684" s="5" t="s">
        <v>94</v>
      </c>
      <c r="B684" s="5"/>
      <c r="C684" s="5" t="s">
        <v>229</v>
      </c>
      <c r="D684" s="5">
        <v>10</v>
      </c>
      <c r="E684" s="5">
        <v>1</v>
      </c>
      <c r="F684" s="5">
        <v>10</v>
      </c>
      <c r="G684" s="17"/>
      <c r="H684" s="11"/>
      <c r="I684" s="2"/>
      <c r="J684" s="5">
        <v>0</v>
      </c>
      <c r="K684" s="16" t="s">
        <v>266</v>
      </c>
      <c r="L684" s="16" t="s">
        <v>266</v>
      </c>
      <c r="M684" s="5"/>
      <c r="N684" s="5"/>
      <c r="O684" s="5"/>
      <c r="P684" s="5"/>
      <c r="Q684" s="5"/>
      <c r="R684" s="5"/>
      <c r="S684" s="5"/>
      <c r="T684" s="2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2"/>
      <c r="AU684" s="2"/>
      <c r="AV684" s="2"/>
      <c r="AW684" s="2">
        <f t="shared" si="83"/>
        <v>0.99999999999999989</v>
      </c>
      <c r="AX684" s="5"/>
      <c r="AY684" s="5"/>
      <c r="AZ684" s="5"/>
      <c r="BA684" s="5"/>
    </row>
    <row r="685" spans="1:53" hidden="1">
      <c r="A685" s="5" t="s">
        <v>94</v>
      </c>
      <c r="B685" s="5"/>
      <c r="C685" s="5" t="s">
        <v>229</v>
      </c>
      <c r="D685" s="5">
        <v>11</v>
      </c>
      <c r="E685" s="5">
        <v>2</v>
      </c>
      <c r="F685" s="5">
        <v>1</v>
      </c>
      <c r="G685" s="17"/>
      <c r="H685" s="11"/>
      <c r="I685" s="2">
        <v>0.1</v>
      </c>
      <c r="J685" s="5">
        <v>0</v>
      </c>
      <c r="K685" s="16"/>
      <c r="L685" s="16" t="s">
        <v>266</v>
      </c>
      <c r="M685" s="5"/>
      <c r="N685" s="5"/>
      <c r="O685" s="5"/>
      <c r="P685" s="5"/>
      <c r="Q685" s="5"/>
      <c r="R685" s="5"/>
      <c r="S685" s="5"/>
      <c r="T685" s="2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2"/>
      <c r="AU685" s="2"/>
      <c r="AV685" s="2"/>
      <c r="AW685" s="5">
        <f t="shared" ref="AW685:AW694" si="84">AW675+(AW675*$I685)</f>
        <v>0.11000000000000001</v>
      </c>
      <c r="AX685" s="5"/>
      <c r="AY685" s="5"/>
      <c r="AZ685" s="5"/>
      <c r="BA685" s="5"/>
    </row>
    <row r="686" spans="1:53" hidden="1">
      <c r="A686" s="5" t="s">
        <v>94</v>
      </c>
      <c r="B686" s="5"/>
      <c r="C686" s="5" t="s">
        <v>229</v>
      </c>
      <c r="D686" s="5">
        <v>12</v>
      </c>
      <c r="E686" s="5">
        <v>2</v>
      </c>
      <c r="F686" s="5">
        <v>2</v>
      </c>
      <c r="G686" s="17"/>
      <c r="H686" s="11"/>
      <c r="I686" s="2">
        <v>0.1</v>
      </c>
      <c r="J686" s="5">
        <v>0</v>
      </c>
      <c r="K686" s="16"/>
      <c r="L686" s="16" t="s">
        <v>266</v>
      </c>
      <c r="M686" s="5"/>
      <c r="N686" s="5"/>
      <c r="O686" s="5"/>
      <c r="P686" s="5"/>
      <c r="Q686" s="5"/>
      <c r="R686" s="5"/>
      <c r="S686" s="5"/>
      <c r="T686" s="2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2"/>
      <c r="AU686" s="2"/>
      <c r="AV686" s="2"/>
      <c r="AW686" s="5">
        <f t="shared" si="84"/>
        <v>0.22000000000000003</v>
      </c>
      <c r="AX686" s="5"/>
      <c r="AY686" s="5"/>
      <c r="AZ686" s="5"/>
      <c r="BA686" s="5"/>
    </row>
    <row r="687" spans="1:53" hidden="1">
      <c r="A687" s="5" t="s">
        <v>94</v>
      </c>
      <c r="B687" s="5"/>
      <c r="C687" s="5" t="s">
        <v>229</v>
      </c>
      <c r="D687" s="5">
        <v>13</v>
      </c>
      <c r="E687" s="5">
        <v>2</v>
      </c>
      <c r="F687" s="5">
        <v>3</v>
      </c>
      <c r="G687" s="17"/>
      <c r="H687" s="11"/>
      <c r="I687" s="2">
        <v>0.1</v>
      </c>
      <c r="J687" s="5">
        <v>0</v>
      </c>
      <c r="K687" s="16"/>
      <c r="L687" s="16" t="s">
        <v>266</v>
      </c>
      <c r="M687" s="5"/>
      <c r="N687" s="5"/>
      <c r="O687" s="5"/>
      <c r="P687" s="5"/>
      <c r="Q687" s="5"/>
      <c r="R687" s="5"/>
      <c r="S687" s="5"/>
      <c r="T687" s="2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2"/>
      <c r="AU687" s="2"/>
      <c r="AV687" s="2"/>
      <c r="AW687" s="5">
        <f t="shared" si="84"/>
        <v>0.33000000000000007</v>
      </c>
      <c r="AX687" s="5"/>
      <c r="AY687" s="5"/>
      <c r="AZ687" s="5"/>
      <c r="BA687" s="5"/>
    </row>
    <row r="688" spans="1:53" hidden="1">
      <c r="A688" s="5" t="s">
        <v>94</v>
      </c>
      <c r="B688" s="5"/>
      <c r="C688" s="5" t="s">
        <v>229</v>
      </c>
      <c r="D688" s="5">
        <v>14</v>
      </c>
      <c r="E688" s="5">
        <v>2</v>
      </c>
      <c r="F688" s="5">
        <v>4</v>
      </c>
      <c r="G688" s="17"/>
      <c r="H688" s="11"/>
      <c r="I688" s="2">
        <v>0.1</v>
      </c>
      <c r="J688" s="5">
        <v>0</v>
      </c>
      <c r="K688" s="16"/>
      <c r="L688" s="16" t="s">
        <v>266</v>
      </c>
      <c r="M688" s="5"/>
      <c r="N688" s="5"/>
      <c r="O688" s="5"/>
      <c r="P688" s="5"/>
      <c r="Q688" s="5"/>
      <c r="R688" s="5"/>
      <c r="S688" s="5"/>
      <c r="T688" s="2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2"/>
      <c r="AU688" s="2"/>
      <c r="AV688" s="2"/>
      <c r="AW688" s="5">
        <f t="shared" si="84"/>
        <v>0.44000000000000006</v>
      </c>
      <c r="AX688" s="5"/>
      <c r="AY688" s="5"/>
      <c r="AZ688" s="5"/>
      <c r="BA688" s="5"/>
    </row>
    <row r="689" spans="1:53" hidden="1">
      <c r="A689" s="5" t="s">
        <v>94</v>
      </c>
      <c r="B689" s="5"/>
      <c r="C689" s="5" t="s">
        <v>229</v>
      </c>
      <c r="D689" s="5">
        <v>15</v>
      </c>
      <c r="E689" s="5">
        <v>2</v>
      </c>
      <c r="F689" s="5">
        <v>5</v>
      </c>
      <c r="G689" s="17"/>
      <c r="H689" s="11"/>
      <c r="I689" s="2">
        <v>0.1</v>
      </c>
      <c r="J689" s="5">
        <v>0</v>
      </c>
      <c r="K689" s="16"/>
      <c r="L689" s="16" t="s">
        <v>266</v>
      </c>
      <c r="M689" s="5"/>
      <c r="N689" s="5"/>
      <c r="O689" s="5"/>
      <c r="P689" s="5"/>
      <c r="Q689" s="5"/>
      <c r="R689" s="5"/>
      <c r="S689" s="5"/>
      <c r="T689" s="2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2"/>
      <c r="AU689" s="2"/>
      <c r="AV689" s="2"/>
      <c r="AW689" s="5">
        <f t="shared" si="84"/>
        <v>0.55000000000000004</v>
      </c>
      <c r="AX689" s="5"/>
      <c r="AY689" s="5"/>
      <c r="AZ689" s="5"/>
      <c r="BA689" s="5"/>
    </row>
    <row r="690" spans="1:53" hidden="1">
      <c r="A690" s="5" t="s">
        <v>94</v>
      </c>
      <c r="B690" s="5"/>
      <c r="C690" s="5" t="s">
        <v>229</v>
      </c>
      <c r="D690" s="5">
        <v>16</v>
      </c>
      <c r="E690" s="5">
        <v>2</v>
      </c>
      <c r="F690" s="5">
        <v>6</v>
      </c>
      <c r="G690" s="17"/>
      <c r="H690" s="11"/>
      <c r="I690" s="2">
        <v>0.1</v>
      </c>
      <c r="J690" s="5">
        <v>0</v>
      </c>
      <c r="K690" s="16"/>
      <c r="L690" s="16" t="s">
        <v>266</v>
      </c>
      <c r="M690" s="5"/>
      <c r="N690" s="5"/>
      <c r="O690" s="5"/>
      <c r="P690" s="5"/>
      <c r="Q690" s="5"/>
      <c r="R690" s="5"/>
      <c r="S690" s="5"/>
      <c r="T690" s="2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2"/>
      <c r="AU690" s="2"/>
      <c r="AV690" s="2"/>
      <c r="AW690" s="5">
        <f t="shared" si="84"/>
        <v>0.65999999999999992</v>
      </c>
      <c r="AX690" s="5"/>
      <c r="AY690" s="5"/>
      <c r="AZ690" s="5"/>
      <c r="BA690" s="5"/>
    </row>
    <row r="691" spans="1:53" hidden="1">
      <c r="A691" s="5" t="s">
        <v>94</v>
      </c>
      <c r="B691" s="5"/>
      <c r="C691" s="5" t="s">
        <v>229</v>
      </c>
      <c r="D691" s="5">
        <v>17</v>
      </c>
      <c r="E691" s="5">
        <v>2</v>
      </c>
      <c r="F691" s="5">
        <v>7</v>
      </c>
      <c r="G691" s="17"/>
      <c r="H691" s="11"/>
      <c r="I691" s="2">
        <v>0.1</v>
      </c>
      <c r="J691" s="5">
        <v>0</v>
      </c>
      <c r="K691" s="16"/>
      <c r="L691" s="16" t="s">
        <v>266</v>
      </c>
      <c r="M691" s="5"/>
      <c r="N691" s="5"/>
      <c r="O691" s="5"/>
      <c r="P691" s="5"/>
      <c r="Q691" s="5"/>
      <c r="R691" s="5"/>
      <c r="S691" s="5"/>
      <c r="T691" s="2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2"/>
      <c r="AU691" s="2"/>
      <c r="AV691" s="2"/>
      <c r="AW691" s="5">
        <f t="shared" si="84"/>
        <v>0.76999999999999991</v>
      </c>
      <c r="AX691" s="5"/>
      <c r="AY691" s="5"/>
      <c r="AZ691" s="5"/>
      <c r="BA691" s="5"/>
    </row>
    <row r="692" spans="1:53" hidden="1">
      <c r="A692" s="5" t="s">
        <v>94</v>
      </c>
      <c r="B692" s="5"/>
      <c r="C692" s="5" t="s">
        <v>229</v>
      </c>
      <c r="D692" s="5">
        <v>18</v>
      </c>
      <c r="E692" s="5">
        <v>2</v>
      </c>
      <c r="F692" s="5">
        <v>8</v>
      </c>
      <c r="G692" s="17"/>
      <c r="H692" s="11"/>
      <c r="I692" s="2">
        <v>0.1</v>
      </c>
      <c r="J692" s="5">
        <v>0</v>
      </c>
      <c r="K692" s="16"/>
      <c r="L692" s="16" t="s">
        <v>266</v>
      </c>
      <c r="M692" s="5"/>
      <c r="N692" s="5"/>
      <c r="O692" s="5"/>
      <c r="P692" s="5"/>
      <c r="Q692" s="5"/>
      <c r="R692" s="5"/>
      <c r="S692" s="5"/>
      <c r="T692" s="2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2"/>
      <c r="AU692" s="2"/>
      <c r="AV692" s="2"/>
      <c r="AW692" s="5">
        <f t="shared" si="84"/>
        <v>0.87999999999999989</v>
      </c>
      <c r="AX692" s="5"/>
      <c r="AY692" s="5"/>
      <c r="AZ692" s="5"/>
      <c r="BA692" s="5"/>
    </row>
    <row r="693" spans="1:53" hidden="1">
      <c r="A693" s="5" t="s">
        <v>94</v>
      </c>
      <c r="B693" s="5"/>
      <c r="C693" s="5" t="s">
        <v>229</v>
      </c>
      <c r="D693" s="5">
        <v>19</v>
      </c>
      <c r="E693" s="5">
        <v>2</v>
      </c>
      <c r="F693" s="5">
        <v>9</v>
      </c>
      <c r="G693" s="17"/>
      <c r="H693" s="11"/>
      <c r="I693" s="2">
        <v>0.1</v>
      </c>
      <c r="J693" s="5">
        <v>0</v>
      </c>
      <c r="K693" s="16"/>
      <c r="L693" s="16" t="s">
        <v>266</v>
      </c>
      <c r="M693" s="5"/>
      <c r="N693" s="5"/>
      <c r="O693" s="5"/>
      <c r="P693" s="5"/>
      <c r="Q693" s="5"/>
      <c r="R693" s="5"/>
      <c r="S693" s="5"/>
      <c r="T693" s="2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2"/>
      <c r="AU693" s="2"/>
      <c r="AV693" s="2"/>
      <c r="AW693" s="5">
        <f t="shared" si="84"/>
        <v>0.98999999999999988</v>
      </c>
      <c r="AX693" s="5"/>
      <c r="AY693" s="5"/>
      <c r="AZ693" s="5"/>
      <c r="BA693" s="5"/>
    </row>
    <row r="694" spans="1:53" hidden="1">
      <c r="A694" s="5" t="s">
        <v>94</v>
      </c>
      <c r="B694" s="5"/>
      <c r="C694" s="5" t="s">
        <v>229</v>
      </c>
      <c r="D694" s="5">
        <v>20</v>
      </c>
      <c r="E694" s="5">
        <v>2</v>
      </c>
      <c r="F694" s="5">
        <v>10</v>
      </c>
      <c r="G694" s="17"/>
      <c r="H694" s="11"/>
      <c r="I694" s="2">
        <v>0.1</v>
      </c>
      <c r="J694" s="5">
        <v>0</v>
      </c>
      <c r="K694" s="16"/>
      <c r="L694" s="16" t="s">
        <v>266</v>
      </c>
      <c r="M694" s="5"/>
      <c r="N694" s="5"/>
      <c r="O694" s="5"/>
      <c r="P694" s="5"/>
      <c r="Q694" s="5"/>
      <c r="R694" s="5"/>
      <c r="S694" s="5"/>
      <c r="T694" s="2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2"/>
      <c r="AU694" s="2"/>
      <c r="AV694" s="2"/>
      <c r="AW694" s="5">
        <f t="shared" si="84"/>
        <v>1.0999999999999999</v>
      </c>
      <c r="AX694" s="5"/>
      <c r="AY694" s="5"/>
      <c r="AZ694" s="5"/>
      <c r="BA694" s="5"/>
    </row>
    <row r="695" spans="1:53" hidden="1">
      <c r="A695" s="5" t="s">
        <v>94</v>
      </c>
      <c r="B695" s="5"/>
      <c r="C695" s="5" t="s">
        <v>229</v>
      </c>
      <c r="D695" s="5">
        <v>21</v>
      </c>
      <c r="E695" s="5">
        <v>2</v>
      </c>
      <c r="F695" s="5">
        <v>11</v>
      </c>
      <c r="G695" s="17"/>
      <c r="H695" s="11"/>
      <c r="I695" s="2">
        <v>0.1</v>
      </c>
      <c r="J695" s="5">
        <v>0</v>
      </c>
      <c r="K695" s="16"/>
      <c r="L695" s="16" t="s">
        <v>266</v>
      </c>
      <c r="M695" s="5"/>
      <c r="N695" s="5"/>
      <c r="O695" s="5"/>
      <c r="P695" s="5"/>
      <c r="Q695" s="5"/>
      <c r="R695" s="5"/>
      <c r="S695" s="5"/>
      <c r="T695" s="2"/>
      <c r="U695" s="2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>
        <f>(AW684+(10/100))+((AW684+(10/100))*$I694)</f>
        <v>1.21</v>
      </c>
      <c r="AX695" s="5"/>
      <c r="AY695" s="5"/>
      <c r="AZ695" s="5"/>
      <c r="BA695" s="5"/>
    </row>
    <row r="696" spans="1:53" hidden="1">
      <c r="A696" s="5" t="s">
        <v>93</v>
      </c>
      <c r="B696" s="5"/>
      <c r="C696" s="5" t="s">
        <v>229</v>
      </c>
      <c r="D696" s="5">
        <v>1</v>
      </c>
      <c r="E696" s="5">
        <v>1</v>
      </c>
      <c r="F696" s="5">
        <v>1</v>
      </c>
      <c r="G696" s="17"/>
      <c r="H696" s="11"/>
      <c r="I696" s="2"/>
      <c r="J696" s="5">
        <v>0</v>
      </c>
      <c r="K696" s="16" t="s">
        <v>267</v>
      </c>
      <c r="L696" s="16" t="s">
        <v>267</v>
      </c>
      <c r="M696" s="5"/>
      <c r="N696" s="5"/>
      <c r="O696" s="5"/>
      <c r="P696" s="5"/>
      <c r="Q696" s="5"/>
      <c r="R696" s="5"/>
      <c r="S696" s="5"/>
      <c r="T696" s="2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2"/>
      <c r="AU696" s="2"/>
      <c r="AV696" s="2">
        <v>0.1</v>
      </c>
      <c r="AW696" s="2"/>
      <c r="AX696" s="5"/>
      <c r="AY696" s="5"/>
      <c r="AZ696" s="5"/>
      <c r="BA696" s="5"/>
    </row>
    <row r="697" spans="1:53" hidden="1">
      <c r="A697" s="5" t="s">
        <v>93</v>
      </c>
      <c r="B697" s="5"/>
      <c r="C697" s="5" t="s">
        <v>229</v>
      </c>
      <c r="D697" s="5">
        <v>2</v>
      </c>
      <c r="E697" s="5">
        <v>1</v>
      </c>
      <c r="F697" s="5">
        <v>2</v>
      </c>
      <c r="G697" s="17"/>
      <c r="H697" s="11"/>
      <c r="I697" s="2"/>
      <c r="J697" s="5">
        <v>0</v>
      </c>
      <c r="K697" s="16" t="s">
        <v>267</v>
      </c>
      <c r="L697" s="16" t="s">
        <v>267</v>
      </c>
      <c r="M697" s="5"/>
      <c r="N697" s="5"/>
      <c r="O697" s="5"/>
      <c r="P697" s="5"/>
      <c r="Q697" s="5"/>
      <c r="R697" s="5"/>
      <c r="S697" s="5"/>
      <c r="T697" s="2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2"/>
      <c r="AU697" s="2"/>
      <c r="AV697" s="2">
        <f t="shared" ref="AV697:AV705" si="85">AV696+(10/100)</f>
        <v>0.2</v>
      </c>
      <c r="AW697" s="2"/>
      <c r="AX697" s="5"/>
      <c r="AY697" s="5"/>
      <c r="AZ697" s="5"/>
      <c r="BA697" s="5"/>
    </row>
    <row r="698" spans="1:53" hidden="1">
      <c r="A698" s="5" t="s">
        <v>93</v>
      </c>
      <c r="B698" s="5"/>
      <c r="C698" s="5" t="s">
        <v>229</v>
      </c>
      <c r="D698" s="5">
        <v>3</v>
      </c>
      <c r="E698" s="5">
        <v>1</v>
      </c>
      <c r="F698" s="5">
        <v>3</v>
      </c>
      <c r="G698" s="17"/>
      <c r="H698" s="11"/>
      <c r="I698" s="2"/>
      <c r="J698" s="5">
        <v>0</v>
      </c>
      <c r="K698" s="16" t="s">
        <v>267</v>
      </c>
      <c r="L698" s="16" t="s">
        <v>267</v>
      </c>
      <c r="M698" s="5"/>
      <c r="N698" s="5"/>
      <c r="O698" s="5"/>
      <c r="P698" s="5"/>
      <c r="Q698" s="5"/>
      <c r="R698" s="5"/>
      <c r="S698" s="5"/>
      <c r="T698" s="2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2"/>
      <c r="AU698" s="2"/>
      <c r="AV698" s="2">
        <f t="shared" si="85"/>
        <v>0.30000000000000004</v>
      </c>
      <c r="AW698" s="2"/>
      <c r="AX698" s="5"/>
      <c r="AY698" s="5"/>
      <c r="AZ698" s="5"/>
      <c r="BA698" s="5"/>
    </row>
    <row r="699" spans="1:53" hidden="1">
      <c r="A699" s="5" t="s">
        <v>93</v>
      </c>
      <c r="B699" s="5"/>
      <c r="C699" s="5" t="s">
        <v>229</v>
      </c>
      <c r="D699" s="5">
        <v>4</v>
      </c>
      <c r="E699" s="5">
        <v>1</v>
      </c>
      <c r="F699" s="5">
        <v>4</v>
      </c>
      <c r="G699" s="17"/>
      <c r="H699" s="11"/>
      <c r="I699" s="2"/>
      <c r="J699" s="5">
        <v>0</v>
      </c>
      <c r="K699" s="16" t="s">
        <v>267</v>
      </c>
      <c r="L699" s="16" t="s">
        <v>267</v>
      </c>
      <c r="M699" s="5"/>
      <c r="N699" s="5"/>
      <c r="O699" s="5"/>
      <c r="P699" s="5"/>
      <c r="Q699" s="5"/>
      <c r="R699" s="5"/>
      <c r="S699" s="5"/>
      <c r="T699" s="2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2"/>
      <c r="AU699" s="2"/>
      <c r="AV699" s="2">
        <f t="shared" si="85"/>
        <v>0.4</v>
      </c>
      <c r="AW699" s="2"/>
      <c r="AX699" s="5"/>
      <c r="AY699" s="5"/>
      <c r="AZ699" s="5"/>
      <c r="BA699" s="5"/>
    </row>
    <row r="700" spans="1:53" hidden="1">
      <c r="A700" s="5" t="s">
        <v>93</v>
      </c>
      <c r="B700" s="5"/>
      <c r="C700" s="5" t="s">
        <v>229</v>
      </c>
      <c r="D700" s="5">
        <v>5</v>
      </c>
      <c r="E700" s="5">
        <v>1</v>
      </c>
      <c r="F700" s="5">
        <v>5</v>
      </c>
      <c r="G700" s="17"/>
      <c r="H700" s="11"/>
      <c r="I700" s="2"/>
      <c r="J700" s="5">
        <v>0</v>
      </c>
      <c r="K700" s="16" t="s">
        <v>267</v>
      </c>
      <c r="L700" s="16" t="s">
        <v>267</v>
      </c>
      <c r="M700" s="5"/>
      <c r="N700" s="5"/>
      <c r="O700" s="5"/>
      <c r="P700" s="5"/>
      <c r="Q700" s="5"/>
      <c r="R700" s="5"/>
      <c r="S700" s="5"/>
      <c r="T700" s="2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2"/>
      <c r="AU700" s="2"/>
      <c r="AV700" s="2">
        <f t="shared" si="85"/>
        <v>0.5</v>
      </c>
      <c r="AW700" s="2"/>
      <c r="AX700" s="5"/>
      <c r="AY700" s="5"/>
      <c r="AZ700" s="5"/>
      <c r="BA700" s="5"/>
    </row>
    <row r="701" spans="1:53" hidden="1">
      <c r="A701" s="5" t="s">
        <v>93</v>
      </c>
      <c r="B701" s="5"/>
      <c r="C701" s="5" t="s">
        <v>229</v>
      </c>
      <c r="D701" s="5">
        <v>6</v>
      </c>
      <c r="E701" s="5">
        <v>1</v>
      </c>
      <c r="F701" s="5">
        <v>6</v>
      </c>
      <c r="G701" s="17"/>
      <c r="H701" s="11"/>
      <c r="I701" s="2"/>
      <c r="J701" s="5">
        <v>0</v>
      </c>
      <c r="K701" s="16" t="s">
        <v>267</v>
      </c>
      <c r="L701" s="16" t="s">
        <v>267</v>
      </c>
      <c r="M701" s="5"/>
      <c r="N701" s="5"/>
      <c r="O701" s="5"/>
      <c r="P701" s="5"/>
      <c r="Q701" s="5"/>
      <c r="R701" s="5"/>
      <c r="S701" s="5"/>
      <c r="T701" s="2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2"/>
      <c r="AU701" s="2"/>
      <c r="AV701" s="2">
        <f t="shared" si="85"/>
        <v>0.6</v>
      </c>
      <c r="AW701" s="2"/>
      <c r="AX701" s="5"/>
      <c r="AY701" s="5"/>
      <c r="AZ701" s="5"/>
      <c r="BA701" s="5"/>
    </row>
    <row r="702" spans="1:53" hidden="1">
      <c r="A702" s="5" t="s">
        <v>93</v>
      </c>
      <c r="B702" s="5"/>
      <c r="C702" s="5" t="s">
        <v>229</v>
      </c>
      <c r="D702" s="5">
        <v>7</v>
      </c>
      <c r="E702" s="5">
        <v>1</v>
      </c>
      <c r="F702" s="5">
        <v>7</v>
      </c>
      <c r="G702" s="17"/>
      <c r="H702" s="11"/>
      <c r="I702" s="2"/>
      <c r="J702" s="5">
        <v>0</v>
      </c>
      <c r="K702" s="16" t="s">
        <v>267</v>
      </c>
      <c r="L702" s="16" t="s">
        <v>267</v>
      </c>
      <c r="M702" s="5"/>
      <c r="N702" s="5"/>
      <c r="O702" s="5"/>
      <c r="P702" s="5"/>
      <c r="Q702" s="5"/>
      <c r="R702" s="5"/>
      <c r="S702" s="5"/>
      <c r="T702" s="2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2"/>
      <c r="AU702" s="2"/>
      <c r="AV702" s="2">
        <f t="shared" si="85"/>
        <v>0.7</v>
      </c>
      <c r="AW702" s="2"/>
      <c r="AX702" s="5"/>
      <c r="AY702" s="5"/>
      <c r="AZ702" s="5"/>
      <c r="BA702" s="5"/>
    </row>
    <row r="703" spans="1:53" hidden="1">
      <c r="A703" s="5" t="s">
        <v>93</v>
      </c>
      <c r="B703" s="5"/>
      <c r="C703" s="5" t="s">
        <v>229</v>
      </c>
      <c r="D703" s="5">
        <v>8</v>
      </c>
      <c r="E703" s="5">
        <v>1</v>
      </c>
      <c r="F703" s="5">
        <v>8</v>
      </c>
      <c r="G703" s="17"/>
      <c r="H703" s="11"/>
      <c r="I703" s="2"/>
      <c r="J703" s="5">
        <v>0</v>
      </c>
      <c r="K703" s="16" t="s">
        <v>267</v>
      </c>
      <c r="L703" s="16" t="s">
        <v>267</v>
      </c>
      <c r="M703" s="5"/>
      <c r="N703" s="5"/>
      <c r="O703" s="5"/>
      <c r="P703" s="5"/>
      <c r="Q703" s="5"/>
      <c r="R703" s="5"/>
      <c r="S703" s="5"/>
      <c r="T703" s="2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2"/>
      <c r="AU703" s="2"/>
      <c r="AV703" s="2">
        <f t="shared" si="85"/>
        <v>0.79999999999999993</v>
      </c>
      <c r="AW703" s="2"/>
      <c r="AX703" s="5"/>
      <c r="AY703" s="5"/>
      <c r="AZ703" s="5"/>
      <c r="BA703" s="5"/>
    </row>
    <row r="704" spans="1:53" hidden="1">
      <c r="A704" s="5" t="s">
        <v>93</v>
      </c>
      <c r="B704" s="5"/>
      <c r="C704" s="5" t="s">
        <v>229</v>
      </c>
      <c r="D704" s="5">
        <v>9</v>
      </c>
      <c r="E704" s="5">
        <v>1</v>
      </c>
      <c r="F704" s="5">
        <v>9</v>
      </c>
      <c r="G704" s="17"/>
      <c r="H704" s="11"/>
      <c r="I704" s="2"/>
      <c r="J704" s="5">
        <v>0</v>
      </c>
      <c r="K704" s="16" t="s">
        <v>267</v>
      </c>
      <c r="L704" s="16" t="s">
        <v>267</v>
      </c>
      <c r="M704" s="5"/>
      <c r="N704" s="5"/>
      <c r="O704" s="5"/>
      <c r="P704" s="5"/>
      <c r="Q704" s="5"/>
      <c r="R704" s="5"/>
      <c r="S704" s="5"/>
      <c r="T704" s="2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2"/>
      <c r="AU704" s="2"/>
      <c r="AV704" s="2">
        <f t="shared" si="85"/>
        <v>0.89999999999999991</v>
      </c>
      <c r="AW704" s="2"/>
      <c r="AX704" s="5"/>
      <c r="AY704" s="5"/>
      <c r="AZ704" s="5"/>
      <c r="BA704" s="5"/>
    </row>
    <row r="705" spans="1:53" hidden="1">
      <c r="A705" s="5" t="s">
        <v>93</v>
      </c>
      <c r="B705" s="5"/>
      <c r="C705" s="5" t="s">
        <v>229</v>
      </c>
      <c r="D705" s="5">
        <v>10</v>
      </c>
      <c r="E705" s="5">
        <v>1</v>
      </c>
      <c r="F705" s="5">
        <v>10</v>
      </c>
      <c r="G705" s="17"/>
      <c r="H705" s="11"/>
      <c r="I705" s="2"/>
      <c r="J705" s="5">
        <v>0</v>
      </c>
      <c r="K705" s="16" t="s">
        <v>267</v>
      </c>
      <c r="L705" s="16" t="s">
        <v>267</v>
      </c>
      <c r="M705" s="5"/>
      <c r="N705" s="5"/>
      <c r="O705" s="5"/>
      <c r="P705" s="5"/>
      <c r="Q705" s="5"/>
      <c r="R705" s="5"/>
      <c r="S705" s="5"/>
      <c r="T705" s="2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2"/>
      <c r="AU705" s="2"/>
      <c r="AV705" s="2">
        <f t="shared" si="85"/>
        <v>0.99999999999999989</v>
      </c>
      <c r="AW705" s="2"/>
      <c r="AX705" s="5"/>
      <c r="AY705" s="5"/>
      <c r="AZ705" s="5"/>
      <c r="BA705" s="5"/>
    </row>
    <row r="706" spans="1:53" hidden="1">
      <c r="A706" s="5" t="s">
        <v>93</v>
      </c>
      <c r="B706" s="5"/>
      <c r="C706" s="5" t="s">
        <v>229</v>
      </c>
      <c r="D706" s="5">
        <v>11</v>
      </c>
      <c r="E706" s="5">
        <v>2</v>
      </c>
      <c r="F706" s="5">
        <v>1</v>
      </c>
      <c r="G706" s="17"/>
      <c r="H706" s="11"/>
      <c r="I706" s="2">
        <v>0.1</v>
      </c>
      <c r="J706" s="5">
        <v>0</v>
      </c>
      <c r="K706" s="16"/>
      <c r="L706" s="16" t="s">
        <v>267</v>
      </c>
      <c r="M706" s="5"/>
      <c r="N706" s="5"/>
      <c r="O706" s="5"/>
      <c r="P706" s="5"/>
      <c r="Q706" s="5"/>
      <c r="R706" s="5"/>
      <c r="S706" s="5"/>
      <c r="T706" s="2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2"/>
      <c r="AU706" s="2"/>
      <c r="AV706" s="5">
        <f t="shared" ref="AV706:AV715" si="86">AV696+(AV696*$I706)</f>
        <v>0.11000000000000001</v>
      </c>
      <c r="AW706" s="2"/>
      <c r="AX706" s="5"/>
      <c r="AY706" s="5"/>
      <c r="AZ706" s="5"/>
      <c r="BA706" s="5"/>
    </row>
    <row r="707" spans="1:53" hidden="1">
      <c r="A707" s="5" t="s">
        <v>93</v>
      </c>
      <c r="B707" s="5"/>
      <c r="C707" s="5" t="s">
        <v>229</v>
      </c>
      <c r="D707" s="5">
        <v>12</v>
      </c>
      <c r="E707" s="5">
        <v>2</v>
      </c>
      <c r="F707" s="5">
        <v>2</v>
      </c>
      <c r="G707" s="17"/>
      <c r="H707" s="11"/>
      <c r="I707" s="2">
        <v>0.1</v>
      </c>
      <c r="J707" s="5">
        <v>0</v>
      </c>
      <c r="K707" s="16"/>
      <c r="L707" s="16" t="s">
        <v>267</v>
      </c>
      <c r="M707" s="5"/>
      <c r="N707" s="5"/>
      <c r="O707" s="5"/>
      <c r="P707" s="5"/>
      <c r="Q707" s="5"/>
      <c r="R707" s="5"/>
      <c r="S707" s="5"/>
      <c r="T707" s="2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2"/>
      <c r="AU707" s="2"/>
      <c r="AV707" s="5">
        <f t="shared" si="86"/>
        <v>0.22000000000000003</v>
      </c>
      <c r="AW707" s="2"/>
      <c r="AX707" s="5"/>
      <c r="AY707" s="5"/>
      <c r="AZ707" s="5"/>
      <c r="BA707" s="5"/>
    </row>
    <row r="708" spans="1:53" hidden="1">
      <c r="A708" s="5" t="s">
        <v>93</v>
      </c>
      <c r="B708" s="5"/>
      <c r="C708" s="5" t="s">
        <v>229</v>
      </c>
      <c r="D708" s="5">
        <v>13</v>
      </c>
      <c r="E708" s="5">
        <v>2</v>
      </c>
      <c r="F708" s="5">
        <v>3</v>
      </c>
      <c r="G708" s="17"/>
      <c r="H708" s="11"/>
      <c r="I708" s="2">
        <v>0.1</v>
      </c>
      <c r="J708" s="5">
        <v>0</v>
      </c>
      <c r="K708" s="16"/>
      <c r="L708" s="16" t="s">
        <v>267</v>
      </c>
      <c r="M708" s="5"/>
      <c r="N708" s="5"/>
      <c r="O708" s="5"/>
      <c r="P708" s="5"/>
      <c r="Q708" s="5"/>
      <c r="R708" s="5"/>
      <c r="S708" s="5"/>
      <c r="T708" s="2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2"/>
      <c r="AU708" s="2"/>
      <c r="AV708" s="5">
        <f t="shared" si="86"/>
        <v>0.33000000000000007</v>
      </c>
      <c r="AW708" s="2"/>
      <c r="AX708" s="5"/>
      <c r="AY708" s="5"/>
      <c r="AZ708" s="5"/>
      <c r="BA708" s="5"/>
    </row>
    <row r="709" spans="1:53" hidden="1">
      <c r="A709" s="5" t="s">
        <v>93</v>
      </c>
      <c r="B709" s="5"/>
      <c r="C709" s="5" t="s">
        <v>229</v>
      </c>
      <c r="D709" s="5">
        <v>14</v>
      </c>
      <c r="E709" s="5">
        <v>2</v>
      </c>
      <c r="F709" s="5">
        <v>4</v>
      </c>
      <c r="G709" s="17"/>
      <c r="H709" s="11"/>
      <c r="I709" s="2">
        <v>0.1</v>
      </c>
      <c r="J709" s="5">
        <v>0</v>
      </c>
      <c r="K709" s="16"/>
      <c r="L709" s="16" t="s">
        <v>267</v>
      </c>
      <c r="M709" s="5"/>
      <c r="N709" s="5"/>
      <c r="O709" s="5"/>
      <c r="P709" s="5"/>
      <c r="Q709" s="5"/>
      <c r="R709" s="5"/>
      <c r="S709" s="5"/>
      <c r="T709" s="2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2"/>
      <c r="AU709" s="2"/>
      <c r="AV709" s="5">
        <f t="shared" si="86"/>
        <v>0.44000000000000006</v>
      </c>
      <c r="AW709" s="2"/>
      <c r="AX709" s="5"/>
      <c r="AY709" s="5"/>
      <c r="AZ709" s="5"/>
      <c r="BA709" s="5"/>
    </row>
    <row r="710" spans="1:53" hidden="1">
      <c r="A710" s="5" t="s">
        <v>93</v>
      </c>
      <c r="B710" s="5"/>
      <c r="C710" s="5" t="s">
        <v>229</v>
      </c>
      <c r="D710" s="5">
        <v>15</v>
      </c>
      <c r="E710" s="5">
        <v>2</v>
      </c>
      <c r="F710" s="5">
        <v>5</v>
      </c>
      <c r="G710" s="17"/>
      <c r="H710" s="11"/>
      <c r="I710" s="2">
        <v>0.1</v>
      </c>
      <c r="J710" s="5">
        <v>0</v>
      </c>
      <c r="K710" s="16"/>
      <c r="L710" s="16" t="s">
        <v>267</v>
      </c>
      <c r="M710" s="5"/>
      <c r="N710" s="5"/>
      <c r="O710" s="5"/>
      <c r="P710" s="5"/>
      <c r="Q710" s="5"/>
      <c r="R710" s="5"/>
      <c r="S710" s="5"/>
      <c r="T710" s="2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2"/>
      <c r="AU710" s="2"/>
      <c r="AV710" s="5">
        <f t="shared" si="86"/>
        <v>0.55000000000000004</v>
      </c>
      <c r="AW710" s="2"/>
      <c r="AX710" s="5"/>
      <c r="AY710" s="5"/>
      <c r="AZ710" s="5"/>
      <c r="BA710" s="5"/>
    </row>
    <row r="711" spans="1:53" hidden="1">
      <c r="A711" s="5" t="s">
        <v>93</v>
      </c>
      <c r="B711" s="5"/>
      <c r="C711" s="5" t="s">
        <v>229</v>
      </c>
      <c r="D711" s="5">
        <v>16</v>
      </c>
      <c r="E711" s="5">
        <v>2</v>
      </c>
      <c r="F711" s="5">
        <v>6</v>
      </c>
      <c r="G711" s="17"/>
      <c r="H711" s="11"/>
      <c r="I711" s="2">
        <v>0.1</v>
      </c>
      <c r="J711" s="5">
        <v>0</v>
      </c>
      <c r="K711" s="16"/>
      <c r="L711" s="16" t="s">
        <v>267</v>
      </c>
      <c r="M711" s="5"/>
      <c r="N711" s="5"/>
      <c r="O711" s="5"/>
      <c r="P711" s="5"/>
      <c r="Q711" s="5"/>
      <c r="R711" s="5"/>
      <c r="S711" s="5"/>
      <c r="T711" s="2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2"/>
      <c r="AU711" s="2"/>
      <c r="AV711" s="5">
        <f t="shared" si="86"/>
        <v>0.65999999999999992</v>
      </c>
      <c r="AW711" s="2"/>
      <c r="AX711" s="5"/>
      <c r="AY711" s="5"/>
      <c r="AZ711" s="5"/>
      <c r="BA711" s="5"/>
    </row>
    <row r="712" spans="1:53" hidden="1">
      <c r="A712" s="5" t="s">
        <v>93</v>
      </c>
      <c r="B712" s="5"/>
      <c r="C712" s="5" t="s">
        <v>229</v>
      </c>
      <c r="D712" s="5">
        <v>17</v>
      </c>
      <c r="E712" s="5">
        <v>2</v>
      </c>
      <c r="F712" s="5">
        <v>7</v>
      </c>
      <c r="G712" s="17"/>
      <c r="H712" s="11"/>
      <c r="I712" s="2">
        <v>0.1</v>
      </c>
      <c r="J712" s="5">
        <v>0</v>
      </c>
      <c r="K712" s="16"/>
      <c r="L712" s="16" t="s">
        <v>267</v>
      </c>
      <c r="M712" s="5"/>
      <c r="N712" s="5"/>
      <c r="O712" s="5"/>
      <c r="P712" s="5"/>
      <c r="Q712" s="5"/>
      <c r="R712" s="5"/>
      <c r="S712" s="5"/>
      <c r="T712" s="2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2"/>
      <c r="AU712" s="2"/>
      <c r="AV712" s="5">
        <f t="shared" si="86"/>
        <v>0.76999999999999991</v>
      </c>
      <c r="AW712" s="2"/>
      <c r="AX712" s="5"/>
      <c r="AY712" s="5"/>
      <c r="AZ712" s="5"/>
      <c r="BA712" s="5"/>
    </row>
    <row r="713" spans="1:53" hidden="1">
      <c r="A713" s="5" t="s">
        <v>93</v>
      </c>
      <c r="B713" s="5"/>
      <c r="C713" s="5" t="s">
        <v>229</v>
      </c>
      <c r="D713" s="5">
        <v>18</v>
      </c>
      <c r="E713" s="5">
        <v>2</v>
      </c>
      <c r="F713" s="5">
        <v>8</v>
      </c>
      <c r="G713" s="17"/>
      <c r="H713" s="11"/>
      <c r="I713" s="2">
        <v>0.1</v>
      </c>
      <c r="J713" s="5">
        <v>0</v>
      </c>
      <c r="K713" s="16"/>
      <c r="L713" s="16" t="s">
        <v>267</v>
      </c>
      <c r="M713" s="5"/>
      <c r="N713" s="5"/>
      <c r="O713" s="5"/>
      <c r="P713" s="5"/>
      <c r="Q713" s="5"/>
      <c r="R713" s="5"/>
      <c r="S713" s="5"/>
      <c r="T713" s="2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2"/>
      <c r="AU713" s="2"/>
      <c r="AV713" s="5">
        <f t="shared" si="86"/>
        <v>0.87999999999999989</v>
      </c>
      <c r="AW713" s="2"/>
      <c r="AX713" s="5"/>
      <c r="AY713" s="5"/>
      <c r="AZ713" s="5"/>
      <c r="BA713" s="5"/>
    </row>
    <row r="714" spans="1:53" hidden="1">
      <c r="A714" s="5" t="s">
        <v>93</v>
      </c>
      <c r="B714" s="5"/>
      <c r="C714" s="5" t="s">
        <v>229</v>
      </c>
      <c r="D714" s="5">
        <v>19</v>
      </c>
      <c r="E714" s="5">
        <v>2</v>
      </c>
      <c r="F714" s="5">
        <v>9</v>
      </c>
      <c r="G714" s="17"/>
      <c r="H714" s="11"/>
      <c r="I714" s="2">
        <v>0.1</v>
      </c>
      <c r="J714" s="5">
        <v>0</v>
      </c>
      <c r="K714" s="16"/>
      <c r="L714" s="16" t="s">
        <v>267</v>
      </c>
      <c r="M714" s="5"/>
      <c r="N714" s="5"/>
      <c r="O714" s="5"/>
      <c r="P714" s="5"/>
      <c r="Q714" s="5"/>
      <c r="R714" s="5"/>
      <c r="S714" s="5"/>
      <c r="T714" s="2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2"/>
      <c r="AU714" s="2"/>
      <c r="AV714" s="5">
        <f t="shared" si="86"/>
        <v>0.98999999999999988</v>
      </c>
      <c r="AW714" s="2"/>
      <c r="AX714" s="5"/>
      <c r="AY714" s="5"/>
      <c r="AZ714" s="5"/>
      <c r="BA714" s="5"/>
    </row>
    <row r="715" spans="1:53" hidden="1">
      <c r="A715" s="5" t="s">
        <v>93</v>
      </c>
      <c r="B715" s="5"/>
      <c r="C715" s="5" t="s">
        <v>229</v>
      </c>
      <c r="D715" s="5">
        <v>20</v>
      </c>
      <c r="E715" s="5">
        <v>2</v>
      </c>
      <c r="F715" s="5">
        <v>10</v>
      </c>
      <c r="G715" s="17"/>
      <c r="H715" s="11"/>
      <c r="I715" s="2">
        <v>0.1</v>
      </c>
      <c r="J715" s="5">
        <v>0</v>
      </c>
      <c r="K715" s="16"/>
      <c r="L715" s="16" t="s">
        <v>267</v>
      </c>
      <c r="M715" s="5"/>
      <c r="N715" s="5"/>
      <c r="O715" s="5"/>
      <c r="P715" s="5"/>
      <c r="Q715" s="5"/>
      <c r="R715" s="5"/>
      <c r="S715" s="5"/>
      <c r="T715" s="2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2"/>
      <c r="AU715" s="2"/>
      <c r="AV715" s="5">
        <f t="shared" si="86"/>
        <v>1.0999999999999999</v>
      </c>
      <c r="AW715" s="2"/>
      <c r="AX715" s="5"/>
      <c r="AY715" s="5"/>
      <c r="AZ715" s="5"/>
      <c r="BA715" s="5"/>
    </row>
    <row r="716" spans="1:53" hidden="1">
      <c r="A716" s="5" t="s">
        <v>93</v>
      </c>
      <c r="B716" s="5"/>
      <c r="C716" s="5" t="s">
        <v>229</v>
      </c>
      <c r="D716" s="5">
        <v>21</v>
      </c>
      <c r="E716" s="5">
        <v>2</v>
      </c>
      <c r="F716" s="5">
        <v>11</v>
      </c>
      <c r="G716" s="17"/>
      <c r="H716" s="11"/>
      <c r="I716" s="2">
        <v>0.1</v>
      </c>
      <c r="J716" s="5">
        <v>0</v>
      </c>
      <c r="K716" s="16"/>
      <c r="L716" s="16" t="s">
        <v>267</v>
      </c>
      <c r="M716" s="5"/>
      <c r="N716" s="5"/>
      <c r="O716" s="5"/>
      <c r="P716" s="5"/>
      <c r="Q716" s="5"/>
      <c r="R716" s="5"/>
      <c r="S716" s="5"/>
      <c r="T716" s="2"/>
      <c r="U716" s="2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>
        <f>(AV705+(10/100))+((AV705+(10/100))*$I715)</f>
        <v>1.21</v>
      </c>
      <c r="AW716" s="5"/>
      <c r="AX716" s="5"/>
      <c r="AY716" s="5"/>
      <c r="AZ716" s="5"/>
      <c r="BA716" s="5"/>
    </row>
  </sheetData>
  <autoFilter ref="A2:BA716">
    <filterColumn colId="2">
      <filters>
        <filter val="Building"/>
      </filters>
    </filterColumn>
  </autoFilter>
  <phoneticPr fontId="14" type="noConversion"/>
  <conditionalFormatting sqref="I1:I22 I24:I85 I87:I127 I129:I169 I171:I190 I192:I358 T349:T359 I360:I379 I381:I421 I423:I442 I444:I631 I633:I716 J1:BA1">
    <cfRule type="cellIs" dxfId="2" priority="1" stopIfTrue="1" operator="equal">
      <formula>"NEED"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BI100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7.140625" defaultRowHeight="12.75" customHeight="1"/>
  <cols>
    <col min="1" max="1" width="21.140625" customWidth="1"/>
    <col min="5" max="5" width="31.85546875" customWidth="1"/>
    <col min="6" max="6" width="19.5703125" customWidth="1"/>
    <col min="19" max="19" width="20.7109375" customWidth="1"/>
    <col min="20" max="20" width="18.5703125" customWidth="1"/>
    <col min="21" max="21" width="19" customWidth="1"/>
    <col min="55" max="55" width="21.5703125" customWidth="1"/>
  </cols>
  <sheetData>
    <row r="1" spans="1:61" ht="12.75" customHeight="1">
      <c r="A1" s="5"/>
      <c r="B1" s="5"/>
      <c r="C1" s="5"/>
      <c r="D1" s="7"/>
      <c r="E1" s="7"/>
      <c r="F1" s="7"/>
      <c r="G1" s="7"/>
      <c r="H1" s="5"/>
      <c r="I1" s="5"/>
      <c r="J1" s="5"/>
      <c r="K1" s="5"/>
      <c r="L1" s="5"/>
      <c r="M1" s="5"/>
      <c r="N1" s="5"/>
      <c r="O1" s="7"/>
      <c r="P1" s="7"/>
      <c r="Q1" s="7"/>
      <c r="R1" s="7"/>
      <c r="S1" s="7" t="s">
        <v>7</v>
      </c>
      <c r="T1" s="7" t="s">
        <v>8</v>
      </c>
      <c r="U1" s="7" t="s">
        <v>9</v>
      </c>
      <c r="V1" s="7"/>
      <c r="W1" s="7"/>
      <c r="X1" s="150" t="s">
        <v>10</v>
      </c>
      <c r="Y1" s="150"/>
      <c r="Z1" s="150"/>
      <c r="AA1" s="150"/>
      <c r="AB1" s="150" t="s">
        <v>11</v>
      </c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1" t="s">
        <v>12</v>
      </c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</row>
    <row r="2" spans="1:61" ht="12.75" customHeight="1">
      <c r="A2" s="5" t="s">
        <v>13</v>
      </c>
      <c r="B2" s="5" t="s">
        <v>14</v>
      </c>
      <c r="C2" s="5" t="s">
        <v>268</v>
      </c>
      <c r="D2" s="5" t="s">
        <v>21</v>
      </c>
      <c r="E2" s="5" t="s">
        <v>269</v>
      </c>
      <c r="F2" s="5" t="s">
        <v>270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55</v>
      </c>
      <c r="L2" s="5" t="s">
        <v>56</v>
      </c>
      <c r="M2" s="5" t="s">
        <v>57</v>
      </c>
      <c r="N2" s="5" t="s">
        <v>58</v>
      </c>
      <c r="O2" s="10" t="s">
        <v>59</v>
      </c>
      <c r="P2" s="10" t="s">
        <v>60</v>
      </c>
      <c r="Q2" s="10" t="s">
        <v>61</v>
      </c>
      <c r="R2" s="10" t="s">
        <v>62</v>
      </c>
      <c r="S2" s="5" t="s">
        <v>63</v>
      </c>
      <c r="T2" s="5" t="s">
        <v>64</v>
      </c>
      <c r="U2" s="5" t="s">
        <v>65</v>
      </c>
      <c r="V2" s="5" t="s">
        <v>66</v>
      </c>
      <c r="W2" s="5" t="s">
        <v>67</v>
      </c>
      <c r="X2" s="5" t="s">
        <v>68</v>
      </c>
      <c r="Y2" s="5" t="s">
        <v>69</v>
      </c>
      <c r="Z2" s="5" t="s">
        <v>70</v>
      </c>
      <c r="AA2" s="5" t="s">
        <v>71</v>
      </c>
      <c r="AB2" s="5" t="s">
        <v>72</v>
      </c>
      <c r="AC2" s="5" t="s">
        <v>73</v>
      </c>
      <c r="AD2" s="5" t="s">
        <v>74</v>
      </c>
      <c r="AE2" s="5" t="s">
        <v>75</v>
      </c>
      <c r="AF2" s="5" t="s">
        <v>76</v>
      </c>
      <c r="AG2" s="5" t="s">
        <v>77</v>
      </c>
      <c r="AH2" s="5" t="s">
        <v>78</v>
      </c>
      <c r="AI2" s="5" t="s">
        <v>79</v>
      </c>
      <c r="AJ2" s="5" t="s">
        <v>80</v>
      </c>
      <c r="AK2" s="5" t="s">
        <v>81</v>
      </c>
      <c r="AL2" s="5" t="s">
        <v>82</v>
      </c>
      <c r="AM2" s="5" t="s">
        <v>83</v>
      </c>
      <c r="AN2" s="5" t="s">
        <v>84</v>
      </c>
      <c r="AO2" s="5" t="s">
        <v>85</v>
      </c>
      <c r="AP2" s="5" t="s">
        <v>86</v>
      </c>
      <c r="AQ2" s="5" t="s">
        <v>87</v>
      </c>
      <c r="AR2" s="5" t="s">
        <v>88</v>
      </c>
      <c r="AS2" s="5" t="s">
        <v>89</v>
      </c>
      <c r="AT2" s="5" t="s">
        <v>90</v>
      </c>
      <c r="AU2" s="5" t="s">
        <v>91</v>
      </c>
      <c r="AV2" s="5" t="s">
        <v>92</v>
      </c>
      <c r="AW2" s="5" t="s">
        <v>93</v>
      </c>
      <c r="AX2" s="5" t="s">
        <v>94</v>
      </c>
      <c r="AY2" s="5" t="s">
        <v>95</v>
      </c>
      <c r="AZ2" s="5" t="s">
        <v>96</v>
      </c>
      <c r="BA2" s="5" t="s">
        <v>97</v>
      </c>
      <c r="BB2" s="5" t="s">
        <v>98</v>
      </c>
      <c r="BC2" s="5" t="s">
        <v>99</v>
      </c>
      <c r="BD2" s="5" t="s">
        <v>100</v>
      </c>
      <c r="BE2" s="5" t="s">
        <v>101</v>
      </c>
      <c r="BF2" s="5" t="s">
        <v>102</v>
      </c>
      <c r="BG2" s="5" t="s">
        <v>103</v>
      </c>
      <c r="BH2" s="5" t="s">
        <v>104</v>
      </c>
      <c r="BI2" s="5" t="s">
        <v>105</v>
      </c>
    </row>
    <row r="3" spans="1:61" ht="12.75" customHeight="1">
      <c r="A3" s="5" t="s">
        <v>72</v>
      </c>
      <c r="B3" s="5" t="s">
        <v>106</v>
      </c>
      <c r="C3" s="5">
        <v>1</v>
      </c>
      <c r="D3" s="5">
        <v>0</v>
      </c>
      <c r="E3" s="5" t="s">
        <v>154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>
        <v>0</v>
      </c>
      <c r="T3" s="5"/>
      <c r="U3" s="5">
        <v>900</v>
      </c>
      <c r="V3" s="5">
        <f t="shared" ref="V3:V66" si="0">U3/60</f>
        <v>15</v>
      </c>
      <c r="W3" s="5">
        <v>0</v>
      </c>
      <c r="X3" s="5">
        <v>200</v>
      </c>
      <c r="Y3" s="5">
        <v>3000</v>
      </c>
      <c r="Z3" s="5">
        <v>2500</v>
      </c>
      <c r="AA3" s="5">
        <v>100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>
        <v>0</v>
      </c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</row>
    <row r="4" spans="1:61" ht="12.75" customHeight="1">
      <c r="A4" s="5" t="s">
        <v>72</v>
      </c>
      <c r="B4" s="5" t="s">
        <v>106</v>
      </c>
      <c r="C4" s="5">
        <f t="shared" ref="C4:C22" si="1">C3+1</f>
        <v>2</v>
      </c>
      <c r="D4" s="5">
        <v>0</v>
      </c>
      <c r="E4" s="5" t="s">
        <v>155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v>0</v>
      </c>
      <c r="T4" s="5"/>
      <c r="U4" s="5">
        <f t="shared" ref="U4:U12" si="2">U3*2</f>
        <v>1800</v>
      </c>
      <c r="V4" s="5">
        <f t="shared" si="0"/>
        <v>30</v>
      </c>
      <c r="W4" s="5">
        <v>0</v>
      </c>
      <c r="X4" s="5">
        <f t="shared" ref="X4:X12" si="3">X3*2</f>
        <v>400</v>
      </c>
      <c r="Y4" s="5">
        <f t="shared" ref="Y4:Y12" si="4">Y3*2</f>
        <v>6000</v>
      </c>
      <c r="Z4" s="5">
        <f t="shared" ref="Z4:Z12" si="5">Z3*2</f>
        <v>5000</v>
      </c>
      <c r="AA4" s="5">
        <f t="shared" ref="AA4:AA12" si="6">AA3*2</f>
        <v>200</v>
      </c>
      <c r="AB4" s="5">
        <v>1</v>
      </c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>
        <v>0</v>
      </c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spans="1:61" ht="12.75" customHeight="1">
      <c r="A5" s="5" t="s">
        <v>72</v>
      </c>
      <c r="B5" s="5" t="s">
        <v>106</v>
      </c>
      <c r="C5" s="5">
        <f t="shared" si="1"/>
        <v>3</v>
      </c>
      <c r="D5" s="5">
        <v>0</v>
      </c>
      <c r="E5" s="5" t="s">
        <v>156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v>0</v>
      </c>
      <c r="T5" s="5"/>
      <c r="U5" s="5">
        <f t="shared" si="2"/>
        <v>3600</v>
      </c>
      <c r="V5" s="5">
        <f t="shared" si="0"/>
        <v>60</v>
      </c>
      <c r="W5" s="5">
        <v>0</v>
      </c>
      <c r="X5" s="5">
        <f t="shared" si="3"/>
        <v>800</v>
      </c>
      <c r="Y5" s="5">
        <f t="shared" si="4"/>
        <v>12000</v>
      </c>
      <c r="Z5" s="5">
        <f t="shared" si="5"/>
        <v>10000</v>
      </c>
      <c r="AA5" s="5">
        <f t="shared" si="6"/>
        <v>400</v>
      </c>
      <c r="AB5" s="5">
        <f t="shared" ref="AB5:AB12" si="7">AB4+1</f>
        <v>2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>
        <v>1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</row>
    <row r="6" spans="1:61" ht="12.75" customHeight="1">
      <c r="A6" s="5" t="s">
        <v>72</v>
      </c>
      <c r="B6" s="5" t="s">
        <v>106</v>
      </c>
      <c r="C6" s="5">
        <f t="shared" si="1"/>
        <v>4</v>
      </c>
      <c r="D6" s="5">
        <v>0</v>
      </c>
      <c r="E6" s="5" t="s">
        <v>157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0</v>
      </c>
      <c r="T6" s="5"/>
      <c r="U6" s="5">
        <f t="shared" si="2"/>
        <v>7200</v>
      </c>
      <c r="V6" s="5">
        <f t="shared" si="0"/>
        <v>120</v>
      </c>
      <c r="W6" s="5">
        <v>0</v>
      </c>
      <c r="X6" s="5">
        <f t="shared" si="3"/>
        <v>1600</v>
      </c>
      <c r="Y6" s="5">
        <f t="shared" si="4"/>
        <v>24000</v>
      </c>
      <c r="Z6" s="5">
        <f t="shared" si="5"/>
        <v>20000</v>
      </c>
      <c r="AA6" s="5">
        <f t="shared" si="6"/>
        <v>800</v>
      </c>
      <c r="AB6" s="5">
        <f t="shared" si="7"/>
        <v>3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>
        <f t="shared" ref="AP6:AP12" si="8">AP5+1</f>
        <v>2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ht="12.75" customHeight="1">
      <c r="A7" s="5" t="s">
        <v>72</v>
      </c>
      <c r="B7" s="5" t="s">
        <v>106</v>
      </c>
      <c r="C7" s="5">
        <f t="shared" si="1"/>
        <v>5</v>
      </c>
      <c r="D7" s="5">
        <v>0</v>
      </c>
      <c r="E7" s="5" t="s">
        <v>158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v>0</v>
      </c>
      <c r="T7" s="5"/>
      <c r="U7" s="5">
        <f t="shared" si="2"/>
        <v>14400</v>
      </c>
      <c r="V7" s="5">
        <f t="shared" si="0"/>
        <v>240</v>
      </c>
      <c r="W7" s="5">
        <v>0</v>
      </c>
      <c r="X7" s="5">
        <f t="shared" si="3"/>
        <v>3200</v>
      </c>
      <c r="Y7" s="5">
        <f t="shared" si="4"/>
        <v>48000</v>
      </c>
      <c r="Z7" s="5">
        <f t="shared" si="5"/>
        <v>40000</v>
      </c>
      <c r="AA7" s="5">
        <f t="shared" si="6"/>
        <v>1600</v>
      </c>
      <c r="AB7" s="5">
        <f t="shared" si="7"/>
        <v>4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>
        <f t="shared" si="8"/>
        <v>3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</row>
    <row r="8" spans="1:61" ht="12.75" customHeight="1">
      <c r="A8" s="5" t="s">
        <v>72</v>
      </c>
      <c r="B8" s="5" t="s">
        <v>106</v>
      </c>
      <c r="C8" s="5">
        <f t="shared" si="1"/>
        <v>6</v>
      </c>
      <c r="D8" s="5">
        <v>0</v>
      </c>
      <c r="E8" s="5" t="s">
        <v>159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0</v>
      </c>
      <c r="T8" s="5"/>
      <c r="U8" s="5">
        <f t="shared" si="2"/>
        <v>28800</v>
      </c>
      <c r="V8" s="5">
        <f t="shared" si="0"/>
        <v>480</v>
      </c>
      <c r="W8" s="5">
        <v>0</v>
      </c>
      <c r="X8" s="5">
        <f t="shared" si="3"/>
        <v>6400</v>
      </c>
      <c r="Y8" s="5">
        <f t="shared" si="4"/>
        <v>96000</v>
      </c>
      <c r="Z8" s="5">
        <f t="shared" si="5"/>
        <v>80000</v>
      </c>
      <c r="AA8" s="5">
        <f t="shared" si="6"/>
        <v>3200</v>
      </c>
      <c r="AB8" s="5">
        <f t="shared" si="7"/>
        <v>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>
        <f t="shared" si="8"/>
        <v>4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</row>
    <row r="9" spans="1:61" ht="12.75" customHeight="1">
      <c r="A9" s="5" t="s">
        <v>72</v>
      </c>
      <c r="B9" s="5" t="s">
        <v>106</v>
      </c>
      <c r="C9" s="5">
        <f t="shared" si="1"/>
        <v>7</v>
      </c>
      <c r="D9" s="5">
        <v>0</v>
      </c>
      <c r="E9" s="5" t="s">
        <v>160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0</v>
      </c>
      <c r="T9" s="5"/>
      <c r="U9" s="5">
        <f t="shared" si="2"/>
        <v>57600</v>
      </c>
      <c r="V9" s="5">
        <f t="shared" si="0"/>
        <v>960</v>
      </c>
      <c r="W9" s="5">
        <v>0</v>
      </c>
      <c r="X9" s="5">
        <f t="shared" si="3"/>
        <v>12800</v>
      </c>
      <c r="Y9" s="5">
        <f t="shared" si="4"/>
        <v>192000</v>
      </c>
      <c r="Z9" s="5">
        <f t="shared" si="5"/>
        <v>160000</v>
      </c>
      <c r="AA9" s="5">
        <f t="shared" si="6"/>
        <v>6400</v>
      </c>
      <c r="AB9" s="5">
        <f t="shared" si="7"/>
        <v>6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f t="shared" si="8"/>
        <v>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</row>
    <row r="10" spans="1:61" ht="12.75" customHeight="1">
      <c r="A10" s="5" t="s">
        <v>72</v>
      </c>
      <c r="B10" s="5" t="s">
        <v>106</v>
      </c>
      <c r="C10" s="5">
        <f t="shared" si="1"/>
        <v>8</v>
      </c>
      <c r="D10" s="5">
        <v>0</v>
      </c>
      <c r="E10" s="5" t="s">
        <v>161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v>0</v>
      </c>
      <c r="T10" s="5"/>
      <c r="U10" s="5">
        <f t="shared" si="2"/>
        <v>115200</v>
      </c>
      <c r="V10" s="5">
        <f t="shared" si="0"/>
        <v>1920</v>
      </c>
      <c r="W10" s="5">
        <v>0</v>
      </c>
      <c r="X10" s="5">
        <f t="shared" si="3"/>
        <v>25600</v>
      </c>
      <c r="Y10" s="5">
        <f t="shared" si="4"/>
        <v>384000</v>
      </c>
      <c r="Z10" s="5">
        <f t="shared" si="5"/>
        <v>320000</v>
      </c>
      <c r="AA10" s="5">
        <f t="shared" si="6"/>
        <v>12800</v>
      </c>
      <c r="AB10" s="5">
        <f t="shared" si="7"/>
        <v>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>
        <f t="shared" si="8"/>
        <v>6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</row>
    <row r="11" spans="1:61" ht="12.75" customHeight="1">
      <c r="A11" s="5" t="s">
        <v>72</v>
      </c>
      <c r="B11" s="5" t="s">
        <v>106</v>
      </c>
      <c r="C11" s="5">
        <f t="shared" si="1"/>
        <v>9</v>
      </c>
      <c r="D11" s="5">
        <v>0</v>
      </c>
      <c r="E11" s="5" t="s">
        <v>162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0</v>
      </c>
      <c r="T11" s="5"/>
      <c r="U11" s="5">
        <f t="shared" si="2"/>
        <v>230400</v>
      </c>
      <c r="V11" s="5">
        <f t="shared" si="0"/>
        <v>3840</v>
      </c>
      <c r="W11" s="5">
        <v>0</v>
      </c>
      <c r="X11" s="5">
        <f t="shared" si="3"/>
        <v>51200</v>
      </c>
      <c r="Y11" s="5">
        <f t="shared" si="4"/>
        <v>768000</v>
      </c>
      <c r="Z11" s="5">
        <f t="shared" si="5"/>
        <v>640000</v>
      </c>
      <c r="AA11" s="5">
        <f t="shared" si="6"/>
        <v>25600</v>
      </c>
      <c r="AB11" s="5">
        <f t="shared" si="7"/>
        <v>8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f t="shared" si="8"/>
        <v>7</v>
      </c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1" ht="12.75" customHeight="1">
      <c r="A12" s="5" t="s">
        <v>72</v>
      </c>
      <c r="B12" s="5" t="s">
        <v>106</v>
      </c>
      <c r="C12" s="5">
        <f t="shared" si="1"/>
        <v>10</v>
      </c>
      <c r="D12" s="5">
        <v>0</v>
      </c>
      <c r="E12" s="5" t="s">
        <v>163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0</v>
      </c>
      <c r="T12" s="5" t="s">
        <v>117</v>
      </c>
      <c r="U12" s="5">
        <f t="shared" si="2"/>
        <v>460800</v>
      </c>
      <c r="V12" s="5">
        <f t="shared" si="0"/>
        <v>7680</v>
      </c>
      <c r="W12" s="5">
        <v>0</v>
      </c>
      <c r="X12" s="5">
        <f t="shared" si="3"/>
        <v>102400</v>
      </c>
      <c r="Y12" s="5">
        <f t="shared" si="4"/>
        <v>1536000</v>
      </c>
      <c r="Z12" s="5">
        <f t="shared" si="5"/>
        <v>1280000</v>
      </c>
      <c r="AA12" s="5">
        <f t="shared" si="6"/>
        <v>51200</v>
      </c>
      <c r="AB12" s="5">
        <f t="shared" si="7"/>
        <v>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f t="shared" si="8"/>
        <v>8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12.75" customHeight="1">
      <c r="A13" s="5" t="s">
        <v>72</v>
      </c>
      <c r="B13" s="5" t="s">
        <v>106</v>
      </c>
      <c r="C13" s="5">
        <f t="shared" si="1"/>
        <v>11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f t="shared" si="0"/>
        <v>0</v>
      </c>
      <c r="W13" s="5">
        <v>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</row>
    <row r="14" spans="1:61" ht="12.75" customHeight="1">
      <c r="A14" s="5" t="s">
        <v>72</v>
      </c>
      <c r="B14" s="5" t="s">
        <v>106</v>
      </c>
      <c r="C14" s="5">
        <f t="shared" si="1"/>
        <v>12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f t="shared" si="0"/>
        <v>0</v>
      </c>
      <c r="W14" s="5">
        <v>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</row>
    <row r="15" spans="1:61" ht="12.75" customHeight="1">
      <c r="A15" s="5" t="s">
        <v>72</v>
      </c>
      <c r="B15" s="5" t="s">
        <v>106</v>
      </c>
      <c r="C15" s="5">
        <f t="shared" si="1"/>
        <v>13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f t="shared" si="0"/>
        <v>0</v>
      </c>
      <c r="W15" s="5">
        <v>0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</row>
    <row r="16" spans="1:61" ht="12.75" customHeight="1">
      <c r="A16" s="5" t="s">
        <v>72</v>
      </c>
      <c r="B16" s="5" t="s">
        <v>106</v>
      </c>
      <c r="C16" s="5">
        <f t="shared" si="1"/>
        <v>14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f t="shared" si="0"/>
        <v>0</v>
      </c>
      <c r="W16" s="5">
        <v>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</row>
    <row r="17" spans="1:61" ht="12.75" customHeight="1">
      <c r="A17" s="5" t="s">
        <v>72</v>
      </c>
      <c r="B17" s="5" t="s">
        <v>106</v>
      </c>
      <c r="C17" s="5">
        <f t="shared" si="1"/>
        <v>15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f t="shared" si="0"/>
        <v>0</v>
      </c>
      <c r="W17" s="5">
        <v>0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</row>
    <row r="18" spans="1:61" ht="12.75" customHeight="1">
      <c r="A18" s="5" t="s">
        <v>72</v>
      </c>
      <c r="B18" s="5" t="s">
        <v>106</v>
      </c>
      <c r="C18" s="5">
        <f t="shared" si="1"/>
        <v>16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f t="shared" si="0"/>
        <v>0</v>
      </c>
      <c r="W18" s="5">
        <v>0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</row>
    <row r="19" spans="1:61" ht="12.75" customHeight="1">
      <c r="A19" s="5" t="s">
        <v>72</v>
      </c>
      <c r="B19" s="5" t="s">
        <v>106</v>
      </c>
      <c r="C19" s="5">
        <f t="shared" si="1"/>
        <v>17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f t="shared" si="0"/>
        <v>0</v>
      </c>
      <c r="W19" s="5">
        <v>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</row>
    <row r="20" spans="1:61" ht="12.75" customHeight="1">
      <c r="A20" s="5" t="s">
        <v>72</v>
      </c>
      <c r="B20" s="5" t="s">
        <v>106</v>
      </c>
      <c r="C20" s="5">
        <f t="shared" si="1"/>
        <v>18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f t="shared" si="0"/>
        <v>0</v>
      </c>
      <c r="W20" s="5">
        <v>0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</row>
    <row r="21" spans="1:61" ht="12.75" customHeight="1">
      <c r="A21" s="5" t="s">
        <v>72</v>
      </c>
      <c r="B21" s="5" t="s">
        <v>106</v>
      </c>
      <c r="C21" s="5">
        <f t="shared" si="1"/>
        <v>19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f t="shared" si="0"/>
        <v>0</v>
      </c>
      <c r="W21" s="5">
        <v>0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</row>
    <row r="22" spans="1:61" ht="12.75" customHeight="1">
      <c r="A22" s="5" t="s">
        <v>72</v>
      </c>
      <c r="B22" s="5" t="s">
        <v>106</v>
      </c>
      <c r="C22" s="5">
        <f t="shared" si="1"/>
        <v>20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 t="s">
        <v>129</v>
      </c>
      <c r="U22" s="5"/>
      <c r="V22" s="5">
        <f t="shared" si="0"/>
        <v>0</v>
      </c>
      <c r="W22" s="5">
        <v>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</row>
    <row r="23" spans="1:61" ht="12.75" customHeight="1">
      <c r="A23" s="5" t="s">
        <v>73</v>
      </c>
      <c r="B23" s="5" t="s">
        <v>106</v>
      </c>
      <c r="C23" s="5">
        <v>1</v>
      </c>
      <c r="D23" s="5">
        <v>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</v>
      </c>
      <c r="T23" s="5"/>
      <c r="U23" s="5">
        <v>15</v>
      </c>
      <c r="V23" s="5">
        <f t="shared" si="0"/>
        <v>0.25</v>
      </c>
      <c r="W23" s="5">
        <v>0</v>
      </c>
      <c r="X23" s="5">
        <v>120</v>
      </c>
      <c r="Y23" s="5">
        <v>2500</v>
      </c>
      <c r="Z23" s="5">
        <v>1500</v>
      </c>
      <c r="AA23" s="5">
        <v>200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</row>
    <row r="24" spans="1:61" ht="12.75" customHeight="1">
      <c r="A24" s="5" t="s">
        <v>73</v>
      </c>
      <c r="B24" s="5" t="s">
        <v>106</v>
      </c>
      <c r="C24" s="5">
        <f t="shared" ref="C24:C42" si="9">C23+1</f>
        <v>2</v>
      </c>
      <c r="D24" s="5">
        <v>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2</v>
      </c>
      <c r="T24" s="5"/>
      <c r="U24" s="5">
        <v>960</v>
      </c>
      <c r="V24" s="5">
        <f t="shared" si="0"/>
        <v>16</v>
      </c>
      <c r="W24" s="5">
        <v>0</v>
      </c>
      <c r="X24" s="5">
        <f t="shared" ref="X24:X32" si="10">X23*2</f>
        <v>240</v>
      </c>
      <c r="Y24" s="5">
        <f t="shared" ref="Y24:Y32" si="11">Y23*2</f>
        <v>5000</v>
      </c>
      <c r="Z24" s="5">
        <f t="shared" ref="Z24:Z32" si="12">Z23*2</f>
        <v>3000</v>
      </c>
      <c r="AA24" s="5">
        <f t="shared" ref="AA24:AA32" si="13">AA23*2</f>
        <v>400</v>
      </c>
      <c r="AB24" s="5"/>
      <c r="AC24" s="5">
        <v>1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</row>
    <row r="25" spans="1:61" ht="12.75" customHeight="1">
      <c r="A25" s="5" t="s">
        <v>73</v>
      </c>
      <c r="B25" s="5" t="s">
        <v>106</v>
      </c>
      <c r="C25" s="5">
        <f t="shared" si="9"/>
        <v>3</v>
      </c>
      <c r="D25" s="5">
        <v>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2</v>
      </c>
      <c r="T25" s="5"/>
      <c r="U25" s="5">
        <f t="shared" ref="U25:U32" si="14">U24*2</f>
        <v>1920</v>
      </c>
      <c r="V25" s="5">
        <f t="shared" si="0"/>
        <v>32</v>
      </c>
      <c r="W25" s="5">
        <v>0</v>
      </c>
      <c r="X25" s="5">
        <f t="shared" si="10"/>
        <v>480</v>
      </c>
      <c r="Y25" s="5">
        <f t="shared" si="11"/>
        <v>10000</v>
      </c>
      <c r="Z25" s="5">
        <f t="shared" si="12"/>
        <v>6000</v>
      </c>
      <c r="AA25" s="5">
        <f t="shared" si="13"/>
        <v>800</v>
      </c>
      <c r="AB25" s="5"/>
      <c r="AC25" s="5">
        <f t="shared" ref="AC25:AC32" si="15">AC24+1</f>
        <v>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</row>
    <row r="26" spans="1:61" ht="12.75" customHeight="1">
      <c r="A26" s="5" t="s">
        <v>73</v>
      </c>
      <c r="B26" s="5" t="s">
        <v>106</v>
      </c>
      <c r="C26" s="5">
        <f t="shared" si="9"/>
        <v>4</v>
      </c>
      <c r="D26" s="5">
        <v>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2</v>
      </c>
      <c r="T26" s="5"/>
      <c r="U26" s="5">
        <f t="shared" si="14"/>
        <v>3840</v>
      </c>
      <c r="V26" s="5">
        <f t="shared" si="0"/>
        <v>64</v>
      </c>
      <c r="W26" s="5">
        <v>0</v>
      </c>
      <c r="X26" s="5">
        <f t="shared" si="10"/>
        <v>960</v>
      </c>
      <c r="Y26" s="5">
        <f t="shared" si="11"/>
        <v>20000</v>
      </c>
      <c r="Z26" s="5">
        <f t="shared" si="12"/>
        <v>12000</v>
      </c>
      <c r="AA26" s="5">
        <f t="shared" si="13"/>
        <v>1600</v>
      </c>
      <c r="AB26" s="5"/>
      <c r="AC26" s="5">
        <f t="shared" si="15"/>
        <v>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</row>
    <row r="27" spans="1:61" ht="12.75" customHeight="1">
      <c r="A27" s="5" t="s">
        <v>73</v>
      </c>
      <c r="B27" s="5" t="s">
        <v>106</v>
      </c>
      <c r="C27" s="5">
        <f t="shared" si="9"/>
        <v>5</v>
      </c>
      <c r="D27" s="5">
        <v>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>
        <v>2</v>
      </c>
      <c r="T27" s="5"/>
      <c r="U27" s="5">
        <f t="shared" si="14"/>
        <v>7680</v>
      </c>
      <c r="V27" s="5">
        <f t="shared" si="0"/>
        <v>128</v>
      </c>
      <c r="W27" s="5">
        <v>0</v>
      </c>
      <c r="X27" s="5">
        <f t="shared" si="10"/>
        <v>1920</v>
      </c>
      <c r="Y27" s="5">
        <f t="shared" si="11"/>
        <v>40000</v>
      </c>
      <c r="Z27" s="5">
        <f t="shared" si="12"/>
        <v>24000</v>
      </c>
      <c r="AA27" s="5">
        <f t="shared" si="13"/>
        <v>3200</v>
      </c>
      <c r="AB27" s="5"/>
      <c r="AC27" s="5">
        <f t="shared" si="15"/>
        <v>4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</row>
    <row r="28" spans="1:61" ht="12.75" customHeight="1">
      <c r="A28" s="5" t="s">
        <v>73</v>
      </c>
      <c r="B28" s="5" t="s">
        <v>106</v>
      </c>
      <c r="C28" s="5">
        <f t="shared" si="9"/>
        <v>6</v>
      </c>
      <c r="D28" s="5">
        <v>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</v>
      </c>
      <c r="T28" s="5"/>
      <c r="U28" s="5">
        <f t="shared" si="14"/>
        <v>15360</v>
      </c>
      <c r="V28" s="5">
        <f t="shared" si="0"/>
        <v>256</v>
      </c>
      <c r="W28" s="5">
        <v>0</v>
      </c>
      <c r="X28" s="5">
        <f t="shared" si="10"/>
        <v>3840</v>
      </c>
      <c r="Y28" s="5">
        <f t="shared" si="11"/>
        <v>80000</v>
      </c>
      <c r="Z28" s="5">
        <f t="shared" si="12"/>
        <v>48000</v>
      </c>
      <c r="AA28" s="5">
        <f t="shared" si="13"/>
        <v>6400</v>
      </c>
      <c r="AB28" s="5"/>
      <c r="AC28" s="5">
        <f t="shared" si="15"/>
        <v>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</row>
    <row r="29" spans="1:61" ht="12.75" customHeight="1">
      <c r="A29" s="5" t="s">
        <v>73</v>
      </c>
      <c r="B29" s="5" t="s">
        <v>106</v>
      </c>
      <c r="C29" s="5">
        <f t="shared" si="9"/>
        <v>7</v>
      </c>
      <c r="D29" s="5">
        <v>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2</v>
      </c>
      <c r="T29" s="5"/>
      <c r="U29" s="5">
        <f t="shared" si="14"/>
        <v>30720</v>
      </c>
      <c r="V29" s="5">
        <f t="shared" si="0"/>
        <v>512</v>
      </c>
      <c r="W29" s="5">
        <v>0</v>
      </c>
      <c r="X29" s="5">
        <f t="shared" si="10"/>
        <v>7680</v>
      </c>
      <c r="Y29" s="5">
        <f t="shared" si="11"/>
        <v>160000</v>
      </c>
      <c r="Z29" s="5">
        <f t="shared" si="12"/>
        <v>96000</v>
      </c>
      <c r="AA29" s="5">
        <f t="shared" si="13"/>
        <v>12800</v>
      </c>
      <c r="AB29" s="5"/>
      <c r="AC29" s="5">
        <f t="shared" si="15"/>
        <v>6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</row>
    <row r="30" spans="1:61" ht="12.75" customHeight="1">
      <c r="A30" s="5" t="s">
        <v>73</v>
      </c>
      <c r="B30" s="5" t="s">
        <v>106</v>
      </c>
      <c r="C30" s="5">
        <f t="shared" si="9"/>
        <v>8</v>
      </c>
      <c r="D30" s="5">
        <v>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2</v>
      </c>
      <c r="T30" s="5"/>
      <c r="U30" s="5">
        <f t="shared" si="14"/>
        <v>61440</v>
      </c>
      <c r="V30" s="5">
        <f t="shared" si="0"/>
        <v>1024</v>
      </c>
      <c r="W30" s="5">
        <v>0</v>
      </c>
      <c r="X30" s="5">
        <f t="shared" si="10"/>
        <v>15360</v>
      </c>
      <c r="Y30" s="5">
        <f t="shared" si="11"/>
        <v>320000</v>
      </c>
      <c r="Z30" s="5">
        <f t="shared" si="12"/>
        <v>192000</v>
      </c>
      <c r="AA30" s="5">
        <f t="shared" si="13"/>
        <v>25600</v>
      </c>
      <c r="AB30" s="5"/>
      <c r="AC30" s="5">
        <f t="shared" si="15"/>
        <v>7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</row>
    <row r="31" spans="1:61" ht="12.75" customHeight="1">
      <c r="A31" s="5" t="s">
        <v>73</v>
      </c>
      <c r="B31" s="5" t="s">
        <v>106</v>
      </c>
      <c r="C31" s="5">
        <f t="shared" si="9"/>
        <v>9</v>
      </c>
      <c r="D31" s="5">
        <v>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2</v>
      </c>
      <c r="T31" s="5"/>
      <c r="U31" s="5">
        <f t="shared" si="14"/>
        <v>122880</v>
      </c>
      <c r="V31" s="5">
        <f t="shared" si="0"/>
        <v>2048</v>
      </c>
      <c r="W31" s="5">
        <v>0</v>
      </c>
      <c r="X31" s="5">
        <f t="shared" si="10"/>
        <v>30720</v>
      </c>
      <c r="Y31" s="5">
        <f t="shared" si="11"/>
        <v>640000</v>
      </c>
      <c r="Z31" s="5">
        <f t="shared" si="12"/>
        <v>384000</v>
      </c>
      <c r="AA31" s="5">
        <f t="shared" si="13"/>
        <v>51200</v>
      </c>
      <c r="AB31" s="5"/>
      <c r="AC31" s="5">
        <f t="shared" si="15"/>
        <v>8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</row>
    <row r="32" spans="1:61" ht="12.75" customHeight="1">
      <c r="A32" s="5" t="s">
        <v>73</v>
      </c>
      <c r="B32" s="5" t="s">
        <v>106</v>
      </c>
      <c r="C32" s="5">
        <f t="shared" si="9"/>
        <v>10</v>
      </c>
      <c r="D32" s="5">
        <v>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</v>
      </c>
      <c r="T32" s="5" t="s">
        <v>117</v>
      </c>
      <c r="U32" s="5">
        <f t="shared" si="14"/>
        <v>245760</v>
      </c>
      <c r="V32" s="5">
        <f t="shared" si="0"/>
        <v>4096</v>
      </c>
      <c r="W32" s="5">
        <v>0</v>
      </c>
      <c r="X32" s="5">
        <f t="shared" si="10"/>
        <v>61440</v>
      </c>
      <c r="Y32" s="5">
        <f t="shared" si="11"/>
        <v>1280000</v>
      </c>
      <c r="Z32" s="5">
        <f t="shared" si="12"/>
        <v>768000</v>
      </c>
      <c r="AA32" s="5">
        <f t="shared" si="13"/>
        <v>102400</v>
      </c>
      <c r="AB32" s="5"/>
      <c r="AC32" s="5">
        <f t="shared" si="15"/>
        <v>9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</row>
    <row r="33" spans="1:61" ht="12.75" customHeight="1">
      <c r="A33" s="5" t="s">
        <v>73</v>
      </c>
      <c r="B33" s="5" t="s">
        <v>106</v>
      </c>
      <c r="C33" s="5">
        <f t="shared" si="9"/>
        <v>11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f t="shared" si="0"/>
        <v>0</v>
      </c>
      <c r="W33" s="5">
        <v>0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</row>
    <row r="34" spans="1:61" ht="12.75" customHeight="1">
      <c r="A34" s="5" t="s">
        <v>73</v>
      </c>
      <c r="B34" s="5" t="s">
        <v>106</v>
      </c>
      <c r="C34" s="5">
        <f t="shared" si="9"/>
        <v>12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f t="shared" si="0"/>
        <v>0</v>
      </c>
      <c r="W34" s="5">
        <v>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</row>
    <row r="35" spans="1:61" ht="12.75" customHeight="1">
      <c r="A35" s="5" t="s">
        <v>73</v>
      </c>
      <c r="B35" s="5" t="s">
        <v>106</v>
      </c>
      <c r="C35" s="5">
        <f t="shared" si="9"/>
        <v>13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f t="shared" si="0"/>
        <v>0</v>
      </c>
      <c r="W35" s="5">
        <v>0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</row>
    <row r="36" spans="1:61" ht="12.75" customHeight="1">
      <c r="A36" s="5" t="s">
        <v>73</v>
      </c>
      <c r="B36" s="5" t="s">
        <v>106</v>
      </c>
      <c r="C36" s="5">
        <f t="shared" si="9"/>
        <v>14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f t="shared" si="0"/>
        <v>0</v>
      </c>
      <c r="W36" s="5">
        <v>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</row>
    <row r="37" spans="1:61" ht="12.75" customHeight="1">
      <c r="A37" s="5" t="s">
        <v>73</v>
      </c>
      <c r="B37" s="5" t="s">
        <v>106</v>
      </c>
      <c r="C37" s="5">
        <f t="shared" si="9"/>
        <v>15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f t="shared" si="0"/>
        <v>0</v>
      </c>
      <c r="W37" s="5">
        <v>0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</row>
    <row r="38" spans="1:61" ht="12.75" customHeight="1">
      <c r="A38" s="5" t="s">
        <v>73</v>
      </c>
      <c r="B38" s="5" t="s">
        <v>106</v>
      </c>
      <c r="C38" s="5">
        <f t="shared" si="9"/>
        <v>16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f t="shared" si="0"/>
        <v>0</v>
      </c>
      <c r="W38" s="5">
        <v>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</row>
    <row r="39" spans="1:61" ht="12.75" customHeight="1">
      <c r="A39" s="5" t="s">
        <v>73</v>
      </c>
      <c r="B39" s="5" t="s">
        <v>106</v>
      </c>
      <c r="C39" s="5">
        <f t="shared" si="9"/>
        <v>17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f t="shared" si="0"/>
        <v>0</v>
      </c>
      <c r="W39" s="5">
        <v>0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</row>
    <row r="40" spans="1:61" ht="12.75" customHeight="1">
      <c r="A40" s="5" t="s">
        <v>73</v>
      </c>
      <c r="B40" s="5" t="s">
        <v>106</v>
      </c>
      <c r="C40" s="5">
        <f t="shared" si="9"/>
        <v>18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f t="shared" si="0"/>
        <v>0</v>
      </c>
      <c r="W40" s="5">
        <v>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</row>
    <row r="41" spans="1:61" ht="12.75" customHeight="1">
      <c r="A41" s="5" t="s">
        <v>73</v>
      </c>
      <c r="B41" s="5" t="s">
        <v>106</v>
      </c>
      <c r="C41" s="5">
        <f t="shared" si="9"/>
        <v>19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f t="shared" si="0"/>
        <v>0</v>
      </c>
      <c r="W41" s="5">
        <v>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</row>
    <row r="42" spans="1:61" ht="12.75" customHeight="1">
      <c r="A42" s="5" t="s">
        <v>73</v>
      </c>
      <c r="B42" s="5" t="s">
        <v>106</v>
      </c>
      <c r="C42" s="5">
        <f t="shared" si="9"/>
        <v>20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 t="s">
        <v>129</v>
      </c>
      <c r="U42" s="5"/>
      <c r="V42" s="5">
        <f t="shared" si="0"/>
        <v>0</v>
      </c>
      <c r="W42" s="5">
        <v>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</row>
    <row r="43" spans="1:61" ht="12.75" customHeight="1">
      <c r="A43" s="5" t="s">
        <v>74</v>
      </c>
      <c r="B43" s="5" t="s">
        <v>106</v>
      </c>
      <c r="C43" s="5">
        <v>1</v>
      </c>
      <c r="D43" s="5">
        <v>0</v>
      </c>
      <c r="E43" s="5"/>
      <c r="F43" s="5"/>
      <c r="G43" s="5"/>
      <c r="H43" s="5">
        <f t="shared" ref="H43:H52" si="16">C43*100</f>
        <v>100</v>
      </c>
      <c r="I43" s="5">
        <f t="shared" ref="I43:I52" si="17">C43*50</f>
        <v>50</v>
      </c>
      <c r="J43" s="5"/>
      <c r="K43" s="5"/>
      <c r="L43" s="5"/>
      <c r="M43" s="5"/>
      <c r="N43" s="5"/>
      <c r="O43" s="5"/>
      <c r="P43" s="5"/>
      <c r="Q43" s="5"/>
      <c r="R43" s="5"/>
      <c r="S43" s="5">
        <v>0</v>
      </c>
      <c r="T43" s="5"/>
      <c r="U43" s="5">
        <v>5</v>
      </c>
      <c r="V43" s="5">
        <f t="shared" si="0"/>
        <v>8.3333333333333329E-2</v>
      </c>
      <c r="W43" s="5">
        <v>0</v>
      </c>
      <c r="X43" s="5">
        <v>100</v>
      </c>
      <c r="Y43" s="5">
        <v>500</v>
      </c>
      <c r="Z43" s="5">
        <v>100</v>
      </c>
      <c r="AA43" s="5">
        <v>50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</row>
    <row r="44" spans="1:61" ht="12.75" customHeight="1">
      <c r="A44" s="5" t="s">
        <v>74</v>
      </c>
      <c r="B44" s="5" t="s">
        <v>106</v>
      </c>
      <c r="C44" s="5">
        <f t="shared" ref="C44:C62" si="18">C43+1</f>
        <v>2</v>
      </c>
      <c r="D44" s="5">
        <v>0</v>
      </c>
      <c r="E44" s="5"/>
      <c r="F44" s="5"/>
      <c r="G44" s="5"/>
      <c r="H44" s="5">
        <f t="shared" si="16"/>
        <v>200</v>
      </c>
      <c r="I44" s="5">
        <f t="shared" si="17"/>
        <v>100</v>
      </c>
      <c r="J44" s="5"/>
      <c r="K44" s="5"/>
      <c r="L44" s="5"/>
      <c r="M44" s="5"/>
      <c r="N44" s="5"/>
      <c r="O44" s="5"/>
      <c r="P44" s="5"/>
      <c r="Q44" s="5"/>
      <c r="R44" s="5"/>
      <c r="S44" s="5">
        <v>0</v>
      </c>
      <c r="T44" s="5"/>
      <c r="U44" s="5">
        <v>30</v>
      </c>
      <c r="V44" s="5">
        <f t="shared" si="0"/>
        <v>0.5</v>
      </c>
      <c r="W44" s="5">
        <v>0</v>
      </c>
      <c r="X44" s="5">
        <f t="shared" ref="X44:X52" si="19">X43*2</f>
        <v>200</v>
      </c>
      <c r="Y44" s="5">
        <f t="shared" ref="Y44:Y52" si="20">Y43*2</f>
        <v>1000</v>
      </c>
      <c r="Z44" s="5">
        <f t="shared" ref="Z44:Z52" si="21">Z43*2</f>
        <v>200</v>
      </c>
      <c r="AA44" s="5">
        <f t="shared" ref="AA44:AA52" si="22">AA43*2</f>
        <v>100</v>
      </c>
      <c r="AB44" s="5">
        <v>1</v>
      </c>
      <c r="AC44" s="5"/>
      <c r="AD44" s="5">
        <v>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</row>
    <row r="45" spans="1:61" ht="12.75" customHeight="1">
      <c r="A45" s="5" t="s">
        <v>74</v>
      </c>
      <c r="B45" s="5" t="s">
        <v>106</v>
      </c>
      <c r="C45" s="5">
        <f t="shared" si="18"/>
        <v>3</v>
      </c>
      <c r="D45" s="5">
        <v>0</v>
      </c>
      <c r="E45" s="5"/>
      <c r="F45" s="5"/>
      <c r="G45" s="5"/>
      <c r="H45" s="5">
        <f t="shared" si="16"/>
        <v>300</v>
      </c>
      <c r="I45" s="5">
        <f t="shared" si="17"/>
        <v>150</v>
      </c>
      <c r="J45" s="5"/>
      <c r="K45" s="5"/>
      <c r="L45" s="5"/>
      <c r="M45" s="5"/>
      <c r="N45" s="5"/>
      <c r="O45" s="5"/>
      <c r="P45" s="5"/>
      <c r="Q45" s="5"/>
      <c r="R45" s="5"/>
      <c r="S45" s="5">
        <v>0</v>
      </c>
      <c r="T45" s="5"/>
      <c r="U45" s="5">
        <v>120</v>
      </c>
      <c r="V45" s="5">
        <f t="shared" si="0"/>
        <v>2</v>
      </c>
      <c r="W45" s="5">
        <v>0</v>
      </c>
      <c r="X45" s="5">
        <f t="shared" si="19"/>
        <v>400</v>
      </c>
      <c r="Y45" s="5">
        <f t="shared" si="20"/>
        <v>2000</v>
      </c>
      <c r="Z45" s="5">
        <f t="shared" si="21"/>
        <v>400</v>
      </c>
      <c r="AA45" s="5">
        <f t="shared" si="22"/>
        <v>200</v>
      </c>
      <c r="AB45" s="5">
        <f t="shared" ref="AB45:AB52" si="23">AB44+1</f>
        <v>2</v>
      </c>
      <c r="AC45" s="5"/>
      <c r="AD45" s="5">
        <f t="shared" ref="AD45:AD52" si="24">AD44+1</f>
        <v>2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</row>
    <row r="46" spans="1:61" ht="12.75" customHeight="1">
      <c r="A46" s="5" t="s">
        <v>74</v>
      </c>
      <c r="B46" s="5" t="s">
        <v>106</v>
      </c>
      <c r="C46" s="5">
        <f t="shared" si="18"/>
        <v>4</v>
      </c>
      <c r="D46" s="5">
        <v>0</v>
      </c>
      <c r="E46" s="5"/>
      <c r="F46" s="5"/>
      <c r="G46" s="5"/>
      <c r="H46" s="5">
        <f t="shared" si="16"/>
        <v>400</v>
      </c>
      <c r="I46" s="5">
        <f t="shared" si="17"/>
        <v>200</v>
      </c>
      <c r="J46" s="5"/>
      <c r="K46" s="5"/>
      <c r="L46" s="5"/>
      <c r="M46" s="5"/>
      <c r="N46" s="5"/>
      <c r="O46" s="5"/>
      <c r="P46" s="5"/>
      <c r="Q46" s="5"/>
      <c r="R46" s="5"/>
      <c r="S46" s="5">
        <v>0</v>
      </c>
      <c r="T46" s="5"/>
      <c r="U46" s="5">
        <f t="shared" ref="U46:U52" si="25">U45*2</f>
        <v>240</v>
      </c>
      <c r="V46" s="5">
        <f t="shared" si="0"/>
        <v>4</v>
      </c>
      <c r="W46" s="5">
        <v>0</v>
      </c>
      <c r="X46" s="5">
        <f t="shared" si="19"/>
        <v>800</v>
      </c>
      <c r="Y46" s="5">
        <f t="shared" si="20"/>
        <v>4000</v>
      </c>
      <c r="Z46" s="5">
        <f t="shared" si="21"/>
        <v>800</v>
      </c>
      <c r="AA46" s="5">
        <f t="shared" si="22"/>
        <v>400</v>
      </c>
      <c r="AB46" s="5">
        <f t="shared" si="23"/>
        <v>3</v>
      </c>
      <c r="AC46" s="5"/>
      <c r="AD46" s="5">
        <f t="shared" si="24"/>
        <v>3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</row>
    <row r="47" spans="1:61" ht="12.75" customHeight="1">
      <c r="A47" s="5" t="s">
        <v>74</v>
      </c>
      <c r="B47" s="5" t="s">
        <v>106</v>
      </c>
      <c r="C47" s="5">
        <f t="shared" si="18"/>
        <v>5</v>
      </c>
      <c r="D47" s="5">
        <v>0</v>
      </c>
      <c r="E47" s="5"/>
      <c r="F47" s="5"/>
      <c r="G47" s="5"/>
      <c r="H47" s="5">
        <f t="shared" si="16"/>
        <v>500</v>
      </c>
      <c r="I47" s="5">
        <f t="shared" si="17"/>
        <v>250</v>
      </c>
      <c r="J47" s="5"/>
      <c r="K47" s="5"/>
      <c r="L47" s="5"/>
      <c r="M47" s="5"/>
      <c r="N47" s="5"/>
      <c r="O47" s="5"/>
      <c r="P47" s="5"/>
      <c r="Q47" s="5"/>
      <c r="R47" s="5"/>
      <c r="S47" s="5">
        <v>0</v>
      </c>
      <c r="T47" s="5"/>
      <c r="U47" s="5">
        <f t="shared" si="25"/>
        <v>480</v>
      </c>
      <c r="V47" s="5">
        <f t="shared" si="0"/>
        <v>8</v>
      </c>
      <c r="W47" s="5">
        <v>0</v>
      </c>
      <c r="X47" s="5">
        <f t="shared" si="19"/>
        <v>1600</v>
      </c>
      <c r="Y47" s="5">
        <f t="shared" si="20"/>
        <v>8000</v>
      </c>
      <c r="Z47" s="5">
        <f t="shared" si="21"/>
        <v>1600</v>
      </c>
      <c r="AA47" s="5">
        <f t="shared" si="22"/>
        <v>800</v>
      </c>
      <c r="AB47" s="5">
        <f t="shared" si="23"/>
        <v>4</v>
      </c>
      <c r="AC47" s="5"/>
      <c r="AD47" s="5">
        <f t="shared" si="24"/>
        <v>4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</row>
    <row r="48" spans="1:61" ht="12.75" customHeight="1">
      <c r="A48" s="5" t="s">
        <v>74</v>
      </c>
      <c r="B48" s="5" t="s">
        <v>106</v>
      </c>
      <c r="C48" s="5">
        <f t="shared" si="18"/>
        <v>6</v>
      </c>
      <c r="D48" s="5">
        <v>0</v>
      </c>
      <c r="E48" s="5"/>
      <c r="F48" s="5"/>
      <c r="G48" s="5"/>
      <c r="H48" s="5">
        <f t="shared" si="16"/>
        <v>600</v>
      </c>
      <c r="I48" s="5">
        <f t="shared" si="17"/>
        <v>300</v>
      </c>
      <c r="J48" s="5"/>
      <c r="K48" s="5"/>
      <c r="L48" s="5"/>
      <c r="M48" s="5"/>
      <c r="N48" s="5"/>
      <c r="O48" s="5"/>
      <c r="P48" s="5"/>
      <c r="Q48" s="5"/>
      <c r="R48" s="5"/>
      <c r="S48" s="5">
        <v>0</v>
      </c>
      <c r="T48" s="5"/>
      <c r="U48" s="5">
        <f t="shared" si="25"/>
        <v>960</v>
      </c>
      <c r="V48" s="5">
        <f t="shared" si="0"/>
        <v>16</v>
      </c>
      <c r="W48" s="5">
        <v>0</v>
      </c>
      <c r="X48" s="5">
        <f t="shared" si="19"/>
        <v>3200</v>
      </c>
      <c r="Y48" s="5">
        <f t="shared" si="20"/>
        <v>16000</v>
      </c>
      <c r="Z48" s="5">
        <f t="shared" si="21"/>
        <v>3200</v>
      </c>
      <c r="AA48" s="5">
        <f t="shared" si="22"/>
        <v>1600</v>
      </c>
      <c r="AB48" s="5">
        <f t="shared" si="23"/>
        <v>5</v>
      </c>
      <c r="AC48" s="5"/>
      <c r="AD48" s="5">
        <f t="shared" si="24"/>
        <v>5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</row>
    <row r="49" spans="1:61" ht="12.75" customHeight="1">
      <c r="A49" s="5" t="s">
        <v>74</v>
      </c>
      <c r="B49" s="5" t="s">
        <v>106</v>
      </c>
      <c r="C49" s="5">
        <f t="shared" si="18"/>
        <v>7</v>
      </c>
      <c r="D49" s="5">
        <v>0</v>
      </c>
      <c r="E49" s="5"/>
      <c r="F49" s="5"/>
      <c r="G49" s="5"/>
      <c r="H49" s="5">
        <f t="shared" si="16"/>
        <v>700</v>
      </c>
      <c r="I49" s="5">
        <f t="shared" si="17"/>
        <v>350</v>
      </c>
      <c r="J49" s="5"/>
      <c r="K49" s="5"/>
      <c r="L49" s="5"/>
      <c r="M49" s="5"/>
      <c r="N49" s="5"/>
      <c r="O49" s="5"/>
      <c r="P49" s="5"/>
      <c r="Q49" s="5"/>
      <c r="R49" s="5"/>
      <c r="S49" s="5">
        <v>0</v>
      </c>
      <c r="T49" s="5"/>
      <c r="U49" s="5">
        <f t="shared" si="25"/>
        <v>1920</v>
      </c>
      <c r="V49" s="5">
        <f t="shared" si="0"/>
        <v>32</v>
      </c>
      <c r="W49" s="5">
        <v>0</v>
      </c>
      <c r="X49" s="5">
        <f t="shared" si="19"/>
        <v>6400</v>
      </c>
      <c r="Y49" s="5">
        <f t="shared" si="20"/>
        <v>32000</v>
      </c>
      <c r="Z49" s="5">
        <f t="shared" si="21"/>
        <v>6400</v>
      </c>
      <c r="AA49" s="5">
        <f t="shared" si="22"/>
        <v>3200</v>
      </c>
      <c r="AB49" s="5">
        <f t="shared" si="23"/>
        <v>6</v>
      </c>
      <c r="AC49" s="5"/>
      <c r="AD49" s="5">
        <f t="shared" si="24"/>
        <v>6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</row>
    <row r="50" spans="1:61" ht="12.75" customHeight="1">
      <c r="A50" s="5" t="s">
        <v>74</v>
      </c>
      <c r="B50" s="5" t="s">
        <v>106</v>
      </c>
      <c r="C50" s="5">
        <f t="shared" si="18"/>
        <v>8</v>
      </c>
      <c r="D50" s="5">
        <v>0</v>
      </c>
      <c r="E50" s="5"/>
      <c r="F50" s="5"/>
      <c r="G50" s="5"/>
      <c r="H50" s="5">
        <f t="shared" si="16"/>
        <v>800</v>
      </c>
      <c r="I50" s="5">
        <f t="shared" si="17"/>
        <v>400</v>
      </c>
      <c r="J50" s="5"/>
      <c r="K50" s="5"/>
      <c r="L50" s="5"/>
      <c r="M50" s="5"/>
      <c r="N50" s="5"/>
      <c r="O50" s="5"/>
      <c r="P50" s="5"/>
      <c r="Q50" s="5"/>
      <c r="R50" s="5"/>
      <c r="S50" s="5">
        <v>0</v>
      </c>
      <c r="T50" s="5"/>
      <c r="U50" s="5">
        <f t="shared" si="25"/>
        <v>3840</v>
      </c>
      <c r="V50" s="5">
        <f t="shared" si="0"/>
        <v>64</v>
      </c>
      <c r="W50" s="5">
        <v>0</v>
      </c>
      <c r="X50" s="5">
        <f t="shared" si="19"/>
        <v>12800</v>
      </c>
      <c r="Y50" s="5">
        <f t="shared" si="20"/>
        <v>64000</v>
      </c>
      <c r="Z50" s="5">
        <f t="shared" si="21"/>
        <v>12800</v>
      </c>
      <c r="AA50" s="5">
        <f t="shared" si="22"/>
        <v>6400</v>
      </c>
      <c r="AB50" s="5">
        <f t="shared" si="23"/>
        <v>7</v>
      </c>
      <c r="AC50" s="5"/>
      <c r="AD50" s="5">
        <f t="shared" si="24"/>
        <v>7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</row>
    <row r="51" spans="1:61">
      <c r="A51" s="5" t="s">
        <v>74</v>
      </c>
      <c r="B51" s="5" t="s">
        <v>106</v>
      </c>
      <c r="C51" s="5">
        <f t="shared" si="18"/>
        <v>9</v>
      </c>
      <c r="D51" s="5">
        <v>0</v>
      </c>
      <c r="E51" s="5"/>
      <c r="F51" s="5"/>
      <c r="G51" s="5"/>
      <c r="H51" s="5">
        <f t="shared" si="16"/>
        <v>900</v>
      </c>
      <c r="I51" s="5">
        <f t="shared" si="17"/>
        <v>450</v>
      </c>
      <c r="J51" s="5"/>
      <c r="K51" s="5"/>
      <c r="L51" s="5"/>
      <c r="M51" s="5"/>
      <c r="N51" s="5"/>
      <c r="O51" s="5"/>
      <c r="P51" s="5"/>
      <c r="Q51" s="5"/>
      <c r="R51" s="5"/>
      <c r="S51" s="5">
        <v>0</v>
      </c>
      <c r="T51" s="5"/>
      <c r="U51" s="5">
        <f t="shared" si="25"/>
        <v>7680</v>
      </c>
      <c r="V51" s="5">
        <f t="shared" si="0"/>
        <v>128</v>
      </c>
      <c r="W51" s="5">
        <v>0</v>
      </c>
      <c r="X51" s="5">
        <f t="shared" si="19"/>
        <v>25600</v>
      </c>
      <c r="Y51" s="5">
        <f t="shared" si="20"/>
        <v>128000</v>
      </c>
      <c r="Z51" s="5">
        <f t="shared" si="21"/>
        <v>25600</v>
      </c>
      <c r="AA51" s="5">
        <f t="shared" si="22"/>
        <v>12800</v>
      </c>
      <c r="AB51" s="5">
        <f t="shared" si="23"/>
        <v>8</v>
      </c>
      <c r="AC51" s="5"/>
      <c r="AD51" s="5">
        <f t="shared" si="24"/>
        <v>8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</row>
    <row r="52" spans="1:61">
      <c r="A52" s="5" t="s">
        <v>74</v>
      </c>
      <c r="B52" s="5" t="s">
        <v>106</v>
      </c>
      <c r="C52" s="5">
        <f t="shared" si="18"/>
        <v>10</v>
      </c>
      <c r="D52" s="5">
        <v>0</v>
      </c>
      <c r="E52" s="5"/>
      <c r="F52" s="5"/>
      <c r="G52" s="5"/>
      <c r="H52" s="5">
        <f t="shared" si="16"/>
        <v>1000</v>
      </c>
      <c r="I52" s="5">
        <f t="shared" si="17"/>
        <v>500</v>
      </c>
      <c r="J52" s="5"/>
      <c r="K52" s="5"/>
      <c r="L52" s="5"/>
      <c r="M52" s="5"/>
      <c r="N52" s="5"/>
      <c r="O52" s="5"/>
      <c r="P52" s="5"/>
      <c r="Q52" s="5"/>
      <c r="R52" s="5"/>
      <c r="S52" s="5">
        <v>0</v>
      </c>
      <c r="T52" s="5" t="s">
        <v>117</v>
      </c>
      <c r="U52" s="5">
        <f t="shared" si="25"/>
        <v>15360</v>
      </c>
      <c r="V52" s="5">
        <f t="shared" si="0"/>
        <v>256</v>
      </c>
      <c r="W52" s="5">
        <v>0</v>
      </c>
      <c r="X52" s="5">
        <f t="shared" si="19"/>
        <v>51200</v>
      </c>
      <c r="Y52" s="5">
        <f t="shared" si="20"/>
        <v>256000</v>
      </c>
      <c r="Z52" s="5">
        <f t="shared" si="21"/>
        <v>51200</v>
      </c>
      <c r="AA52" s="5">
        <f t="shared" si="22"/>
        <v>25600</v>
      </c>
      <c r="AB52" s="5">
        <f t="shared" si="23"/>
        <v>9</v>
      </c>
      <c r="AC52" s="5"/>
      <c r="AD52" s="5">
        <f t="shared" si="24"/>
        <v>9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</row>
    <row r="53" spans="1:61">
      <c r="A53" s="5" t="s">
        <v>74</v>
      </c>
      <c r="B53" s="5" t="s">
        <v>106</v>
      </c>
      <c r="C53" s="5">
        <f t="shared" si="18"/>
        <v>11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f t="shared" si="0"/>
        <v>0</v>
      </c>
      <c r="W53" s="5">
        <v>0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</row>
    <row r="54" spans="1:61">
      <c r="A54" s="5" t="s">
        <v>74</v>
      </c>
      <c r="B54" s="5" t="s">
        <v>106</v>
      </c>
      <c r="C54" s="5">
        <f t="shared" si="18"/>
        <v>12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f t="shared" si="0"/>
        <v>0</v>
      </c>
      <c r="W54" s="5">
        <v>0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</row>
    <row r="55" spans="1:61">
      <c r="A55" s="5" t="s">
        <v>74</v>
      </c>
      <c r="B55" s="5" t="s">
        <v>106</v>
      </c>
      <c r="C55" s="5">
        <f t="shared" si="18"/>
        <v>13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f t="shared" si="0"/>
        <v>0</v>
      </c>
      <c r="W55" s="5">
        <v>0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</row>
    <row r="56" spans="1:61">
      <c r="A56" s="5" t="s">
        <v>74</v>
      </c>
      <c r="B56" s="5" t="s">
        <v>106</v>
      </c>
      <c r="C56" s="5">
        <f t="shared" si="18"/>
        <v>14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f t="shared" si="0"/>
        <v>0</v>
      </c>
      <c r="W56" s="5">
        <v>0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</row>
    <row r="57" spans="1:61">
      <c r="A57" s="5" t="s">
        <v>74</v>
      </c>
      <c r="B57" s="5" t="s">
        <v>106</v>
      </c>
      <c r="C57" s="5">
        <f t="shared" si="18"/>
        <v>15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f t="shared" si="0"/>
        <v>0</v>
      </c>
      <c r="W57" s="5">
        <v>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</row>
    <row r="58" spans="1:61">
      <c r="A58" s="5" t="s">
        <v>74</v>
      </c>
      <c r="B58" s="5" t="s">
        <v>106</v>
      </c>
      <c r="C58" s="5">
        <f t="shared" si="18"/>
        <v>16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f t="shared" si="0"/>
        <v>0</v>
      </c>
      <c r="W58" s="5">
        <v>0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</row>
    <row r="59" spans="1:61">
      <c r="A59" s="5" t="s">
        <v>74</v>
      </c>
      <c r="B59" s="5" t="s">
        <v>106</v>
      </c>
      <c r="C59" s="5">
        <f t="shared" si="18"/>
        <v>17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f t="shared" si="0"/>
        <v>0</v>
      </c>
      <c r="W59" s="5">
        <v>0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</row>
    <row r="60" spans="1:61">
      <c r="A60" s="5" t="s">
        <v>74</v>
      </c>
      <c r="B60" s="5" t="s">
        <v>106</v>
      </c>
      <c r="C60" s="5">
        <f t="shared" si="18"/>
        <v>18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f t="shared" si="0"/>
        <v>0</v>
      </c>
      <c r="W60" s="5">
        <v>0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</row>
    <row r="61" spans="1:61">
      <c r="A61" s="5" t="s">
        <v>74</v>
      </c>
      <c r="B61" s="5" t="s">
        <v>106</v>
      </c>
      <c r="C61" s="5">
        <f t="shared" si="18"/>
        <v>19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f t="shared" si="0"/>
        <v>0</v>
      </c>
      <c r="W61" s="5">
        <v>0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</row>
    <row r="62" spans="1:61">
      <c r="A62" s="5" t="s">
        <v>74</v>
      </c>
      <c r="B62" s="5" t="s">
        <v>106</v>
      </c>
      <c r="C62" s="5">
        <f t="shared" si="18"/>
        <v>20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129</v>
      </c>
      <c r="U62" s="5"/>
      <c r="V62" s="5">
        <f t="shared" si="0"/>
        <v>0</v>
      </c>
      <c r="W62" s="5">
        <v>0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</row>
    <row r="63" spans="1:61">
      <c r="A63" s="5" t="s">
        <v>75</v>
      </c>
      <c r="B63" s="5" t="s">
        <v>106</v>
      </c>
      <c r="C63" s="5">
        <v>1</v>
      </c>
      <c r="D63" s="5">
        <v>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>
        <v>2</v>
      </c>
      <c r="T63" s="5"/>
      <c r="U63" s="5">
        <v>300</v>
      </c>
      <c r="V63" s="5">
        <f t="shared" si="0"/>
        <v>5</v>
      </c>
      <c r="W63" s="5">
        <v>0</v>
      </c>
      <c r="X63" s="5">
        <v>250</v>
      </c>
      <c r="Y63" s="5">
        <v>1200</v>
      </c>
      <c r="Z63" s="5">
        <v>1500</v>
      </c>
      <c r="AA63" s="5">
        <v>500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</row>
    <row r="64" spans="1:61">
      <c r="A64" s="5" t="s">
        <v>75</v>
      </c>
      <c r="B64" s="5" t="s">
        <v>106</v>
      </c>
      <c r="C64" s="5">
        <f t="shared" ref="C64:C82" si="26">C63+1</f>
        <v>2</v>
      </c>
      <c r="D64" s="5">
        <v>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2</v>
      </c>
      <c r="T64" s="5"/>
      <c r="U64" s="5">
        <f t="shared" ref="U64:U72" si="27">U63*2</f>
        <v>600</v>
      </c>
      <c r="V64" s="5">
        <f t="shared" si="0"/>
        <v>10</v>
      </c>
      <c r="W64" s="5">
        <v>0</v>
      </c>
      <c r="X64" s="5">
        <f t="shared" ref="X64:X72" si="28">X63*2</f>
        <v>500</v>
      </c>
      <c r="Y64" s="5">
        <f t="shared" ref="Y64:Y72" si="29">Y63*2</f>
        <v>2400</v>
      </c>
      <c r="Z64" s="5">
        <f t="shared" ref="Z64:Z72" si="30">Z63*2</f>
        <v>3000</v>
      </c>
      <c r="AA64" s="5">
        <f t="shared" ref="AA64:AA72" si="31">AA63*2</f>
        <v>1000</v>
      </c>
      <c r="AB64" s="5"/>
      <c r="AC64" s="5"/>
      <c r="AD64" s="5"/>
      <c r="AE64" s="5">
        <v>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</row>
    <row r="65" spans="1:61">
      <c r="A65" s="5" t="s">
        <v>75</v>
      </c>
      <c r="B65" s="5" t="s">
        <v>106</v>
      </c>
      <c r="C65" s="5">
        <f t="shared" si="26"/>
        <v>3</v>
      </c>
      <c r="D65" s="5">
        <v>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2</v>
      </c>
      <c r="T65" s="5"/>
      <c r="U65" s="5">
        <f t="shared" si="27"/>
        <v>1200</v>
      </c>
      <c r="V65" s="5">
        <f t="shared" si="0"/>
        <v>20</v>
      </c>
      <c r="W65" s="5">
        <v>0</v>
      </c>
      <c r="X65" s="5">
        <f t="shared" si="28"/>
        <v>1000</v>
      </c>
      <c r="Y65" s="5">
        <f t="shared" si="29"/>
        <v>4800</v>
      </c>
      <c r="Z65" s="5">
        <f t="shared" si="30"/>
        <v>6000</v>
      </c>
      <c r="AA65" s="5">
        <f t="shared" si="31"/>
        <v>2000</v>
      </c>
      <c r="AB65" s="5"/>
      <c r="AC65" s="5"/>
      <c r="AD65" s="5"/>
      <c r="AE65" s="5">
        <f t="shared" ref="AE65:AE72" si="32">AE64+1</f>
        <v>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</row>
    <row r="66" spans="1:61">
      <c r="A66" s="5" t="s">
        <v>75</v>
      </c>
      <c r="B66" s="5" t="s">
        <v>106</v>
      </c>
      <c r="C66" s="5">
        <f t="shared" si="26"/>
        <v>4</v>
      </c>
      <c r="D66" s="5">
        <v>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2</v>
      </c>
      <c r="T66" s="5"/>
      <c r="U66" s="5">
        <f t="shared" si="27"/>
        <v>2400</v>
      </c>
      <c r="V66" s="5">
        <f t="shared" si="0"/>
        <v>40</v>
      </c>
      <c r="W66" s="5">
        <v>0</v>
      </c>
      <c r="X66" s="5">
        <f t="shared" si="28"/>
        <v>2000</v>
      </c>
      <c r="Y66" s="5">
        <f t="shared" si="29"/>
        <v>9600</v>
      </c>
      <c r="Z66" s="5">
        <f t="shared" si="30"/>
        <v>12000</v>
      </c>
      <c r="AA66" s="5">
        <f t="shared" si="31"/>
        <v>4000</v>
      </c>
      <c r="AB66" s="5"/>
      <c r="AC66" s="5"/>
      <c r="AD66" s="5"/>
      <c r="AE66" s="5">
        <f t="shared" si="32"/>
        <v>3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</row>
    <row r="67" spans="1:61">
      <c r="A67" s="5" t="s">
        <v>75</v>
      </c>
      <c r="B67" s="5" t="s">
        <v>106</v>
      </c>
      <c r="C67" s="5">
        <f t="shared" si="26"/>
        <v>5</v>
      </c>
      <c r="D67" s="5">
        <v>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2</v>
      </c>
      <c r="T67" s="5"/>
      <c r="U67" s="5">
        <f t="shared" si="27"/>
        <v>4800</v>
      </c>
      <c r="V67" s="5">
        <f t="shared" ref="V67:V130" si="33">U67/60</f>
        <v>80</v>
      </c>
      <c r="W67" s="5">
        <v>0</v>
      </c>
      <c r="X67" s="5">
        <f t="shared" si="28"/>
        <v>4000</v>
      </c>
      <c r="Y67" s="5">
        <f t="shared" si="29"/>
        <v>19200</v>
      </c>
      <c r="Z67" s="5">
        <f t="shared" si="30"/>
        <v>24000</v>
      </c>
      <c r="AA67" s="5">
        <f t="shared" si="31"/>
        <v>8000</v>
      </c>
      <c r="AB67" s="5"/>
      <c r="AC67" s="5"/>
      <c r="AD67" s="5"/>
      <c r="AE67" s="5">
        <f t="shared" si="32"/>
        <v>4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</row>
    <row r="68" spans="1:61">
      <c r="A68" s="5" t="s">
        <v>75</v>
      </c>
      <c r="B68" s="5" t="s">
        <v>106</v>
      </c>
      <c r="C68" s="5">
        <f t="shared" si="26"/>
        <v>6</v>
      </c>
      <c r="D68" s="5">
        <v>0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2</v>
      </c>
      <c r="T68" s="5"/>
      <c r="U68" s="5">
        <f t="shared" si="27"/>
        <v>9600</v>
      </c>
      <c r="V68" s="5">
        <f t="shared" si="33"/>
        <v>160</v>
      </c>
      <c r="W68" s="5">
        <v>0</v>
      </c>
      <c r="X68" s="5">
        <f t="shared" si="28"/>
        <v>8000</v>
      </c>
      <c r="Y68" s="5">
        <f t="shared" si="29"/>
        <v>38400</v>
      </c>
      <c r="Z68" s="5">
        <f t="shared" si="30"/>
        <v>48000</v>
      </c>
      <c r="AA68" s="5">
        <f t="shared" si="31"/>
        <v>16000</v>
      </c>
      <c r="AB68" s="5"/>
      <c r="AC68" s="5"/>
      <c r="AD68" s="5"/>
      <c r="AE68" s="5">
        <f t="shared" si="32"/>
        <v>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</row>
    <row r="69" spans="1:61">
      <c r="A69" s="5" t="s">
        <v>75</v>
      </c>
      <c r="B69" s="5" t="s">
        <v>106</v>
      </c>
      <c r="C69" s="5">
        <f t="shared" si="26"/>
        <v>7</v>
      </c>
      <c r="D69" s="5">
        <v>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2</v>
      </c>
      <c r="T69" s="5"/>
      <c r="U69" s="5">
        <f t="shared" si="27"/>
        <v>19200</v>
      </c>
      <c r="V69" s="5">
        <f t="shared" si="33"/>
        <v>320</v>
      </c>
      <c r="W69" s="5">
        <v>0</v>
      </c>
      <c r="X69" s="5">
        <f t="shared" si="28"/>
        <v>16000</v>
      </c>
      <c r="Y69" s="5">
        <f t="shared" si="29"/>
        <v>76800</v>
      </c>
      <c r="Z69" s="5">
        <f t="shared" si="30"/>
        <v>96000</v>
      </c>
      <c r="AA69" s="5">
        <f t="shared" si="31"/>
        <v>32000</v>
      </c>
      <c r="AB69" s="5"/>
      <c r="AC69" s="5"/>
      <c r="AD69" s="5"/>
      <c r="AE69" s="5">
        <f t="shared" si="32"/>
        <v>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</row>
    <row r="70" spans="1:61">
      <c r="A70" s="5" t="s">
        <v>75</v>
      </c>
      <c r="B70" s="5" t="s">
        <v>106</v>
      </c>
      <c r="C70" s="5">
        <f t="shared" si="26"/>
        <v>8</v>
      </c>
      <c r="D70" s="5">
        <v>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2</v>
      </c>
      <c r="T70" s="5"/>
      <c r="U70" s="5">
        <f t="shared" si="27"/>
        <v>38400</v>
      </c>
      <c r="V70" s="5">
        <f t="shared" si="33"/>
        <v>640</v>
      </c>
      <c r="W70" s="5">
        <v>0</v>
      </c>
      <c r="X70" s="5">
        <f t="shared" si="28"/>
        <v>32000</v>
      </c>
      <c r="Y70" s="5">
        <f t="shared" si="29"/>
        <v>153600</v>
      </c>
      <c r="Z70" s="5">
        <f t="shared" si="30"/>
        <v>192000</v>
      </c>
      <c r="AA70" s="5">
        <f t="shared" si="31"/>
        <v>64000</v>
      </c>
      <c r="AB70" s="5"/>
      <c r="AC70" s="5"/>
      <c r="AD70" s="5"/>
      <c r="AE70" s="5">
        <f t="shared" si="32"/>
        <v>7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</row>
    <row r="71" spans="1:61">
      <c r="A71" s="5" t="s">
        <v>75</v>
      </c>
      <c r="B71" s="5" t="s">
        <v>106</v>
      </c>
      <c r="C71" s="5">
        <f t="shared" si="26"/>
        <v>9</v>
      </c>
      <c r="D71" s="5">
        <v>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2</v>
      </c>
      <c r="T71" s="5"/>
      <c r="U71" s="5">
        <f t="shared" si="27"/>
        <v>76800</v>
      </c>
      <c r="V71" s="5">
        <f t="shared" si="33"/>
        <v>1280</v>
      </c>
      <c r="W71" s="5">
        <v>0</v>
      </c>
      <c r="X71" s="5">
        <f t="shared" si="28"/>
        <v>64000</v>
      </c>
      <c r="Y71" s="5">
        <f t="shared" si="29"/>
        <v>307200</v>
      </c>
      <c r="Z71" s="5">
        <f t="shared" si="30"/>
        <v>384000</v>
      </c>
      <c r="AA71" s="5">
        <f t="shared" si="31"/>
        <v>128000</v>
      </c>
      <c r="AB71" s="5"/>
      <c r="AC71" s="5"/>
      <c r="AD71" s="5"/>
      <c r="AE71" s="5">
        <f t="shared" si="32"/>
        <v>8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</row>
    <row r="72" spans="1:61">
      <c r="A72" s="5" t="s">
        <v>75</v>
      </c>
      <c r="B72" s="5" t="s">
        <v>106</v>
      </c>
      <c r="C72" s="5">
        <f t="shared" si="26"/>
        <v>10</v>
      </c>
      <c r="D72" s="5">
        <v>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2</v>
      </c>
      <c r="T72" s="5" t="s">
        <v>117</v>
      </c>
      <c r="U72" s="5">
        <f t="shared" si="27"/>
        <v>153600</v>
      </c>
      <c r="V72" s="5">
        <f t="shared" si="33"/>
        <v>2560</v>
      </c>
      <c r="W72" s="5">
        <v>0</v>
      </c>
      <c r="X72" s="5">
        <f t="shared" si="28"/>
        <v>128000</v>
      </c>
      <c r="Y72" s="5">
        <f t="shared" si="29"/>
        <v>614400</v>
      </c>
      <c r="Z72" s="5">
        <f t="shared" si="30"/>
        <v>768000</v>
      </c>
      <c r="AA72" s="5">
        <f t="shared" si="31"/>
        <v>256000</v>
      </c>
      <c r="AB72" s="5"/>
      <c r="AC72" s="5"/>
      <c r="AD72" s="5"/>
      <c r="AE72" s="5">
        <f t="shared" si="32"/>
        <v>9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</row>
    <row r="73" spans="1:61">
      <c r="A73" s="5" t="s">
        <v>75</v>
      </c>
      <c r="B73" s="5" t="s">
        <v>106</v>
      </c>
      <c r="C73" s="5">
        <f t="shared" si="26"/>
        <v>11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f t="shared" si="33"/>
        <v>0</v>
      </c>
      <c r="W73" s="5">
        <v>0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</row>
    <row r="74" spans="1:61">
      <c r="A74" s="5" t="s">
        <v>75</v>
      </c>
      <c r="B74" s="5" t="s">
        <v>106</v>
      </c>
      <c r="C74" s="5">
        <f t="shared" si="26"/>
        <v>12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f t="shared" si="33"/>
        <v>0</v>
      </c>
      <c r="W74" s="5">
        <v>0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</row>
    <row r="75" spans="1:61">
      <c r="A75" s="5" t="s">
        <v>75</v>
      </c>
      <c r="B75" s="5" t="s">
        <v>106</v>
      </c>
      <c r="C75" s="5">
        <f t="shared" si="26"/>
        <v>13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f t="shared" si="33"/>
        <v>0</v>
      </c>
      <c r="W75" s="5">
        <v>0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</row>
    <row r="76" spans="1:61">
      <c r="A76" s="5" t="s">
        <v>75</v>
      </c>
      <c r="B76" s="5" t="s">
        <v>106</v>
      </c>
      <c r="C76" s="5">
        <f t="shared" si="26"/>
        <v>14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f t="shared" si="33"/>
        <v>0</v>
      </c>
      <c r="W76" s="5">
        <v>0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</row>
    <row r="77" spans="1:61">
      <c r="A77" s="5" t="s">
        <v>75</v>
      </c>
      <c r="B77" s="5" t="s">
        <v>106</v>
      </c>
      <c r="C77" s="5">
        <f t="shared" si="26"/>
        <v>15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f t="shared" si="33"/>
        <v>0</v>
      </c>
      <c r="W77" s="5">
        <v>0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</row>
    <row r="78" spans="1:61">
      <c r="A78" s="5" t="s">
        <v>75</v>
      </c>
      <c r="B78" s="5" t="s">
        <v>106</v>
      </c>
      <c r="C78" s="5">
        <f t="shared" si="26"/>
        <v>16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f t="shared" si="33"/>
        <v>0</v>
      </c>
      <c r="W78" s="5">
        <v>0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</row>
    <row r="79" spans="1:61">
      <c r="A79" s="5" t="s">
        <v>75</v>
      </c>
      <c r="B79" s="5" t="s">
        <v>106</v>
      </c>
      <c r="C79" s="5">
        <f t="shared" si="26"/>
        <v>17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f t="shared" si="33"/>
        <v>0</v>
      </c>
      <c r="W79" s="5">
        <v>0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</row>
    <row r="80" spans="1:61">
      <c r="A80" s="5" t="s">
        <v>75</v>
      </c>
      <c r="B80" s="5" t="s">
        <v>106</v>
      </c>
      <c r="C80" s="5">
        <f t="shared" si="26"/>
        <v>18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f t="shared" si="33"/>
        <v>0</v>
      </c>
      <c r="W80" s="5">
        <v>0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</row>
    <row r="81" spans="1:61">
      <c r="A81" s="5" t="s">
        <v>75</v>
      </c>
      <c r="B81" s="5" t="s">
        <v>106</v>
      </c>
      <c r="C81" s="5">
        <f t="shared" si="26"/>
        <v>19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f t="shared" si="33"/>
        <v>0</v>
      </c>
      <c r="W81" s="5">
        <v>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</row>
    <row r="82" spans="1:61">
      <c r="A82" s="5" t="s">
        <v>75</v>
      </c>
      <c r="B82" s="5" t="s">
        <v>106</v>
      </c>
      <c r="C82" s="5">
        <f t="shared" si="26"/>
        <v>20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 t="s">
        <v>129</v>
      </c>
      <c r="U82" s="5"/>
      <c r="V82" s="5">
        <f t="shared" si="33"/>
        <v>0</v>
      </c>
      <c r="W82" s="5">
        <v>0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</row>
    <row r="83" spans="1:61">
      <c r="A83" s="5" t="s">
        <v>76</v>
      </c>
      <c r="B83" s="5" t="s">
        <v>106</v>
      </c>
      <c r="C83" s="5">
        <v>1</v>
      </c>
      <c r="D83" s="5">
        <v>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</v>
      </c>
      <c r="T83" s="5"/>
      <c r="U83" s="5">
        <v>360</v>
      </c>
      <c r="V83" s="5">
        <f t="shared" si="33"/>
        <v>6</v>
      </c>
      <c r="W83" s="5">
        <v>0</v>
      </c>
      <c r="X83" s="5">
        <v>400</v>
      </c>
      <c r="Y83" s="5">
        <v>2500</v>
      </c>
      <c r="Z83" s="5">
        <v>1200</v>
      </c>
      <c r="AA83" s="5">
        <v>700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</row>
    <row r="84" spans="1:61">
      <c r="A84" s="5" t="s">
        <v>76</v>
      </c>
      <c r="B84" s="5" t="s">
        <v>106</v>
      </c>
      <c r="C84" s="5">
        <f t="shared" ref="C84:C102" si="34">C83+1</f>
        <v>2</v>
      </c>
      <c r="D84" s="5">
        <v>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>
        <v>3</v>
      </c>
      <c r="T84" s="5"/>
      <c r="U84" s="5">
        <f t="shared" ref="U84:U92" si="35">U83*2</f>
        <v>720</v>
      </c>
      <c r="V84" s="5">
        <f t="shared" si="33"/>
        <v>12</v>
      </c>
      <c r="W84" s="5">
        <v>0</v>
      </c>
      <c r="X84" s="5">
        <f t="shared" ref="X84:X92" si="36">X83*2</f>
        <v>800</v>
      </c>
      <c r="Y84" s="5">
        <f t="shared" ref="Y84:Y92" si="37">Y83*2</f>
        <v>5000</v>
      </c>
      <c r="Z84" s="5">
        <f t="shared" ref="Z84:Z92" si="38">Z83*2</f>
        <v>2400</v>
      </c>
      <c r="AA84" s="5">
        <f t="shared" ref="AA84:AA92" si="39">AA83*2</f>
        <v>1400</v>
      </c>
      <c r="AB84" s="5"/>
      <c r="AC84" s="5"/>
      <c r="AD84" s="5"/>
      <c r="AE84" s="5"/>
      <c r="AF84" s="5">
        <v>1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</row>
    <row r="85" spans="1:61">
      <c r="A85" s="5" t="s">
        <v>76</v>
      </c>
      <c r="B85" s="5" t="s">
        <v>106</v>
      </c>
      <c r="C85" s="5">
        <f t="shared" si="34"/>
        <v>3</v>
      </c>
      <c r="D85" s="5">
        <v>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3</v>
      </c>
      <c r="T85" s="5"/>
      <c r="U85" s="5">
        <f t="shared" si="35"/>
        <v>1440</v>
      </c>
      <c r="V85" s="5">
        <f t="shared" si="33"/>
        <v>24</v>
      </c>
      <c r="W85" s="5">
        <v>0</v>
      </c>
      <c r="X85" s="5">
        <f t="shared" si="36"/>
        <v>1600</v>
      </c>
      <c r="Y85" s="5">
        <f t="shared" si="37"/>
        <v>10000</v>
      </c>
      <c r="Z85" s="5">
        <f t="shared" si="38"/>
        <v>4800</v>
      </c>
      <c r="AA85" s="5">
        <f t="shared" si="39"/>
        <v>2800</v>
      </c>
      <c r="AB85" s="5"/>
      <c r="AC85" s="5"/>
      <c r="AD85" s="5"/>
      <c r="AE85" s="5"/>
      <c r="AF85" s="5">
        <f t="shared" ref="AF85:AF92" si="40">AF84+1</f>
        <v>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</row>
    <row r="86" spans="1:61">
      <c r="A86" s="5" t="s">
        <v>76</v>
      </c>
      <c r="B86" s="5" t="s">
        <v>106</v>
      </c>
      <c r="C86" s="5">
        <f t="shared" si="34"/>
        <v>4</v>
      </c>
      <c r="D86" s="5">
        <v>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3</v>
      </c>
      <c r="T86" s="5"/>
      <c r="U86" s="5">
        <f t="shared" si="35"/>
        <v>2880</v>
      </c>
      <c r="V86" s="5">
        <f t="shared" si="33"/>
        <v>48</v>
      </c>
      <c r="W86" s="5">
        <v>0</v>
      </c>
      <c r="X86" s="5">
        <f t="shared" si="36"/>
        <v>3200</v>
      </c>
      <c r="Y86" s="5">
        <f t="shared" si="37"/>
        <v>20000</v>
      </c>
      <c r="Z86" s="5">
        <f t="shared" si="38"/>
        <v>9600</v>
      </c>
      <c r="AA86" s="5">
        <f t="shared" si="39"/>
        <v>5600</v>
      </c>
      <c r="AB86" s="5"/>
      <c r="AC86" s="5"/>
      <c r="AD86" s="5"/>
      <c r="AE86" s="5"/>
      <c r="AF86" s="5">
        <f t="shared" si="40"/>
        <v>3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</row>
    <row r="87" spans="1:61">
      <c r="A87" s="5" t="s">
        <v>76</v>
      </c>
      <c r="B87" s="5" t="s">
        <v>106</v>
      </c>
      <c r="C87" s="5">
        <f t="shared" si="34"/>
        <v>5</v>
      </c>
      <c r="D87" s="5">
        <v>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3</v>
      </c>
      <c r="T87" s="5"/>
      <c r="U87" s="5">
        <f t="shared" si="35"/>
        <v>5760</v>
      </c>
      <c r="V87" s="5">
        <f t="shared" si="33"/>
        <v>96</v>
      </c>
      <c r="W87" s="5">
        <v>0</v>
      </c>
      <c r="X87" s="5">
        <f t="shared" si="36"/>
        <v>6400</v>
      </c>
      <c r="Y87" s="5">
        <f t="shared" si="37"/>
        <v>40000</v>
      </c>
      <c r="Z87" s="5">
        <f t="shared" si="38"/>
        <v>19200</v>
      </c>
      <c r="AA87" s="5">
        <f t="shared" si="39"/>
        <v>11200</v>
      </c>
      <c r="AB87" s="5"/>
      <c r="AC87" s="5"/>
      <c r="AD87" s="5"/>
      <c r="AE87" s="5"/>
      <c r="AF87" s="5">
        <f t="shared" si="40"/>
        <v>4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</row>
    <row r="88" spans="1:61">
      <c r="A88" s="5" t="s">
        <v>76</v>
      </c>
      <c r="B88" s="5" t="s">
        <v>106</v>
      </c>
      <c r="C88" s="5">
        <f t="shared" si="34"/>
        <v>6</v>
      </c>
      <c r="D88" s="5">
        <v>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3</v>
      </c>
      <c r="T88" s="5"/>
      <c r="U88" s="5">
        <f t="shared" si="35"/>
        <v>11520</v>
      </c>
      <c r="V88" s="5">
        <f t="shared" si="33"/>
        <v>192</v>
      </c>
      <c r="W88" s="5">
        <v>0</v>
      </c>
      <c r="X88" s="5">
        <f t="shared" si="36"/>
        <v>12800</v>
      </c>
      <c r="Y88" s="5">
        <f t="shared" si="37"/>
        <v>80000</v>
      </c>
      <c r="Z88" s="5">
        <f t="shared" si="38"/>
        <v>38400</v>
      </c>
      <c r="AA88" s="5">
        <f t="shared" si="39"/>
        <v>22400</v>
      </c>
      <c r="AB88" s="5"/>
      <c r="AC88" s="5"/>
      <c r="AD88" s="5"/>
      <c r="AE88" s="5"/>
      <c r="AF88" s="5">
        <f t="shared" si="40"/>
        <v>5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</row>
    <row r="89" spans="1:61">
      <c r="A89" s="5" t="s">
        <v>76</v>
      </c>
      <c r="B89" s="5" t="s">
        <v>106</v>
      </c>
      <c r="C89" s="5">
        <f t="shared" si="34"/>
        <v>7</v>
      </c>
      <c r="D89" s="5">
        <v>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>
        <v>3</v>
      </c>
      <c r="T89" s="5"/>
      <c r="U89" s="5">
        <f t="shared" si="35"/>
        <v>23040</v>
      </c>
      <c r="V89" s="5">
        <f t="shared" si="33"/>
        <v>384</v>
      </c>
      <c r="W89" s="5">
        <v>0</v>
      </c>
      <c r="X89" s="5">
        <f t="shared" si="36"/>
        <v>25600</v>
      </c>
      <c r="Y89" s="5">
        <f t="shared" si="37"/>
        <v>160000</v>
      </c>
      <c r="Z89" s="5">
        <f t="shared" si="38"/>
        <v>76800</v>
      </c>
      <c r="AA89" s="5">
        <f t="shared" si="39"/>
        <v>44800</v>
      </c>
      <c r="AB89" s="5"/>
      <c r="AC89" s="5"/>
      <c r="AD89" s="5"/>
      <c r="AE89" s="5"/>
      <c r="AF89" s="5">
        <f t="shared" si="40"/>
        <v>6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</row>
    <row r="90" spans="1:61">
      <c r="A90" s="5" t="s">
        <v>76</v>
      </c>
      <c r="B90" s="5" t="s">
        <v>106</v>
      </c>
      <c r="C90" s="5">
        <f t="shared" si="34"/>
        <v>8</v>
      </c>
      <c r="D90" s="5">
        <v>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3</v>
      </c>
      <c r="T90" s="5"/>
      <c r="U90" s="5">
        <f t="shared" si="35"/>
        <v>46080</v>
      </c>
      <c r="V90" s="5">
        <f t="shared" si="33"/>
        <v>768</v>
      </c>
      <c r="W90" s="5">
        <v>0</v>
      </c>
      <c r="X90" s="5">
        <f t="shared" si="36"/>
        <v>51200</v>
      </c>
      <c r="Y90" s="5">
        <f t="shared" si="37"/>
        <v>320000</v>
      </c>
      <c r="Z90" s="5">
        <f t="shared" si="38"/>
        <v>153600</v>
      </c>
      <c r="AA90" s="5">
        <f t="shared" si="39"/>
        <v>89600</v>
      </c>
      <c r="AB90" s="5"/>
      <c r="AC90" s="5"/>
      <c r="AD90" s="5"/>
      <c r="AE90" s="5"/>
      <c r="AF90" s="5">
        <f t="shared" si="40"/>
        <v>7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</row>
    <row r="91" spans="1:61">
      <c r="A91" s="5" t="s">
        <v>76</v>
      </c>
      <c r="B91" s="5" t="s">
        <v>106</v>
      </c>
      <c r="C91" s="5">
        <f t="shared" si="34"/>
        <v>9</v>
      </c>
      <c r="D91" s="5">
        <v>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3</v>
      </c>
      <c r="T91" s="5"/>
      <c r="U91" s="5">
        <f t="shared" si="35"/>
        <v>92160</v>
      </c>
      <c r="V91" s="5">
        <f t="shared" si="33"/>
        <v>1536</v>
      </c>
      <c r="W91" s="5">
        <v>0</v>
      </c>
      <c r="X91" s="5">
        <f t="shared" si="36"/>
        <v>102400</v>
      </c>
      <c r="Y91" s="5">
        <f t="shared" si="37"/>
        <v>640000</v>
      </c>
      <c r="Z91" s="5">
        <f t="shared" si="38"/>
        <v>307200</v>
      </c>
      <c r="AA91" s="5">
        <f t="shared" si="39"/>
        <v>179200</v>
      </c>
      <c r="AB91" s="5"/>
      <c r="AC91" s="5"/>
      <c r="AD91" s="5"/>
      <c r="AE91" s="5"/>
      <c r="AF91" s="5">
        <f t="shared" si="40"/>
        <v>8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</row>
    <row r="92" spans="1:61">
      <c r="A92" s="5" t="s">
        <v>76</v>
      </c>
      <c r="B92" s="5" t="s">
        <v>106</v>
      </c>
      <c r="C92" s="5">
        <f t="shared" si="34"/>
        <v>10</v>
      </c>
      <c r="D92" s="5">
        <v>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3</v>
      </c>
      <c r="T92" s="5" t="s">
        <v>117</v>
      </c>
      <c r="U92" s="5">
        <f t="shared" si="35"/>
        <v>184320</v>
      </c>
      <c r="V92" s="5">
        <f t="shared" si="33"/>
        <v>3072</v>
      </c>
      <c r="W92" s="5">
        <v>0</v>
      </c>
      <c r="X92" s="5">
        <f t="shared" si="36"/>
        <v>204800</v>
      </c>
      <c r="Y92" s="5">
        <f t="shared" si="37"/>
        <v>1280000</v>
      </c>
      <c r="Z92" s="5">
        <f t="shared" si="38"/>
        <v>614400</v>
      </c>
      <c r="AA92" s="5">
        <f t="shared" si="39"/>
        <v>358400</v>
      </c>
      <c r="AB92" s="5"/>
      <c r="AC92" s="5"/>
      <c r="AD92" s="5"/>
      <c r="AE92" s="5"/>
      <c r="AF92" s="5">
        <f t="shared" si="40"/>
        <v>9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</row>
    <row r="93" spans="1:61">
      <c r="A93" s="5" t="s">
        <v>76</v>
      </c>
      <c r="B93" s="5" t="s">
        <v>106</v>
      </c>
      <c r="C93" s="5">
        <f t="shared" si="34"/>
        <v>11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f t="shared" si="33"/>
        <v>0</v>
      </c>
      <c r="W93" s="5">
        <v>0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</row>
    <row r="94" spans="1:61">
      <c r="A94" s="5" t="s">
        <v>76</v>
      </c>
      <c r="B94" s="5" t="s">
        <v>106</v>
      </c>
      <c r="C94" s="5">
        <f t="shared" si="34"/>
        <v>12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f t="shared" si="33"/>
        <v>0</v>
      </c>
      <c r="W94" s="5">
        <v>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</row>
    <row r="95" spans="1:61">
      <c r="A95" s="5" t="s">
        <v>76</v>
      </c>
      <c r="B95" s="5" t="s">
        <v>106</v>
      </c>
      <c r="C95" s="5">
        <f t="shared" si="34"/>
        <v>13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f t="shared" si="33"/>
        <v>0</v>
      </c>
      <c r="W95" s="5">
        <v>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</row>
    <row r="96" spans="1:61">
      <c r="A96" s="5" t="s">
        <v>76</v>
      </c>
      <c r="B96" s="5" t="s">
        <v>106</v>
      </c>
      <c r="C96" s="5">
        <f t="shared" si="34"/>
        <v>14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f t="shared" si="33"/>
        <v>0</v>
      </c>
      <c r="W96" s="5">
        <v>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</row>
    <row r="97" spans="1:61">
      <c r="A97" s="5" t="s">
        <v>76</v>
      </c>
      <c r="B97" s="5" t="s">
        <v>106</v>
      </c>
      <c r="C97" s="5">
        <f t="shared" si="34"/>
        <v>15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f t="shared" si="33"/>
        <v>0</v>
      </c>
      <c r="W97" s="5">
        <v>0</v>
      </c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</row>
    <row r="98" spans="1:61">
      <c r="A98" s="5" t="s">
        <v>76</v>
      </c>
      <c r="B98" s="5" t="s">
        <v>106</v>
      </c>
      <c r="C98" s="5">
        <f t="shared" si="34"/>
        <v>16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f t="shared" si="33"/>
        <v>0</v>
      </c>
      <c r="W98" s="5">
        <v>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</row>
    <row r="99" spans="1:61">
      <c r="A99" s="5" t="s">
        <v>76</v>
      </c>
      <c r="B99" s="5" t="s">
        <v>106</v>
      </c>
      <c r="C99" s="5">
        <f t="shared" si="34"/>
        <v>17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>
        <f t="shared" si="33"/>
        <v>0</v>
      </c>
      <c r="W99" s="5">
        <v>0</v>
      </c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</row>
    <row r="100" spans="1:61">
      <c r="A100" s="5" t="s">
        <v>76</v>
      </c>
      <c r="B100" s="5" t="s">
        <v>106</v>
      </c>
      <c r="C100" s="5">
        <f t="shared" si="34"/>
        <v>18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>
        <f t="shared" si="33"/>
        <v>0</v>
      </c>
      <c r="W100" s="5">
        <v>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</row>
    <row r="101" spans="1:61">
      <c r="A101" s="5" t="s">
        <v>76</v>
      </c>
      <c r="B101" s="5" t="s">
        <v>106</v>
      </c>
      <c r="C101" s="5">
        <f t="shared" si="34"/>
        <v>19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>
        <f t="shared" si="33"/>
        <v>0</v>
      </c>
      <c r="W101" s="5">
        <v>0</v>
      </c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</row>
    <row r="102" spans="1:61">
      <c r="A102" s="5" t="s">
        <v>76</v>
      </c>
      <c r="B102" s="5" t="s">
        <v>106</v>
      </c>
      <c r="C102" s="5">
        <f t="shared" si="34"/>
        <v>20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 t="s">
        <v>129</v>
      </c>
      <c r="U102" s="5"/>
      <c r="V102" s="5">
        <f t="shared" si="33"/>
        <v>0</v>
      </c>
      <c r="W102" s="5">
        <v>0</v>
      </c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</row>
    <row r="103" spans="1:61">
      <c r="A103" s="5" t="s">
        <v>77</v>
      </c>
      <c r="B103" s="5" t="s">
        <v>106</v>
      </c>
      <c r="C103" s="5">
        <v>1</v>
      </c>
      <c r="D103" s="5">
        <v>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>
        <v>4</v>
      </c>
      <c r="T103" s="5"/>
      <c r="U103" s="5">
        <v>600</v>
      </c>
      <c r="V103" s="5">
        <f t="shared" si="33"/>
        <v>10</v>
      </c>
      <c r="W103" s="5">
        <v>0</v>
      </c>
      <c r="X103" s="5">
        <v>100</v>
      </c>
      <c r="Y103" s="5">
        <v>1500</v>
      </c>
      <c r="Z103" s="5">
        <v>1000</v>
      </c>
      <c r="AA103" s="5">
        <v>300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</row>
    <row r="104" spans="1:61">
      <c r="A104" s="5" t="s">
        <v>77</v>
      </c>
      <c r="B104" s="5" t="s">
        <v>106</v>
      </c>
      <c r="C104" s="5">
        <f t="shared" ref="C104:C122" si="41">C103+1</f>
        <v>2</v>
      </c>
      <c r="D104" s="5">
        <v>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>
        <v>4</v>
      </c>
      <c r="T104" s="5"/>
      <c r="U104" s="5">
        <f t="shared" ref="U104:U112" si="42">U103*2</f>
        <v>1200</v>
      </c>
      <c r="V104" s="5">
        <f t="shared" si="33"/>
        <v>20</v>
      </c>
      <c r="W104" s="5">
        <v>0</v>
      </c>
      <c r="X104" s="5">
        <f t="shared" ref="X104:X112" si="43">X103*2</f>
        <v>200</v>
      </c>
      <c r="Y104" s="5">
        <f t="shared" ref="Y104:Y112" si="44">Y103*2</f>
        <v>3000</v>
      </c>
      <c r="Z104" s="5">
        <f t="shared" ref="Z104:Z112" si="45">Z103*2</f>
        <v>2000</v>
      </c>
      <c r="AA104" s="5">
        <f t="shared" ref="AA104:AA112" si="46">AA103*2</f>
        <v>600</v>
      </c>
      <c r="AB104" s="5"/>
      <c r="AC104" s="5"/>
      <c r="AD104" s="5"/>
      <c r="AE104" s="5"/>
      <c r="AF104" s="5"/>
      <c r="AG104" s="5">
        <v>1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</row>
    <row r="105" spans="1:61">
      <c r="A105" s="5" t="s">
        <v>77</v>
      </c>
      <c r="B105" s="5" t="s">
        <v>106</v>
      </c>
      <c r="C105" s="5">
        <f t="shared" si="41"/>
        <v>3</v>
      </c>
      <c r="D105" s="5">
        <v>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4</v>
      </c>
      <c r="T105" s="5"/>
      <c r="U105" s="5">
        <f t="shared" si="42"/>
        <v>2400</v>
      </c>
      <c r="V105" s="5">
        <f t="shared" si="33"/>
        <v>40</v>
      </c>
      <c r="W105" s="5">
        <v>0</v>
      </c>
      <c r="X105" s="5">
        <f t="shared" si="43"/>
        <v>400</v>
      </c>
      <c r="Y105" s="5">
        <f t="shared" si="44"/>
        <v>6000</v>
      </c>
      <c r="Z105" s="5">
        <f t="shared" si="45"/>
        <v>4000</v>
      </c>
      <c r="AA105" s="5">
        <f t="shared" si="46"/>
        <v>1200</v>
      </c>
      <c r="AB105" s="5"/>
      <c r="AC105" s="5"/>
      <c r="AD105" s="5"/>
      <c r="AE105" s="5"/>
      <c r="AF105" s="5"/>
      <c r="AG105" s="5">
        <f t="shared" ref="AG105:AG112" si="47">AG104+1</f>
        <v>2</v>
      </c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</row>
    <row r="106" spans="1:61">
      <c r="A106" s="5" t="s">
        <v>77</v>
      </c>
      <c r="B106" s="5" t="s">
        <v>106</v>
      </c>
      <c r="C106" s="5">
        <f t="shared" si="41"/>
        <v>4</v>
      </c>
      <c r="D106" s="5">
        <v>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4</v>
      </c>
      <c r="T106" s="5"/>
      <c r="U106" s="5">
        <f t="shared" si="42"/>
        <v>4800</v>
      </c>
      <c r="V106" s="5">
        <f t="shared" si="33"/>
        <v>80</v>
      </c>
      <c r="W106" s="5">
        <v>0</v>
      </c>
      <c r="X106" s="5">
        <f t="shared" si="43"/>
        <v>800</v>
      </c>
      <c r="Y106" s="5">
        <f t="shared" si="44"/>
        <v>12000</v>
      </c>
      <c r="Z106" s="5">
        <f t="shared" si="45"/>
        <v>8000</v>
      </c>
      <c r="AA106" s="5">
        <f t="shared" si="46"/>
        <v>2400</v>
      </c>
      <c r="AB106" s="5"/>
      <c r="AC106" s="5"/>
      <c r="AD106" s="5"/>
      <c r="AE106" s="5"/>
      <c r="AF106" s="5"/>
      <c r="AG106" s="5">
        <f t="shared" si="47"/>
        <v>3</v>
      </c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</row>
    <row r="107" spans="1:61">
      <c r="A107" s="5" t="s">
        <v>77</v>
      </c>
      <c r="B107" s="5" t="s">
        <v>106</v>
      </c>
      <c r="C107" s="5">
        <f t="shared" si="41"/>
        <v>5</v>
      </c>
      <c r="D107" s="5">
        <v>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4</v>
      </c>
      <c r="T107" s="5"/>
      <c r="U107" s="5">
        <f t="shared" si="42"/>
        <v>9600</v>
      </c>
      <c r="V107" s="5">
        <f t="shared" si="33"/>
        <v>160</v>
      </c>
      <c r="W107" s="5">
        <v>0</v>
      </c>
      <c r="X107" s="5">
        <f t="shared" si="43"/>
        <v>1600</v>
      </c>
      <c r="Y107" s="5">
        <f t="shared" si="44"/>
        <v>24000</v>
      </c>
      <c r="Z107" s="5">
        <f t="shared" si="45"/>
        <v>16000</v>
      </c>
      <c r="AA107" s="5">
        <f t="shared" si="46"/>
        <v>4800</v>
      </c>
      <c r="AB107" s="5"/>
      <c r="AC107" s="5"/>
      <c r="AD107" s="5"/>
      <c r="AE107" s="5"/>
      <c r="AF107" s="5"/>
      <c r="AG107" s="5">
        <f t="shared" si="47"/>
        <v>4</v>
      </c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</row>
    <row r="108" spans="1:61">
      <c r="A108" s="5" t="s">
        <v>77</v>
      </c>
      <c r="B108" s="5" t="s">
        <v>106</v>
      </c>
      <c r="C108" s="5">
        <f t="shared" si="41"/>
        <v>6</v>
      </c>
      <c r="D108" s="5">
        <v>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4</v>
      </c>
      <c r="T108" s="5"/>
      <c r="U108" s="5">
        <f t="shared" si="42"/>
        <v>19200</v>
      </c>
      <c r="V108" s="5">
        <f t="shared" si="33"/>
        <v>320</v>
      </c>
      <c r="W108" s="5">
        <v>0</v>
      </c>
      <c r="X108" s="5">
        <f t="shared" si="43"/>
        <v>3200</v>
      </c>
      <c r="Y108" s="5">
        <f t="shared" si="44"/>
        <v>48000</v>
      </c>
      <c r="Z108" s="5">
        <f t="shared" si="45"/>
        <v>32000</v>
      </c>
      <c r="AA108" s="5">
        <f t="shared" si="46"/>
        <v>9600</v>
      </c>
      <c r="AB108" s="5"/>
      <c r="AC108" s="5"/>
      <c r="AD108" s="5"/>
      <c r="AE108" s="5"/>
      <c r="AF108" s="5"/>
      <c r="AG108" s="5">
        <f t="shared" si="47"/>
        <v>5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</row>
    <row r="109" spans="1:61">
      <c r="A109" s="5" t="s">
        <v>77</v>
      </c>
      <c r="B109" s="5" t="s">
        <v>106</v>
      </c>
      <c r="C109" s="5">
        <f t="shared" si="41"/>
        <v>7</v>
      </c>
      <c r="D109" s="5">
        <v>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4</v>
      </c>
      <c r="T109" s="5"/>
      <c r="U109" s="5">
        <f t="shared" si="42"/>
        <v>38400</v>
      </c>
      <c r="V109" s="5">
        <f t="shared" si="33"/>
        <v>640</v>
      </c>
      <c r="W109" s="5">
        <v>0</v>
      </c>
      <c r="X109" s="5">
        <f t="shared" si="43"/>
        <v>6400</v>
      </c>
      <c r="Y109" s="5">
        <f t="shared" si="44"/>
        <v>96000</v>
      </c>
      <c r="Z109" s="5">
        <f t="shared" si="45"/>
        <v>64000</v>
      </c>
      <c r="AA109" s="5">
        <f t="shared" si="46"/>
        <v>19200</v>
      </c>
      <c r="AB109" s="5"/>
      <c r="AC109" s="5"/>
      <c r="AD109" s="5"/>
      <c r="AE109" s="5"/>
      <c r="AF109" s="5"/>
      <c r="AG109" s="5">
        <f t="shared" si="47"/>
        <v>6</v>
      </c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</row>
    <row r="110" spans="1:61">
      <c r="A110" s="5" t="s">
        <v>77</v>
      </c>
      <c r="B110" s="5" t="s">
        <v>106</v>
      </c>
      <c r="C110" s="5">
        <f t="shared" si="41"/>
        <v>8</v>
      </c>
      <c r="D110" s="5">
        <v>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4</v>
      </c>
      <c r="T110" s="5"/>
      <c r="U110" s="5">
        <f t="shared" si="42"/>
        <v>76800</v>
      </c>
      <c r="V110" s="5">
        <f t="shared" si="33"/>
        <v>1280</v>
      </c>
      <c r="W110" s="5">
        <v>0</v>
      </c>
      <c r="X110" s="5">
        <f t="shared" si="43"/>
        <v>12800</v>
      </c>
      <c r="Y110" s="5">
        <f t="shared" si="44"/>
        <v>192000</v>
      </c>
      <c r="Z110" s="5">
        <f t="shared" si="45"/>
        <v>128000</v>
      </c>
      <c r="AA110" s="5">
        <f t="shared" si="46"/>
        <v>38400</v>
      </c>
      <c r="AB110" s="5"/>
      <c r="AC110" s="5"/>
      <c r="AD110" s="5"/>
      <c r="AE110" s="5"/>
      <c r="AF110" s="5"/>
      <c r="AG110" s="5">
        <f t="shared" si="47"/>
        <v>7</v>
      </c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</row>
    <row r="111" spans="1:61">
      <c r="A111" s="5" t="s">
        <v>77</v>
      </c>
      <c r="B111" s="5" t="s">
        <v>106</v>
      </c>
      <c r="C111" s="5">
        <f t="shared" si="41"/>
        <v>9</v>
      </c>
      <c r="D111" s="5">
        <v>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>
        <v>4</v>
      </c>
      <c r="T111" s="5"/>
      <c r="U111" s="5">
        <f t="shared" si="42"/>
        <v>153600</v>
      </c>
      <c r="V111" s="5">
        <f t="shared" si="33"/>
        <v>2560</v>
      </c>
      <c r="W111" s="5">
        <v>0</v>
      </c>
      <c r="X111" s="5">
        <f t="shared" si="43"/>
        <v>25600</v>
      </c>
      <c r="Y111" s="5">
        <f t="shared" si="44"/>
        <v>384000</v>
      </c>
      <c r="Z111" s="5">
        <f t="shared" si="45"/>
        <v>256000</v>
      </c>
      <c r="AA111" s="5">
        <f t="shared" si="46"/>
        <v>76800</v>
      </c>
      <c r="AB111" s="5"/>
      <c r="AC111" s="5"/>
      <c r="AD111" s="5"/>
      <c r="AE111" s="5"/>
      <c r="AF111" s="5"/>
      <c r="AG111" s="5">
        <f t="shared" si="47"/>
        <v>8</v>
      </c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</row>
    <row r="112" spans="1:61">
      <c r="A112" s="5" t="s">
        <v>77</v>
      </c>
      <c r="B112" s="5" t="s">
        <v>106</v>
      </c>
      <c r="C112" s="5">
        <f t="shared" si="41"/>
        <v>10</v>
      </c>
      <c r="D112" s="5">
        <v>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>
        <v>4</v>
      </c>
      <c r="T112" s="5" t="s">
        <v>117</v>
      </c>
      <c r="U112" s="5">
        <f t="shared" si="42"/>
        <v>307200</v>
      </c>
      <c r="V112" s="5">
        <f t="shared" si="33"/>
        <v>5120</v>
      </c>
      <c r="W112" s="5">
        <v>0</v>
      </c>
      <c r="X112" s="5">
        <f t="shared" si="43"/>
        <v>51200</v>
      </c>
      <c r="Y112" s="5">
        <f t="shared" si="44"/>
        <v>768000</v>
      </c>
      <c r="Z112" s="5">
        <f t="shared" si="45"/>
        <v>512000</v>
      </c>
      <c r="AA112" s="5">
        <f t="shared" si="46"/>
        <v>153600</v>
      </c>
      <c r="AB112" s="5"/>
      <c r="AC112" s="5"/>
      <c r="AD112" s="5"/>
      <c r="AE112" s="5"/>
      <c r="AF112" s="5"/>
      <c r="AG112" s="5">
        <f t="shared" si="47"/>
        <v>9</v>
      </c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</row>
    <row r="113" spans="1:61">
      <c r="A113" s="5" t="s">
        <v>77</v>
      </c>
      <c r="B113" s="5" t="s">
        <v>106</v>
      </c>
      <c r="C113" s="5">
        <f t="shared" si="41"/>
        <v>11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>
        <f t="shared" si="33"/>
        <v>0</v>
      </c>
      <c r="W113" s="5">
        <v>0</v>
      </c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</row>
    <row r="114" spans="1:61">
      <c r="A114" s="5" t="s">
        <v>77</v>
      </c>
      <c r="B114" s="5" t="s">
        <v>106</v>
      </c>
      <c r="C114" s="5">
        <f t="shared" si="41"/>
        <v>12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>
        <f t="shared" si="33"/>
        <v>0</v>
      </c>
      <c r="W114" s="5">
        <v>0</v>
      </c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</row>
    <row r="115" spans="1:61">
      <c r="A115" s="5" t="s">
        <v>77</v>
      </c>
      <c r="B115" s="5" t="s">
        <v>106</v>
      </c>
      <c r="C115" s="5">
        <f t="shared" si="41"/>
        <v>13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>
        <f t="shared" si="33"/>
        <v>0</v>
      </c>
      <c r="W115" s="5">
        <v>0</v>
      </c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</row>
    <row r="116" spans="1:61">
      <c r="A116" s="5" t="s">
        <v>77</v>
      </c>
      <c r="B116" s="5" t="s">
        <v>106</v>
      </c>
      <c r="C116" s="5">
        <f t="shared" si="41"/>
        <v>14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>
        <f t="shared" si="33"/>
        <v>0</v>
      </c>
      <c r="W116" s="5">
        <v>0</v>
      </c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</row>
    <row r="117" spans="1:61">
      <c r="A117" s="5" t="s">
        <v>77</v>
      </c>
      <c r="B117" s="5" t="s">
        <v>106</v>
      </c>
      <c r="C117" s="5">
        <f t="shared" si="41"/>
        <v>15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>
        <f t="shared" si="33"/>
        <v>0</v>
      </c>
      <c r="W117" s="5">
        <v>0</v>
      </c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</row>
    <row r="118" spans="1:61">
      <c r="A118" s="5" t="s">
        <v>77</v>
      </c>
      <c r="B118" s="5" t="s">
        <v>106</v>
      </c>
      <c r="C118" s="5">
        <f t="shared" si="41"/>
        <v>16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>
        <f t="shared" si="33"/>
        <v>0</v>
      </c>
      <c r="W118" s="5">
        <v>0</v>
      </c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</row>
    <row r="119" spans="1:61">
      <c r="A119" s="5" t="s">
        <v>77</v>
      </c>
      <c r="B119" s="5" t="s">
        <v>106</v>
      </c>
      <c r="C119" s="5">
        <f t="shared" si="41"/>
        <v>17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>
        <f t="shared" si="33"/>
        <v>0</v>
      </c>
      <c r="W119" s="5">
        <v>0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</row>
    <row r="120" spans="1:61">
      <c r="A120" s="5" t="s">
        <v>77</v>
      </c>
      <c r="B120" s="5" t="s">
        <v>106</v>
      </c>
      <c r="C120" s="5">
        <f t="shared" si="41"/>
        <v>18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>
        <f t="shared" si="33"/>
        <v>0</v>
      </c>
      <c r="W120" s="5">
        <v>0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</row>
    <row r="121" spans="1:61">
      <c r="A121" s="5" t="s">
        <v>77</v>
      </c>
      <c r="B121" s="5" t="s">
        <v>106</v>
      </c>
      <c r="C121" s="5">
        <f t="shared" si="41"/>
        <v>19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>
        <f t="shared" si="33"/>
        <v>0</v>
      </c>
      <c r="W121" s="5">
        <v>0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</row>
    <row r="122" spans="1:61">
      <c r="A122" s="5" t="s">
        <v>77</v>
      </c>
      <c r="B122" s="5" t="s">
        <v>106</v>
      </c>
      <c r="C122" s="5">
        <f t="shared" si="41"/>
        <v>20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 t="s">
        <v>129</v>
      </c>
      <c r="U122" s="5"/>
      <c r="V122" s="5">
        <f t="shared" si="33"/>
        <v>0</v>
      </c>
      <c r="W122" s="5">
        <v>0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</row>
    <row r="123" spans="1:61">
      <c r="A123" s="5" t="s">
        <v>78</v>
      </c>
      <c r="B123" s="5" t="s">
        <v>106</v>
      </c>
      <c r="C123" s="5">
        <v>1</v>
      </c>
      <c r="D123" s="5">
        <v>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>
        <v>3</v>
      </c>
      <c r="T123" s="5"/>
      <c r="U123" s="5">
        <v>150</v>
      </c>
      <c r="V123" s="5">
        <f t="shared" si="33"/>
        <v>2.5</v>
      </c>
      <c r="W123" s="5">
        <v>0</v>
      </c>
      <c r="X123" s="5">
        <v>100</v>
      </c>
      <c r="Y123" s="5">
        <v>600</v>
      </c>
      <c r="Z123" s="5">
        <v>2000</v>
      </c>
      <c r="AA123" s="5">
        <v>250</v>
      </c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</row>
    <row r="124" spans="1:61">
      <c r="A124" s="5" t="s">
        <v>78</v>
      </c>
      <c r="B124" s="5" t="s">
        <v>106</v>
      </c>
      <c r="C124" s="5">
        <f t="shared" ref="C124:C142" si="48">C123+1</f>
        <v>2</v>
      </c>
      <c r="D124" s="5">
        <v>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>
        <v>3</v>
      </c>
      <c r="T124" s="5"/>
      <c r="U124" s="5">
        <f t="shared" ref="U124:U132" si="49">U123*2</f>
        <v>300</v>
      </c>
      <c r="V124" s="5">
        <f t="shared" si="33"/>
        <v>5</v>
      </c>
      <c r="W124" s="5">
        <v>0</v>
      </c>
      <c r="X124" s="5">
        <f t="shared" ref="X124:X132" si="50">X123*2</f>
        <v>200</v>
      </c>
      <c r="Y124" s="5">
        <f t="shared" ref="Y124:Y132" si="51">Y123*2</f>
        <v>1200</v>
      </c>
      <c r="Z124" s="5">
        <f t="shared" ref="Z124:Z132" si="52">Z123*2</f>
        <v>4000</v>
      </c>
      <c r="AA124" s="5">
        <f t="shared" ref="AA124:AA132" si="53">AA123*2</f>
        <v>500</v>
      </c>
      <c r="AB124" s="5"/>
      <c r="AC124" s="5"/>
      <c r="AD124" s="5"/>
      <c r="AE124" s="5"/>
      <c r="AF124" s="5"/>
      <c r="AG124" s="5"/>
      <c r="AH124" s="5">
        <v>1</v>
      </c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</row>
    <row r="125" spans="1:61">
      <c r="A125" s="5" t="s">
        <v>78</v>
      </c>
      <c r="B125" s="5" t="s">
        <v>106</v>
      </c>
      <c r="C125" s="5">
        <f t="shared" si="48"/>
        <v>3</v>
      </c>
      <c r="D125" s="5">
        <v>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>
        <v>3</v>
      </c>
      <c r="T125" s="5"/>
      <c r="U125" s="5">
        <f t="shared" si="49"/>
        <v>600</v>
      </c>
      <c r="V125" s="5">
        <f t="shared" si="33"/>
        <v>10</v>
      </c>
      <c r="W125" s="5">
        <v>0</v>
      </c>
      <c r="X125" s="5">
        <f t="shared" si="50"/>
        <v>400</v>
      </c>
      <c r="Y125" s="5">
        <f t="shared" si="51"/>
        <v>2400</v>
      </c>
      <c r="Z125" s="5">
        <f t="shared" si="52"/>
        <v>8000</v>
      </c>
      <c r="AA125" s="5">
        <f t="shared" si="53"/>
        <v>1000</v>
      </c>
      <c r="AB125" s="5"/>
      <c r="AC125" s="5"/>
      <c r="AD125" s="5"/>
      <c r="AE125" s="5"/>
      <c r="AF125" s="5"/>
      <c r="AG125" s="5"/>
      <c r="AH125" s="5">
        <f t="shared" ref="AH125:AH132" si="54">AH124+1</f>
        <v>2</v>
      </c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</row>
    <row r="126" spans="1:61">
      <c r="A126" s="5" t="s">
        <v>78</v>
      </c>
      <c r="B126" s="5" t="s">
        <v>106</v>
      </c>
      <c r="C126" s="5">
        <f t="shared" si="48"/>
        <v>4</v>
      </c>
      <c r="D126" s="5">
        <v>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>
        <v>3</v>
      </c>
      <c r="T126" s="5"/>
      <c r="U126" s="5">
        <f t="shared" si="49"/>
        <v>1200</v>
      </c>
      <c r="V126" s="5">
        <f t="shared" si="33"/>
        <v>20</v>
      </c>
      <c r="W126" s="5">
        <v>0</v>
      </c>
      <c r="X126" s="5">
        <f t="shared" si="50"/>
        <v>800</v>
      </c>
      <c r="Y126" s="5">
        <f t="shared" si="51"/>
        <v>4800</v>
      </c>
      <c r="Z126" s="5">
        <f t="shared" si="52"/>
        <v>16000</v>
      </c>
      <c r="AA126" s="5">
        <f t="shared" si="53"/>
        <v>2000</v>
      </c>
      <c r="AB126" s="5"/>
      <c r="AC126" s="5"/>
      <c r="AD126" s="5"/>
      <c r="AE126" s="5"/>
      <c r="AF126" s="5"/>
      <c r="AG126" s="5"/>
      <c r="AH126" s="5">
        <f t="shared" si="54"/>
        <v>3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</row>
    <row r="127" spans="1:61">
      <c r="A127" s="5" t="s">
        <v>78</v>
      </c>
      <c r="B127" s="5" t="s">
        <v>106</v>
      </c>
      <c r="C127" s="5">
        <f t="shared" si="48"/>
        <v>5</v>
      </c>
      <c r="D127" s="5">
        <v>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>
        <v>3</v>
      </c>
      <c r="T127" s="5"/>
      <c r="U127" s="5">
        <f t="shared" si="49"/>
        <v>2400</v>
      </c>
      <c r="V127" s="5">
        <f t="shared" si="33"/>
        <v>40</v>
      </c>
      <c r="W127" s="5">
        <v>0</v>
      </c>
      <c r="X127" s="5">
        <f t="shared" si="50"/>
        <v>1600</v>
      </c>
      <c r="Y127" s="5">
        <f t="shared" si="51"/>
        <v>9600</v>
      </c>
      <c r="Z127" s="5">
        <f t="shared" si="52"/>
        <v>32000</v>
      </c>
      <c r="AA127" s="5">
        <f t="shared" si="53"/>
        <v>4000</v>
      </c>
      <c r="AB127" s="5"/>
      <c r="AC127" s="5"/>
      <c r="AD127" s="5"/>
      <c r="AE127" s="5"/>
      <c r="AF127" s="5"/>
      <c r="AG127" s="5"/>
      <c r="AH127" s="5">
        <f t="shared" si="54"/>
        <v>4</v>
      </c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</row>
    <row r="128" spans="1:61">
      <c r="A128" s="5" t="s">
        <v>78</v>
      </c>
      <c r="B128" s="5" t="s">
        <v>106</v>
      </c>
      <c r="C128" s="5">
        <f t="shared" si="48"/>
        <v>6</v>
      </c>
      <c r="D128" s="5">
        <v>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>
        <v>3</v>
      </c>
      <c r="T128" s="5"/>
      <c r="U128" s="5">
        <f t="shared" si="49"/>
        <v>4800</v>
      </c>
      <c r="V128" s="5">
        <f t="shared" si="33"/>
        <v>80</v>
      </c>
      <c r="W128" s="5">
        <v>0</v>
      </c>
      <c r="X128" s="5">
        <f t="shared" si="50"/>
        <v>3200</v>
      </c>
      <c r="Y128" s="5">
        <f t="shared" si="51"/>
        <v>19200</v>
      </c>
      <c r="Z128" s="5">
        <f t="shared" si="52"/>
        <v>64000</v>
      </c>
      <c r="AA128" s="5">
        <f t="shared" si="53"/>
        <v>8000</v>
      </c>
      <c r="AB128" s="5"/>
      <c r="AC128" s="5"/>
      <c r="AD128" s="5"/>
      <c r="AE128" s="5"/>
      <c r="AF128" s="5"/>
      <c r="AG128" s="5"/>
      <c r="AH128" s="5">
        <f t="shared" si="54"/>
        <v>5</v>
      </c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</row>
    <row r="129" spans="1:61">
      <c r="A129" s="5" t="s">
        <v>78</v>
      </c>
      <c r="B129" s="5" t="s">
        <v>106</v>
      </c>
      <c r="C129" s="5">
        <f t="shared" si="48"/>
        <v>7</v>
      </c>
      <c r="D129" s="5">
        <v>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>
        <v>3</v>
      </c>
      <c r="T129" s="5"/>
      <c r="U129" s="5">
        <f t="shared" si="49"/>
        <v>9600</v>
      </c>
      <c r="V129" s="5">
        <f t="shared" si="33"/>
        <v>160</v>
      </c>
      <c r="W129" s="5">
        <v>0</v>
      </c>
      <c r="X129" s="5">
        <f t="shared" si="50"/>
        <v>6400</v>
      </c>
      <c r="Y129" s="5">
        <f t="shared" si="51"/>
        <v>38400</v>
      </c>
      <c r="Z129" s="5">
        <f t="shared" si="52"/>
        <v>128000</v>
      </c>
      <c r="AA129" s="5">
        <f t="shared" si="53"/>
        <v>16000</v>
      </c>
      <c r="AB129" s="5"/>
      <c r="AC129" s="5"/>
      <c r="AD129" s="5"/>
      <c r="AE129" s="5"/>
      <c r="AF129" s="5"/>
      <c r="AG129" s="5"/>
      <c r="AH129" s="5">
        <f t="shared" si="54"/>
        <v>6</v>
      </c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</row>
    <row r="130" spans="1:61">
      <c r="A130" s="5" t="s">
        <v>78</v>
      </c>
      <c r="B130" s="5" t="s">
        <v>106</v>
      </c>
      <c r="C130" s="5">
        <f t="shared" si="48"/>
        <v>8</v>
      </c>
      <c r="D130" s="5">
        <v>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>
        <v>3</v>
      </c>
      <c r="T130" s="5"/>
      <c r="U130" s="5">
        <f t="shared" si="49"/>
        <v>19200</v>
      </c>
      <c r="V130" s="5">
        <f t="shared" si="33"/>
        <v>320</v>
      </c>
      <c r="W130" s="5">
        <v>0</v>
      </c>
      <c r="X130" s="5">
        <f t="shared" si="50"/>
        <v>12800</v>
      </c>
      <c r="Y130" s="5">
        <f t="shared" si="51"/>
        <v>76800</v>
      </c>
      <c r="Z130" s="5">
        <f t="shared" si="52"/>
        <v>256000</v>
      </c>
      <c r="AA130" s="5">
        <f t="shared" si="53"/>
        <v>32000</v>
      </c>
      <c r="AB130" s="5"/>
      <c r="AC130" s="5"/>
      <c r="AD130" s="5"/>
      <c r="AE130" s="5"/>
      <c r="AF130" s="5"/>
      <c r="AG130" s="5"/>
      <c r="AH130" s="5">
        <f t="shared" si="54"/>
        <v>7</v>
      </c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</row>
    <row r="131" spans="1:61">
      <c r="A131" s="5" t="s">
        <v>78</v>
      </c>
      <c r="B131" s="5" t="s">
        <v>106</v>
      </c>
      <c r="C131" s="5">
        <f t="shared" si="48"/>
        <v>9</v>
      </c>
      <c r="D131" s="5">
        <v>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>
        <v>3</v>
      </c>
      <c r="T131" s="5"/>
      <c r="U131" s="5">
        <f t="shared" si="49"/>
        <v>38400</v>
      </c>
      <c r="V131" s="5">
        <f t="shared" ref="V131:V194" si="55">U131/60</f>
        <v>640</v>
      </c>
      <c r="W131" s="5">
        <v>0</v>
      </c>
      <c r="X131" s="5">
        <f t="shared" si="50"/>
        <v>25600</v>
      </c>
      <c r="Y131" s="5">
        <f t="shared" si="51"/>
        <v>153600</v>
      </c>
      <c r="Z131" s="5">
        <f t="shared" si="52"/>
        <v>512000</v>
      </c>
      <c r="AA131" s="5">
        <f t="shared" si="53"/>
        <v>64000</v>
      </c>
      <c r="AB131" s="5"/>
      <c r="AC131" s="5"/>
      <c r="AD131" s="5"/>
      <c r="AE131" s="5"/>
      <c r="AF131" s="5"/>
      <c r="AG131" s="5"/>
      <c r="AH131" s="5">
        <f t="shared" si="54"/>
        <v>8</v>
      </c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</row>
    <row r="132" spans="1:61">
      <c r="A132" s="5" t="s">
        <v>78</v>
      </c>
      <c r="B132" s="5" t="s">
        <v>106</v>
      </c>
      <c r="C132" s="5">
        <f t="shared" si="48"/>
        <v>10</v>
      </c>
      <c r="D132" s="5">
        <v>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>
        <v>3</v>
      </c>
      <c r="T132" s="5" t="s">
        <v>117</v>
      </c>
      <c r="U132" s="5">
        <f t="shared" si="49"/>
        <v>76800</v>
      </c>
      <c r="V132" s="5">
        <f t="shared" si="55"/>
        <v>1280</v>
      </c>
      <c r="W132" s="5">
        <v>0</v>
      </c>
      <c r="X132" s="5">
        <f t="shared" si="50"/>
        <v>51200</v>
      </c>
      <c r="Y132" s="5">
        <f t="shared" si="51"/>
        <v>307200</v>
      </c>
      <c r="Z132" s="5">
        <f t="shared" si="52"/>
        <v>1024000</v>
      </c>
      <c r="AA132" s="5">
        <f t="shared" si="53"/>
        <v>128000</v>
      </c>
      <c r="AB132" s="5"/>
      <c r="AC132" s="5"/>
      <c r="AD132" s="5"/>
      <c r="AE132" s="5"/>
      <c r="AF132" s="5"/>
      <c r="AG132" s="5"/>
      <c r="AH132" s="5">
        <f t="shared" si="54"/>
        <v>9</v>
      </c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</row>
    <row r="133" spans="1:61">
      <c r="A133" s="5" t="s">
        <v>78</v>
      </c>
      <c r="B133" s="5" t="s">
        <v>106</v>
      </c>
      <c r="C133" s="5">
        <f t="shared" si="48"/>
        <v>11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>
        <f t="shared" si="55"/>
        <v>0</v>
      </c>
      <c r="W133" s="5">
        <v>0</v>
      </c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</row>
    <row r="134" spans="1:61">
      <c r="A134" s="5" t="s">
        <v>78</v>
      </c>
      <c r="B134" s="5" t="s">
        <v>106</v>
      </c>
      <c r="C134" s="5">
        <f t="shared" si="48"/>
        <v>12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>
        <f t="shared" si="55"/>
        <v>0</v>
      </c>
      <c r="W134" s="5">
        <v>0</v>
      </c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</row>
    <row r="135" spans="1:61">
      <c r="A135" s="5" t="s">
        <v>78</v>
      </c>
      <c r="B135" s="5" t="s">
        <v>106</v>
      </c>
      <c r="C135" s="5">
        <f t="shared" si="48"/>
        <v>13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>
        <f t="shared" si="55"/>
        <v>0</v>
      </c>
      <c r="W135" s="5">
        <v>0</v>
      </c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</row>
    <row r="136" spans="1:61">
      <c r="A136" s="5" t="s">
        <v>78</v>
      </c>
      <c r="B136" s="5" t="s">
        <v>106</v>
      </c>
      <c r="C136" s="5">
        <f t="shared" si="48"/>
        <v>14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>
        <f t="shared" si="55"/>
        <v>0</v>
      </c>
      <c r="W136" s="5">
        <v>0</v>
      </c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</row>
    <row r="137" spans="1:61">
      <c r="A137" s="5" t="s">
        <v>78</v>
      </c>
      <c r="B137" s="5" t="s">
        <v>106</v>
      </c>
      <c r="C137" s="5">
        <f t="shared" si="48"/>
        <v>15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>
        <f t="shared" si="55"/>
        <v>0</v>
      </c>
      <c r="W137" s="5">
        <v>0</v>
      </c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</row>
    <row r="138" spans="1:61">
      <c r="A138" s="5" t="s">
        <v>78</v>
      </c>
      <c r="B138" s="5" t="s">
        <v>106</v>
      </c>
      <c r="C138" s="5">
        <f t="shared" si="48"/>
        <v>16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>
        <f t="shared" si="55"/>
        <v>0</v>
      </c>
      <c r="W138" s="5">
        <v>0</v>
      </c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</row>
    <row r="139" spans="1:61">
      <c r="A139" s="5" t="s">
        <v>78</v>
      </c>
      <c r="B139" s="5" t="s">
        <v>106</v>
      </c>
      <c r="C139" s="5">
        <f t="shared" si="48"/>
        <v>17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>
        <f t="shared" si="55"/>
        <v>0</v>
      </c>
      <c r="W139" s="5">
        <v>0</v>
      </c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</row>
    <row r="140" spans="1:61">
      <c r="A140" s="5" t="s">
        <v>78</v>
      </c>
      <c r="B140" s="5" t="s">
        <v>106</v>
      </c>
      <c r="C140" s="5">
        <f t="shared" si="48"/>
        <v>18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>
        <f t="shared" si="55"/>
        <v>0</v>
      </c>
      <c r="W140" s="5">
        <v>0</v>
      </c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</row>
    <row r="141" spans="1:61">
      <c r="A141" s="5" t="s">
        <v>78</v>
      </c>
      <c r="B141" s="5" t="s">
        <v>106</v>
      </c>
      <c r="C141" s="5">
        <f t="shared" si="48"/>
        <v>19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>
        <f t="shared" si="55"/>
        <v>0</v>
      </c>
      <c r="W141" s="5">
        <v>0</v>
      </c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</row>
    <row r="142" spans="1:61">
      <c r="A142" s="5" t="s">
        <v>78</v>
      </c>
      <c r="B142" s="5" t="s">
        <v>106</v>
      </c>
      <c r="C142" s="5">
        <f t="shared" si="48"/>
        <v>20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 t="s">
        <v>129</v>
      </c>
      <c r="U142" s="5"/>
      <c r="V142" s="5">
        <f t="shared" si="55"/>
        <v>0</v>
      </c>
      <c r="W142" s="5">
        <v>0</v>
      </c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</row>
    <row r="143" spans="1:61">
      <c r="A143" s="5" t="s">
        <v>79</v>
      </c>
      <c r="B143" s="5" t="s">
        <v>106</v>
      </c>
      <c r="C143" s="5">
        <v>1</v>
      </c>
      <c r="D143" s="5">
        <v>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>
        <v>3</v>
      </c>
      <c r="T143" s="5"/>
      <c r="U143" s="5">
        <v>30</v>
      </c>
      <c r="V143" s="5">
        <f t="shared" si="55"/>
        <v>0.5</v>
      </c>
      <c r="W143" s="5">
        <v>0</v>
      </c>
      <c r="X143" s="5">
        <v>200</v>
      </c>
      <c r="Y143" s="5">
        <v>2000</v>
      </c>
      <c r="Z143" s="5">
        <v>500</v>
      </c>
      <c r="AA143" s="5">
        <v>300</v>
      </c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</row>
    <row r="144" spans="1:61">
      <c r="A144" s="5" t="s">
        <v>79</v>
      </c>
      <c r="B144" s="5" t="s">
        <v>106</v>
      </c>
      <c r="C144" s="5">
        <f t="shared" ref="C144:C162" si="56">C143+1</f>
        <v>2</v>
      </c>
      <c r="D144" s="5">
        <v>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>
        <v>3</v>
      </c>
      <c r="T144" s="5"/>
      <c r="U144" s="5">
        <v>720</v>
      </c>
      <c r="V144" s="5">
        <f t="shared" si="55"/>
        <v>12</v>
      </c>
      <c r="W144" s="5">
        <v>0</v>
      </c>
      <c r="X144" s="5">
        <f t="shared" ref="X144:X152" si="57">X143*2</f>
        <v>400</v>
      </c>
      <c r="Y144" s="5">
        <f t="shared" ref="Y144:Y152" si="58">Y143*2</f>
        <v>4000</v>
      </c>
      <c r="Z144" s="5">
        <f t="shared" ref="Z144:Z152" si="59">Z143*2</f>
        <v>1000</v>
      </c>
      <c r="AA144" s="5">
        <f t="shared" ref="AA144:AA152" si="60">AA143*2</f>
        <v>600</v>
      </c>
      <c r="AB144" s="5"/>
      <c r="AC144" s="5"/>
      <c r="AD144" s="5"/>
      <c r="AE144" s="5"/>
      <c r="AF144" s="5"/>
      <c r="AG144" s="5"/>
      <c r="AH144" s="5"/>
      <c r="AI144" s="5">
        <v>1</v>
      </c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</row>
    <row r="145" spans="1:61">
      <c r="A145" s="5" t="s">
        <v>79</v>
      </c>
      <c r="B145" s="5" t="s">
        <v>106</v>
      </c>
      <c r="C145" s="5">
        <f t="shared" si="56"/>
        <v>3</v>
      </c>
      <c r="D145" s="5">
        <v>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>
        <v>3</v>
      </c>
      <c r="T145" s="5"/>
      <c r="U145" s="5">
        <v>2880</v>
      </c>
      <c r="V145" s="5">
        <f t="shared" si="55"/>
        <v>48</v>
      </c>
      <c r="W145" s="5">
        <v>0</v>
      </c>
      <c r="X145" s="5">
        <f t="shared" si="57"/>
        <v>800</v>
      </c>
      <c r="Y145" s="5">
        <f t="shared" si="58"/>
        <v>8000</v>
      </c>
      <c r="Z145" s="5">
        <f t="shared" si="59"/>
        <v>2000</v>
      </c>
      <c r="AA145" s="5">
        <f t="shared" si="60"/>
        <v>1200</v>
      </c>
      <c r="AB145" s="5"/>
      <c r="AC145" s="5"/>
      <c r="AD145" s="5"/>
      <c r="AE145" s="5"/>
      <c r="AF145" s="5"/>
      <c r="AG145" s="5"/>
      <c r="AH145" s="5"/>
      <c r="AI145" s="5">
        <f t="shared" ref="AI145:AI152" si="61">AI144+1</f>
        <v>2</v>
      </c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</row>
    <row r="146" spans="1:61">
      <c r="A146" s="5" t="s">
        <v>79</v>
      </c>
      <c r="B146" s="5" t="s">
        <v>106</v>
      </c>
      <c r="C146" s="5">
        <f t="shared" si="56"/>
        <v>4</v>
      </c>
      <c r="D146" s="5">
        <v>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>
        <v>3</v>
      </c>
      <c r="T146" s="5"/>
      <c r="U146" s="5">
        <f t="shared" ref="U146:U152" si="62">U145*2</f>
        <v>5760</v>
      </c>
      <c r="V146" s="5">
        <f t="shared" si="55"/>
        <v>96</v>
      </c>
      <c r="W146" s="5">
        <v>0</v>
      </c>
      <c r="X146" s="5">
        <f t="shared" si="57"/>
        <v>1600</v>
      </c>
      <c r="Y146" s="5">
        <f t="shared" si="58"/>
        <v>16000</v>
      </c>
      <c r="Z146" s="5">
        <f t="shared" si="59"/>
        <v>4000</v>
      </c>
      <c r="AA146" s="5">
        <f t="shared" si="60"/>
        <v>2400</v>
      </c>
      <c r="AB146" s="5"/>
      <c r="AC146" s="5"/>
      <c r="AD146" s="5"/>
      <c r="AE146" s="5"/>
      <c r="AF146" s="5"/>
      <c r="AG146" s="5"/>
      <c r="AH146" s="5"/>
      <c r="AI146" s="5">
        <f t="shared" si="61"/>
        <v>3</v>
      </c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</row>
    <row r="147" spans="1:61">
      <c r="A147" s="5" t="s">
        <v>79</v>
      </c>
      <c r="B147" s="5" t="s">
        <v>106</v>
      </c>
      <c r="C147" s="5">
        <f t="shared" si="56"/>
        <v>5</v>
      </c>
      <c r="D147" s="5">
        <v>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>
        <v>3</v>
      </c>
      <c r="T147" s="5"/>
      <c r="U147" s="5">
        <f t="shared" si="62"/>
        <v>11520</v>
      </c>
      <c r="V147" s="5">
        <f t="shared" si="55"/>
        <v>192</v>
      </c>
      <c r="W147" s="5">
        <v>0</v>
      </c>
      <c r="X147" s="5">
        <f t="shared" si="57"/>
        <v>3200</v>
      </c>
      <c r="Y147" s="5">
        <f t="shared" si="58"/>
        <v>32000</v>
      </c>
      <c r="Z147" s="5">
        <f t="shared" si="59"/>
        <v>8000</v>
      </c>
      <c r="AA147" s="5">
        <f t="shared" si="60"/>
        <v>4800</v>
      </c>
      <c r="AB147" s="5"/>
      <c r="AC147" s="5"/>
      <c r="AD147" s="5"/>
      <c r="AE147" s="5"/>
      <c r="AF147" s="5"/>
      <c r="AG147" s="5"/>
      <c r="AH147" s="5"/>
      <c r="AI147" s="5">
        <f t="shared" si="61"/>
        <v>4</v>
      </c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</row>
    <row r="148" spans="1:61">
      <c r="A148" s="5" t="s">
        <v>79</v>
      </c>
      <c r="B148" s="5" t="s">
        <v>106</v>
      </c>
      <c r="C148" s="5">
        <f t="shared" si="56"/>
        <v>6</v>
      </c>
      <c r="D148" s="5">
        <v>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>
        <v>3</v>
      </c>
      <c r="T148" s="5"/>
      <c r="U148" s="5">
        <f t="shared" si="62"/>
        <v>23040</v>
      </c>
      <c r="V148" s="5">
        <f t="shared" si="55"/>
        <v>384</v>
      </c>
      <c r="W148" s="5">
        <v>0</v>
      </c>
      <c r="X148" s="5">
        <f t="shared" si="57"/>
        <v>6400</v>
      </c>
      <c r="Y148" s="5">
        <f t="shared" si="58"/>
        <v>64000</v>
      </c>
      <c r="Z148" s="5">
        <f t="shared" si="59"/>
        <v>16000</v>
      </c>
      <c r="AA148" s="5">
        <f t="shared" si="60"/>
        <v>9600</v>
      </c>
      <c r="AB148" s="5"/>
      <c r="AC148" s="5"/>
      <c r="AD148" s="5"/>
      <c r="AE148" s="5"/>
      <c r="AF148" s="5"/>
      <c r="AG148" s="5"/>
      <c r="AH148" s="5"/>
      <c r="AI148" s="5">
        <f t="shared" si="61"/>
        <v>5</v>
      </c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</row>
    <row r="149" spans="1:61">
      <c r="A149" s="5" t="s">
        <v>79</v>
      </c>
      <c r="B149" s="5" t="s">
        <v>106</v>
      </c>
      <c r="C149" s="5">
        <f t="shared" si="56"/>
        <v>7</v>
      </c>
      <c r="D149" s="5">
        <v>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>
        <v>3</v>
      </c>
      <c r="T149" s="5"/>
      <c r="U149" s="5">
        <f t="shared" si="62"/>
        <v>46080</v>
      </c>
      <c r="V149" s="5">
        <f t="shared" si="55"/>
        <v>768</v>
      </c>
      <c r="W149" s="5">
        <v>0</v>
      </c>
      <c r="X149" s="5">
        <f t="shared" si="57"/>
        <v>12800</v>
      </c>
      <c r="Y149" s="5">
        <f t="shared" si="58"/>
        <v>128000</v>
      </c>
      <c r="Z149" s="5">
        <f t="shared" si="59"/>
        <v>32000</v>
      </c>
      <c r="AA149" s="5">
        <f t="shared" si="60"/>
        <v>19200</v>
      </c>
      <c r="AB149" s="5"/>
      <c r="AC149" s="5"/>
      <c r="AD149" s="5"/>
      <c r="AE149" s="5"/>
      <c r="AF149" s="5"/>
      <c r="AG149" s="5"/>
      <c r="AH149" s="5"/>
      <c r="AI149" s="5">
        <f t="shared" si="61"/>
        <v>6</v>
      </c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</row>
    <row r="150" spans="1:61">
      <c r="A150" s="5" t="s">
        <v>79</v>
      </c>
      <c r="B150" s="5" t="s">
        <v>106</v>
      </c>
      <c r="C150" s="5">
        <f t="shared" si="56"/>
        <v>8</v>
      </c>
      <c r="D150" s="5">
        <v>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>
        <v>3</v>
      </c>
      <c r="T150" s="5"/>
      <c r="U150" s="5">
        <f t="shared" si="62"/>
        <v>92160</v>
      </c>
      <c r="V150" s="5">
        <f t="shared" si="55"/>
        <v>1536</v>
      </c>
      <c r="W150" s="5">
        <v>0</v>
      </c>
      <c r="X150" s="5">
        <f t="shared" si="57"/>
        <v>25600</v>
      </c>
      <c r="Y150" s="5">
        <f t="shared" si="58"/>
        <v>256000</v>
      </c>
      <c r="Z150" s="5">
        <f t="shared" si="59"/>
        <v>64000</v>
      </c>
      <c r="AA150" s="5">
        <f t="shared" si="60"/>
        <v>38400</v>
      </c>
      <c r="AB150" s="5"/>
      <c r="AC150" s="5"/>
      <c r="AD150" s="5"/>
      <c r="AE150" s="5"/>
      <c r="AF150" s="5"/>
      <c r="AG150" s="5"/>
      <c r="AH150" s="5"/>
      <c r="AI150" s="5">
        <f t="shared" si="61"/>
        <v>7</v>
      </c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</row>
    <row r="151" spans="1:61">
      <c r="A151" s="5" t="s">
        <v>79</v>
      </c>
      <c r="B151" s="5" t="s">
        <v>106</v>
      </c>
      <c r="C151" s="5">
        <f t="shared" si="56"/>
        <v>9</v>
      </c>
      <c r="D151" s="5">
        <v>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>
        <v>3</v>
      </c>
      <c r="T151" s="5"/>
      <c r="U151" s="5">
        <f t="shared" si="62"/>
        <v>184320</v>
      </c>
      <c r="V151" s="5">
        <f t="shared" si="55"/>
        <v>3072</v>
      </c>
      <c r="W151" s="5">
        <v>0</v>
      </c>
      <c r="X151" s="5">
        <f t="shared" si="57"/>
        <v>51200</v>
      </c>
      <c r="Y151" s="5">
        <f t="shared" si="58"/>
        <v>512000</v>
      </c>
      <c r="Z151" s="5">
        <f t="shared" si="59"/>
        <v>128000</v>
      </c>
      <c r="AA151" s="5">
        <f t="shared" si="60"/>
        <v>76800</v>
      </c>
      <c r="AB151" s="5"/>
      <c r="AC151" s="5"/>
      <c r="AD151" s="5"/>
      <c r="AE151" s="5"/>
      <c r="AF151" s="5"/>
      <c r="AG151" s="5"/>
      <c r="AH151" s="5"/>
      <c r="AI151" s="5">
        <f t="shared" si="61"/>
        <v>8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</row>
    <row r="152" spans="1:61">
      <c r="A152" s="5" t="s">
        <v>79</v>
      </c>
      <c r="B152" s="5" t="s">
        <v>106</v>
      </c>
      <c r="C152" s="5">
        <f t="shared" si="56"/>
        <v>10</v>
      </c>
      <c r="D152" s="5">
        <v>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>
        <v>3</v>
      </c>
      <c r="T152" s="5" t="s">
        <v>117</v>
      </c>
      <c r="U152" s="5">
        <f t="shared" si="62"/>
        <v>368640</v>
      </c>
      <c r="V152" s="5">
        <f t="shared" si="55"/>
        <v>6144</v>
      </c>
      <c r="W152" s="5">
        <v>0</v>
      </c>
      <c r="X152" s="5">
        <f t="shared" si="57"/>
        <v>102400</v>
      </c>
      <c r="Y152" s="5">
        <f t="shared" si="58"/>
        <v>1024000</v>
      </c>
      <c r="Z152" s="5">
        <f t="shared" si="59"/>
        <v>256000</v>
      </c>
      <c r="AA152" s="5">
        <f t="shared" si="60"/>
        <v>153600</v>
      </c>
      <c r="AB152" s="5"/>
      <c r="AC152" s="5"/>
      <c r="AD152" s="5"/>
      <c r="AE152" s="5"/>
      <c r="AF152" s="5"/>
      <c r="AG152" s="5"/>
      <c r="AH152" s="5"/>
      <c r="AI152" s="5">
        <f t="shared" si="61"/>
        <v>9</v>
      </c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</row>
    <row r="153" spans="1:61">
      <c r="A153" s="5" t="s">
        <v>79</v>
      </c>
      <c r="B153" s="5" t="s">
        <v>106</v>
      </c>
      <c r="C153" s="5">
        <f t="shared" si="56"/>
        <v>11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>
        <f t="shared" si="55"/>
        <v>0</v>
      </c>
      <c r="W153" s="5">
        <v>0</v>
      </c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</row>
    <row r="154" spans="1:61">
      <c r="A154" s="5" t="s">
        <v>79</v>
      </c>
      <c r="B154" s="5" t="s">
        <v>106</v>
      </c>
      <c r="C154" s="5">
        <f t="shared" si="56"/>
        <v>12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>
        <f t="shared" si="55"/>
        <v>0</v>
      </c>
      <c r="W154" s="5">
        <v>0</v>
      </c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</row>
    <row r="155" spans="1:61">
      <c r="A155" s="5" t="s">
        <v>79</v>
      </c>
      <c r="B155" s="5" t="s">
        <v>106</v>
      </c>
      <c r="C155" s="5">
        <f t="shared" si="56"/>
        <v>13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>
        <f t="shared" si="55"/>
        <v>0</v>
      </c>
      <c r="W155" s="5">
        <v>0</v>
      </c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</row>
    <row r="156" spans="1:61">
      <c r="A156" s="5" t="s">
        <v>79</v>
      </c>
      <c r="B156" s="5" t="s">
        <v>106</v>
      </c>
      <c r="C156" s="5">
        <f t="shared" si="56"/>
        <v>14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>
        <f t="shared" si="55"/>
        <v>0</v>
      </c>
      <c r="W156" s="5">
        <v>0</v>
      </c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</row>
    <row r="157" spans="1:61">
      <c r="A157" s="5" t="s">
        <v>79</v>
      </c>
      <c r="B157" s="5" t="s">
        <v>106</v>
      </c>
      <c r="C157" s="5">
        <f t="shared" si="56"/>
        <v>15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>
        <f t="shared" si="55"/>
        <v>0</v>
      </c>
      <c r="W157" s="5">
        <v>0</v>
      </c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</row>
    <row r="158" spans="1:61">
      <c r="A158" s="5" t="s">
        <v>79</v>
      </c>
      <c r="B158" s="5" t="s">
        <v>106</v>
      </c>
      <c r="C158" s="5">
        <f t="shared" si="56"/>
        <v>16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>
        <f t="shared" si="55"/>
        <v>0</v>
      </c>
      <c r="W158" s="5">
        <v>0</v>
      </c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</row>
    <row r="159" spans="1:61">
      <c r="A159" s="5" t="s">
        <v>79</v>
      </c>
      <c r="B159" s="5" t="s">
        <v>106</v>
      </c>
      <c r="C159" s="5">
        <f t="shared" si="56"/>
        <v>17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>
        <f t="shared" si="55"/>
        <v>0</v>
      </c>
      <c r="W159" s="5">
        <v>0</v>
      </c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</row>
    <row r="160" spans="1:61">
      <c r="A160" s="5" t="s">
        <v>79</v>
      </c>
      <c r="B160" s="5" t="s">
        <v>106</v>
      </c>
      <c r="C160" s="5">
        <f t="shared" si="56"/>
        <v>18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>
        <f t="shared" si="55"/>
        <v>0</v>
      </c>
      <c r="W160" s="5">
        <v>0</v>
      </c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</row>
    <row r="161" spans="1:61">
      <c r="A161" s="5" t="s">
        <v>79</v>
      </c>
      <c r="B161" s="5" t="s">
        <v>106</v>
      </c>
      <c r="C161" s="5">
        <f t="shared" si="56"/>
        <v>19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>
        <f t="shared" si="55"/>
        <v>0</v>
      </c>
      <c r="W161" s="5">
        <v>0</v>
      </c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</row>
    <row r="162" spans="1:61">
      <c r="A162" s="5" t="s">
        <v>79</v>
      </c>
      <c r="B162" s="5" t="s">
        <v>106</v>
      </c>
      <c r="C162" s="5">
        <f t="shared" si="56"/>
        <v>20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 t="s">
        <v>129</v>
      </c>
      <c r="U162" s="5"/>
      <c r="V162" s="5">
        <f t="shared" si="55"/>
        <v>0</v>
      </c>
      <c r="W162" s="5">
        <v>0</v>
      </c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</row>
    <row r="163" spans="1:61">
      <c r="A163" s="5" t="s">
        <v>80</v>
      </c>
      <c r="B163" s="5" t="s">
        <v>106</v>
      </c>
      <c r="C163" s="5">
        <v>1</v>
      </c>
      <c r="D163" s="5">
        <v>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>
        <v>3</v>
      </c>
      <c r="T163" s="5"/>
      <c r="U163" s="5">
        <v>180</v>
      </c>
      <c r="V163" s="5">
        <f t="shared" si="55"/>
        <v>3</v>
      </c>
      <c r="W163" s="5">
        <v>0</v>
      </c>
      <c r="X163" s="5">
        <v>125</v>
      </c>
      <c r="Y163" s="5">
        <v>1000</v>
      </c>
      <c r="Z163" s="5">
        <v>600</v>
      </c>
      <c r="AA163" s="5">
        <v>1200</v>
      </c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>
        <v>3</v>
      </c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</row>
    <row r="164" spans="1:61">
      <c r="A164" s="5" t="s">
        <v>80</v>
      </c>
      <c r="B164" s="5" t="s">
        <v>106</v>
      </c>
      <c r="C164" s="5">
        <f t="shared" ref="C164:C182" si="63">C163+1</f>
        <v>2</v>
      </c>
      <c r="D164" s="5">
        <v>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>
        <v>3</v>
      </c>
      <c r="T164" s="5"/>
      <c r="U164" s="5">
        <f t="shared" ref="U164:U172" si="64">U163*2</f>
        <v>360</v>
      </c>
      <c r="V164" s="5">
        <f t="shared" si="55"/>
        <v>6</v>
      </c>
      <c r="W164" s="5">
        <v>0</v>
      </c>
      <c r="X164" s="5">
        <f t="shared" ref="X164:X172" si="65">X163*2</f>
        <v>250</v>
      </c>
      <c r="Y164" s="5">
        <f t="shared" ref="Y164:Y172" si="66">Y163*2</f>
        <v>2000</v>
      </c>
      <c r="Z164" s="5">
        <f t="shared" ref="Z164:Z172" si="67">Z163*2</f>
        <v>1200</v>
      </c>
      <c r="AA164" s="5">
        <f t="shared" ref="AA164:AA172" si="68">AA163*2</f>
        <v>2400</v>
      </c>
      <c r="AB164" s="5"/>
      <c r="AC164" s="5"/>
      <c r="AD164" s="5"/>
      <c r="AE164" s="5"/>
      <c r="AF164" s="5"/>
      <c r="AG164" s="5"/>
      <c r="AH164" s="5"/>
      <c r="AI164" s="5"/>
      <c r="AJ164" s="5">
        <v>1</v>
      </c>
      <c r="AK164" s="5"/>
      <c r="AL164" s="5"/>
      <c r="AM164" s="5"/>
      <c r="AN164" s="5"/>
      <c r="AO164" s="5"/>
      <c r="AP164" s="5"/>
      <c r="AQ164" s="5"/>
      <c r="AR164" s="5"/>
      <c r="AS164" s="5"/>
      <c r="AT164" s="5">
        <v>3</v>
      </c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</row>
    <row r="165" spans="1:61">
      <c r="A165" s="5" t="s">
        <v>80</v>
      </c>
      <c r="B165" s="5" t="s">
        <v>106</v>
      </c>
      <c r="C165" s="5">
        <f t="shared" si="63"/>
        <v>3</v>
      </c>
      <c r="D165" s="5">
        <v>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>
        <v>3</v>
      </c>
      <c r="T165" s="5"/>
      <c r="U165" s="5">
        <f t="shared" si="64"/>
        <v>720</v>
      </c>
      <c r="V165" s="5">
        <f t="shared" si="55"/>
        <v>12</v>
      </c>
      <c r="W165" s="5">
        <v>0</v>
      </c>
      <c r="X165" s="5">
        <f t="shared" si="65"/>
        <v>500</v>
      </c>
      <c r="Y165" s="5">
        <f t="shared" si="66"/>
        <v>4000</v>
      </c>
      <c r="Z165" s="5">
        <f t="shared" si="67"/>
        <v>2400</v>
      </c>
      <c r="AA165" s="5">
        <f t="shared" si="68"/>
        <v>4800</v>
      </c>
      <c r="AB165" s="5"/>
      <c r="AC165" s="5"/>
      <c r="AD165" s="5"/>
      <c r="AE165" s="5"/>
      <c r="AF165" s="5"/>
      <c r="AG165" s="5"/>
      <c r="AH165" s="5"/>
      <c r="AI165" s="5"/>
      <c r="AJ165" s="5">
        <f t="shared" ref="AJ165:AJ172" si="69">AJ164+1</f>
        <v>2</v>
      </c>
      <c r="AK165" s="5"/>
      <c r="AL165" s="5"/>
      <c r="AM165" s="5"/>
      <c r="AN165" s="5"/>
      <c r="AO165" s="5"/>
      <c r="AP165" s="5"/>
      <c r="AQ165" s="5"/>
      <c r="AR165" s="5"/>
      <c r="AS165" s="5"/>
      <c r="AT165" s="5">
        <v>3</v>
      </c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</row>
    <row r="166" spans="1:61">
      <c r="A166" s="5" t="s">
        <v>80</v>
      </c>
      <c r="B166" s="5" t="s">
        <v>106</v>
      </c>
      <c r="C166" s="5">
        <f t="shared" si="63"/>
        <v>4</v>
      </c>
      <c r="D166" s="5">
        <v>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>
        <v>3</v>
      </c>
      <c r="T166" s="5"/>
      <c r="U166" s="5">
        <f t="shared" si="64"/>
        <v>1440</v>
      </c>
      <c r="V166" s="5">
        <f t="shared" si="55"/>
        <v>24</v>
      </c>
      <c r="W166" s="5">
        <v>0</v>
      </c>
      <c r="X166" s="5">
        <f t="shared" si="65"/>
        <v>1000</v>
      </c>
      <c r="Y166" s="5">
        <f t="shared" si="66"/>
        <v>8000</v>
      </c>
      <c r="Z166" s="5">
        <f t="shared" si="67"/>
        <v>4800</v>
      </c>
      <c r="AA166" s="5">
        <f t="shared" si="68"/>
        <v>9600</v>
      </c>
      <c r="AB166" s="5"/>
      <c r="AC166" s="5"/>
      <c r="AD166" s="5"/>
      <c r="AE166" s="5"/>
      <c r="AF166" s="5"/>
      <c r="AG166" s="5"/>
      <c r="AH166" s="5"/>
      <c r="AI166" s="5"/>
      <c r="AJ166" s="5">
        <f t="shared" si="69"/>
        <v>3</v>
      </c>
      <c r="AK166" s="5"/>
      <c r="AL166" s="5"/>
      <c r="AM166" s="5"/>
      <c r="AN166" s="5"/>
      <c r="AO166" s="5"/>
      <c r="AP166" s="5"/>
      <c r="AQ166" s="5"/>
      <c r="AR166" s="5"/>
      <c r="AS166" s="5"/>
      <c r="AT166" s="5">
        <v>3</v>
      </c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</row>
    <row r="167" spans="1:61">
      <c r="A167" s="5" t="s">
        <v>80</v>
      </c>
      <c r="B167" s="5" t="s">
        <v>106</v>
      </c>
      <c r="C167" s="5">
        <f t="shared" si="63"/>
        <v>5</v>
      </c>
      <c r="D167" s="5">
        <v>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>
        <v>3</v>
      </c>
      <c r="T167" s="5"/>
      <c r="U167" s="5">
        <f t="shared" si="64"/>
        <v>2880</v>
      </c>
      <c r="V167" s="5">
        <f t="shared" si="55"/>
        <v>48</v>
      </c>
      <c r="W167" s="5">
        <v>0</v>
      </c>
      <c r="X167" s="5">
        <f t="shared" si="65"/>
        <v>2000</v>
      </c>
      <c r="Y167" s="5">
        <f t="shared" si="66"/>
        <v>16000</v>
      </c>
      <c r="Z167" s="5">
        <f t="shared" si="67"/>
        <v>9600</v>
      </c>
      <c r="AA167" s="5">
        <f t="shared" si="68"/>
        <v>19200</v>
      </c>
      <c r="AB167" s="5"/>
      <c r="AC167" s="5"/>
      <c r="AD167" s="5"/>
      <c r="AE167" s="5"/>
      <c r="AF167" s="5"/>
      <c r="AG167" s="5"/>
      <c r="AH167" s="5"/>
      <c r="AI167" s="5"/>
      <c r="AJ167" s="5">
        <f t="shared" si="69"/>
        <v>4</v>
      </c>
      <c r="AK167" s="5"/>
      <c r="AL167" s="5"/>
      <c r="AM167" s="5"/>
      <c r="AN167" s="5"/>
      <c r="AO167" s="5"/>
      <c r="AP167" s="5"/>
      <c r="AQ167" s="5"/>
      <c r="AR167" s="5"/>
      <c r="AS167" s="5"/>
      <c r="AT167" s="5">
        <v>3</v>
      </c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</row>
    <row r="168" spans="1:61">
      <c r="A168" s="5" t="s">
        <v>80</v>
      </c>
      <c r="B168" s="5" t="s">
        <v>106</v>
      </c>
      <c r="C168" s="5">
        <f t="shared" si="63"/>
        <v>6</v>
      </c>
      <c r="D168" s="5">
        <v>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>
        <v>3</v>
      </c>
      <c r="T168" s="5"/>
      <c r="U168" s="5">
        <f t="shared" si="64"/>
        <v>5760</v>
      </c>
      <c r="V168" s="5">
        <f t="shared" si="55"/>
        <v>96</v>
      </c>
      <c r="W168" s="5">
        <v>0</v>
      </c>
      <c r="X168" s="5">
        <f t="shared" si="65"/>
        <v>4000</v>
      </c>
      <c r="Y168" s="5">
        <f t="shared" si="66"/>
        <v>32000</v>
      </c>
      <c r="Z168" s="5">
        <f t="shared" si="67"/>
        <v>19200</v>
      </c>
      <c r="AA168" s="5">
        <f t="shared" si="68"/>
        <v>38400</v>
      </c>
      <c r="AB168" s="5"/>
      <c r="AC168" s="5"/>
      <c r="AD168" s="5"/>
      <c r="AE168" s="5"/>
      <c r="AF168" s="5"/>
      <c r="AG168" s="5"/>
      <c r="AH168" s="5"/>
      <c r="AI168" s="5"/>
      <c r="AJ168" s="5">
        <f t="shared" si="69"/>
        <v>5</v>
      </c>
      <c r="AK168" s="5"/>
      <c r="AL168" s="5"/>
      <c r="AM168" s="5"/>
      <c r="AN168" s="5"/>
      <c r="AO168" s="5"/>
      <c r="AP168" s="5"/>
      <c r="AQ168" s="5"/>
      <c r="AR168" s="5"/>
      <c r="AS168" s="5"/>
      <c r="AT168" s="5">
        <v>3</v>
      </c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</row>
    <row r="169" spans="1:61">
      <c r="A169" s="5" t="s">
        <v>80</v>
      </c>
      <c r="B169" s="5" t="s">
        <v>106</v>
      </c>
      <c r="C169" s="5">
        <f t="shared" si="63"/>
        <v>7</v>
      </c>
      <c r="D169" s="5">
        <v>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>
        <v>3</v>
      </c>
      <c r="T169" s="5"/>
      <c r="U169" s="5">
        <f t="shared" si="64"/>
        <v>11520</v>
      </c>
      <c r="V169" s="5">
        <f t="shared" si="55"/>
        <v>192</v>
      </c>
      <c r="W169" s="5">
        <v>0</v>
      </c>
      <c r="X169" s="5">
        <f t="shared" si="65"/>
        <v>8000</v>
      </c>
      <c r="Y169" s="5">
        <f t="shared" si="66"/>
        <v>64000</v>
      </c>
      <c r="Z169" s="5">
        <f t="shared" si="67"/>
        <v>38400</v>
      </c>
      <c r="AA169" s="5">
        <f t="shared" si="68"/>
        <v>76800</v>
      </c>
      <c r="AB169" s="5"/>
      <c r="AC169" s="5"/>
      <c r="AD169" s="5"/>
      <c r="AE169" s="5"/>
      <c r="AF169" s="5"/>
      <c r="AG169" s="5"/>
      <c r="AH169" s="5"/>
      <c r="AI169" s="5"/>
      <c r="AJ169" s="5">
        <f t="shared" si="69"/>
        <v>6</v>
      </c>
      <c r="AK169" s="5"/>
      <c r="AL169" s="5"/>
      <c r="AM169" s="5"/>
      <c r="AN169" s="5"/>
      <c r="AO169" s="5"/>
      <c r="AP169" s="5"/>
      <c r="AQ169" s="5"/>
      <c r="AR169" s="5"/>
      <c r="AS169" s="5"/>
      <c r="AT169" s="5">
        <v>3</v>
      </c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</row>
    <row r="170" spans="1:61">
      <c r="A170" s="5" t="s">
        <v>80</v>
      </c>
      <c r="B170" s="5" t="s">
        <v>106</v>
      </c>
      <c r="C170" s="5">
        <f t="shared" si="63"/>
        <v>8</v>
      </c>
      <c r="D170" s="5">
        <v>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>
        <v>3</v>
      </c>
      <c r="T170" s="5"/>
      <c r="U170" s="5">
        <f t="shared" si="64"/>
        <v>23040</v>
      </c>
      <c r="V170" s="5">
        <f t="shared" si="55"/>
        <v>384</v>
      </c>
      <c r="W170" s="5">
        <v>0</v>
      </c>
      <c r="X170" s="5">
        <f t="shared" si="65"/>
        <v>16000</v>
      </c>
      <c r="Y170" s="5">
        <f t="shared" si="66"/>
        <v>128000</v>
      </c>
      <c r="Z170" s="5">
        <f t="shared" si="67"/>
        <v>76800</v>
      </c>
      <c r="AA170" s="5">
        <f t="shared" si="68"/>
        <v>153600</v>
      </c>
      <c r="AB170" s="5"/>
      <c r="AC170" s="5"/>
      <c r="AD170" s="5"/>
      <c r="AE170" s="5"/>
      <c r="AF170" s="5"/>
      <c r="AG170" s="5"/>
      <c r="AH170" s="5"/>
      <c r="AI170" s="5"/>
      <c r="AJ170" s="5">
        <f t="shared" si="69"/>
        <v>7</v>
      </c>
      <c r="AK170" s="5"/>
      <c r="AL170" s="5"/>
      <c r="AM170" s="5"/>
      <c r="AN170" s="5"/>
      <c r="AO170" s="5"/>
      <c r="AP170" s="5"/>
      <c r="AQ170" s="5"/>
      <c r="AR170" s="5"/>
      <c r="AS170" s="5"/>
      <c r="AT170" s="5">
        <v>3</v>
      </c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</row>
    <row r="171" spans="1:61">
      <c r="A171" s="5" t="s">
        <v>80</v>
      </c>
      <c r="B171" s="5" t="s">
        <v>106</v>
      </c>
      <c r="C171" s="5">
        <f t="shared" si="63"/>
        <v>9</v>
      </c>
      <c r="D171" s="5">
        <v>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>
        <v>3</v>
      </c>
      <c r="T171" s="5"/>
      <c r="U171" s="5">
        <f t="shared" si="64"/>
        <v>46080</v>
      </c>
      <c r="V171" s="5">
        <f t="shared" si="55"/>
        <v>768</v>
      </c>
      <c r="W171" s="5">
        <v>0</v>
      </c>
      <c r="X171" s="5">
        <f t="shared" si="65"/>
        <v>32000</v>
      </c>
      <c r="Y171" s="5">
        <f t="shared" si="66"/>
        <v>256000</v>
      </c>
      <c r="Z171" s="5">
        <f t="shared" si="67"/>
        <v>153600</v>
      </c>
      <c r="AA171" s="5">
        <f t="shared" si="68"/>
        <v>307200</v>
      </c>
      <c r="AB171" s="5"/>
      <c r="AC171" s="5"/>
      <c r="AD171" s="5"/>
      <c r="AE171" s="5"/>
      <c r="AF171" s="5"/>
      <c r="AG171" s="5"/>
      <c r="AH171" s="5"/>
      <c r="AI171" s="5"/>
      <c r="AJ171" s="5">
        <f t="shared" si="69"/>
        <v>8</v>
      </c>
      <c r="AK171" s="5"/>
      <c r="AL171" s="5"/>
      <c r="AM171" s="5"/>
      <c r="AN171" s="5"/>
      <c r="AO171" s="5"/>
      <c r="AP171" s="5"/>
      <c r="AQ171" s="5"/>
      <c r="AR171" s="5"/>
      <c r="AS171" s="5"/>
      <c r="AT171" s="5">
        <v>3</v>
      </c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</row>
    <row r="172" spans="1:61">
      <c r="A172" s="5" t="s">
        <v>80</v>
      </c>
      <c r="B172" s="5" t="s">
        <v>106</v>
      </c>
      <c r="C172" s="5">
        <f t="shared" si="63"/>
        <v>10</v>
      </c>
      <c r="D172" s="5">
        <v>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>
        <v>3</v>
      </c>
      <c r="T172" s="5" t="s">
        <v>117</v>
      </c>
      <c r="U172" s="5">
        <f t="shared" si="64"/>
        <v>92160</v>
      </c>
      <c r="V172" s="5">
        <f t="shared" si="55"/>
        <v>1536</v>
      </c>
      <c r="W172" s="5">
        <v>0</v>
      </c>
      <c r="X172" s="5">
        <f t="shared" si="65"/>
        <v>64000</v>
      </c>
      <c r="Y172" s="5">
        <f t="shared" si="66"/>
        <v>512000</v>
      </c>
      <c r="Z172" s="5">
        <f t="shared" si="67"/>
        <v>307200</v>
      </c>
      <c r="AA172" s="5">
        <f t="shared" si="68"/>
        <v>614400</v>
      </c>
      <c r="AB172" s="5"/>
      <c r="AC172" s="5"/>
      <c r="AD172" s="5"/>
      <c r="AE172" s="5"/>
      <c r="AF172" s="5"/>
      <c r="AG172" s="5"/>
      <c r="AH172" s="5"/>
      <c r="AI172" s="5"/>
      <c r="AJ172" s="5">
        <f t="shared" si="69"/>
        <v>9</v>
      </c>
      <c r="AK172" s="5"/>
      <c r="AL172" s="5"/>
      <c r="AM172" s="5"/>
      <c r="AN172" s="5"/>
      <c r="AO172" s="5"/>
      <c r="AP172" s="5"/>
      <c r="AQ172" s="5"/>
      <c r="AR172" s="5"/>
      <c r="AS172" s="5"/>
      <c r="AT172" s="5">
        <v>3</v>
      </c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</row>
    <row r="173" spans="1:61">
      <c r="A173" s="5" t="s">
        <v>80</v>
      </c>
      <c r="B173" s="5" t="s">
        <v>106</v>
      </c>
      <c r="C173" s="5">
        <f t="shared" si="63"/>
        <v>11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>
        <f t="shared" si="55"/>
        <v>0</v>
      </c>
      <c r="W173" s="5">
        <v>0</v>
      </c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</row>
    <row r="174" spans="1:61">
      <c r="A174" s="5" t="s">
        <v>80</v>
      </c>
      <c r="B174" s="5" t="s">
        <v>106</v>
      </c>
      <c r="C174" s="5">
        <f t="shared" si="63"/>
        <v>12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>
        <f t="shared" si="55"/>
        <v>0</v>
      </c>
      <c r="W174" s="5">
        <v>0</v>
      </c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</row>
    <row r="175" spans="1:61">
      <c r="A175" s="5" t="s">
        <v>80</v>
      </c>
      <c r="B175" s="5" t="s">
        <v>106</v>
      </c>
      <c r="C175" s="5">
        <f t="shared" si="63"/>
        <v>13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>
        <f t="shared" si="55"/>
        <v>0</v>
      </c>
      <c r="W175" s="5">
        <v>0</v>
      </c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</row>
    <row r="176" spans="1:61">
      <c r="A176" s="5" t="s">
        <v>80</v>
      </c>
      <c r="B176" s="5" t="s">
        <v>106</v>
      </c>
      <c r="C176" s="5">
        <f t="shared" si="63"/>
        <v>14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>
        <f t="shared" si="55"/>
        <v>0</v>
      </c>
      <c r="W176" s="5">
        <v>0</v>
      </c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</row>
    <row r="177" spans="1:61">
      <c r="A177" s="5" t="s">
        <v>80</v>
      </c>
      <c r="B177" s="5" t="s">
        <v>106</v>
      </c>
      <c r="C177" s="5">
        <f t="shared" si="63"/>
        <v>15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>
        <f t="shared" si="55"/>
        <v>0</v>
      </c>
      <c r="W177" s="5">
        <v>0</v>
      </c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</row>
    <row r="178" spans="1:61">
      <c r="A178" s="5" t="s">
        <v>80</v>
      </c>
      <c r="B178" s="5" t="s">
        <v>106</v>
      </c>
      <c r="C178" s="5">
        <f t="shared" si="63"/>
        <v>16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>
        <f t="shared" si="55"/>
        <v>0</v>
      </c>
      <c r="W178" s="5">
        <v>0</v>
      </c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</row>
    <row r="179" spans="1:61">
      <c r="A179" s="5" t="s">
        <v>80</v>
      </c>
      <c r="B179" s="5" t="s">
        <v>106</v>
      </c>
      <c r="C179" s="5">
        <f t="shared" si="63"/>
        <v>17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>
        <f t="shared" si="55"/>
        <v>0</v>
      </c>
      <c r="W179" s="5">
        <v>0</v>
      </c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</row>
    <row r="180" spans="1:61">
      <c r="A180" s="5" t="s">
        <v>80</v>
      </c>
      <c r="B180" s="5" t="s">
        <v>106</v>
      </c>
      <c r="C180" s="5">
        <f t="shared" si="63"/>
        <v>18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>
        <f t="shared" si="55"/>
        <v>0</v>
      </c>
      <c r="W180" s="5">
        <v>0</v>
      </c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</row>
    <row r="181" spans="1:61">
      <c r="A181" s="5" t="s">
        <v>80</v>
      </c>
      <c r="B181" s="5" t="s">
        <v>106</v>
      </c>
      <c r="C181" s="5">
        <f t="shared" si="63"/>
        <v>19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>
        <f t="shared" si="55"/>
        <v>0</v>
      </c>
      <c r="W181" s="5">
        <v>0</v>
      </c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</row>
    <row r="182" spans="1:61">
      <c r="A182" s="5" t="s">
        <v>80</v>
      </c>
      <c r="B182" s="5" t="s">
        <v>106</v>
      </c>
      <c r="C182" s="5">
        <f t="shared" si="63"/>
        <v>20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 t="s">
        <v>129</v>
      </c>
      <c r="U182" s="5"/>
      <c r="V182" s="5">
        <f t="shared" si="55"/>
        <v>0</v>
      </c>
      <c r="W182" s="5">
        <v>0</v>
      </c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</row>
    <row r="183" spans="1:61">
      <c r="A183" s="5" t="s">
        <v>81</v>
      </c>
      <c r="B183" s="5" t="s">
        <v>106</v>
      </c>
      <c r="C183" s="5">
        <v>1</v>
      </c>
      <c r="D183" s="5">
        <v>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>
        <v>4</v>
      </c>
      <c r="T183" s="5"/>
      <c r="U183" s="5">
        <v>540</v>
      </c>
      <c r="V183" s="5">
        <f t="shared" si="55"/>
        <v>9</v>
      </c>
      <c r="W183" s="5">
        <v>0</v>
      </c>
      <c r="X183" s="5">
        <v>150</v>
      </c>
      <c r="Y183" s="5">
        <v>1500</v>
      </c>
      <c r="Z183" s="5">
        <v>500</v>
      </c>
      <c r="AA183" s="5">
        <v>1500</v>
      </c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</row>
    <row r="184" spans="1:61">
      <c r="A184" s="5" t="s">
        <v>81</v>
      </c>
      <c r="B184" s="5" t="s">
        <v>106</v>
      </c>
      <c r="C184" s="5">
        <f t="shared" ref="C184:C202" si="70">C183+1</f>
        <v>2</v>
      </c>
      <c r="D184" s="5">
        <v>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>
        <v>4</v>
      </c>
      <c r="T184" s="5"/>
      <c r="U184" s="5">
        <f t="shared" ref="U184:U192" si="71">U183*2</f>
        <v>1080</v>
      </c>
      <c r="V184" s="5">
        <f t="shared" si="55"/>
        <v>18</v>
      </c>
      <c r="W184" s="5">
        <v>0</v>
      </c>
      <c r="X184" s="5">
        <f t="shared" ref="X184:X192" si="72">X183*2</f>
        <v>300</v>
      </c>
      <c r="Y184" s="5">
        <f t="shared" ref="Y184:Y192" si="73">Y183*2</f>
        <v>3000</v>
      </c>
      <c r="Z184" s="5">
        <f t="shared" ref="Z184:Z192" si="74">Z183*2</f>
        <v>1000</v>
      </c>
      <c r="AA184" s="5">
        <f t="shared" ref="AA184:AA192" si="75">AA183*2</f>
        <v>3000</v>
      </c>
      <c r="AB184" s="5"/>
      <c r="AC184" s="5"/>
      <c r="AD184" s="5"/>
      <c r="AE184" s="5"/>
      <c r="AF184" s="5"/>
      <c r="AG184" s="5"/>
      <c r="AH184" s="5"/>
      <c r="AI184" s="5"/>
      <c r="AJ184" s="5"/>
      <c r="AK184" s="5">
        <v>1</v>
      </c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</row>
    <row r="185" spans="1:61">
      <c r="A185" s="5" t="s">
        <v>81</v>
      </c>
      <c r="B185" s="5" t="s">
        <v>106</v>
      </c>
      <c r="C185" s="5">
        <f t="shared" si="70"/>
        <v>3</v>
      </c>
      <c r="D185" s="5">
        <v>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>
        <v>4</v>
      </c>
      <c r="T185" s="5"/>
      <c r="U185" s="5">
        <f t="shared" si="71"/>
        <v>2160</v>
      </c>
      <c r="V185" s="5">
        <f t="shared" si="55"/>
        <v>36</v>
      </c>
      <c r="W185" s="5">
        <v>0</v>
      </c>
      <c r="X185" s="5">
        <f t="shared" si="72"/>
        <v>600</v>
      </c>
      <c r="Y185" s="5">
        <f t="shared" si="73"/>
        <v>6000</v>
      </c>
      <c r="Z185" s="5">
        <f t="shared" si="74"/>
        <v>2000</v>
      </c>
      <c r="AA185" s="5">
        <f t="shared" si="75"/>
        <v>6000</v>
      </c>
      <c r="AB185" s="5"/>
      <c r="AC185" s="5"/>
      <c r="AD185" s="5"/>
      <c r="AE185" s="5"/>
      <c r="AF185" s="5"/>
      <c r="AG185" s="5"/>
      <c r="AH185" s="5"/>
      <c r="AI185" s="5"/>
      <c r="AJ185" s="5"/>
      <c r="AK185" s="5">
        <f t="shared" ref="AK185:AK192" si="76">AK184+1</f>
        <v>2</v>
      </c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</row>
    <row r="186" spans="1:61">
      <c r="A186" s="5" t="s">
        <v>81</v>
      </c>
      <c r="B186" s="5" t="s">
        <v>106</v>
      </c>
      <c r="C186" s="5">
        <f t="shared" si="70"/>
        <v>4</v>
      </c>
      <c r="D186" s="5">
        <v>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>
        <v>4</v>
      </c>
      <c r="T186" s="5"/>
      <c r="U186" s="5">
        <f t="shared" si="71"/>
        <v>4320</v>
      </c>
      <c r="V186" s="5">
        <f t="shared" si="55"/>
        <v>72</v>
      </c>
      <c r="W186" s="5">
        <v>0</v>
      </c>
      <c r="X186" s="5">
        <f t="shared" si="72"/>
        <v>1200</v>
      </c>
      <c r="Y186" s="5">
        <f t="shared" si="73"/>
        <v>12000</v>
      </c>
      <c r="Z186" s="5">
        <f t="shared" si="74"/>
        <v>4000</v>
      </c>
      <c r="AA186" s="5">
        <f t="shared" si="75"/>
        <v>12000</v>
      </c>
      <c r="AB186" s="5"/>
      <c r="AC186" s="5"/>
      <c r="AD186" s="5"/>
      <c r="AE186" s="5"/>
      <c r="AF186" s="5"/>
      <c r="AG186" s="5"/>
      <c r="AH186" s="5"/>
      <c r="AI186" s="5"/>
      <c r="AJ186" s="5"/>
      <c r="AK186" s="5">
        <f t="shared" si="76"/>
        <v>3</v>
      </c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</row>
    <row r="187" spans="1:61">
      <c r="A187" s="5" t="s">
        <v>81</v>
      </c>
      <c r="B187" s="5" t="s">
        <v>106</v>
      </c>
      <c r="C187" s="5">
        <f t="shared" si="70"/>
        <v>5</v>
      </c>
      <c r="D187" s="5">
        <v>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>
        <v>4</v>
      </c>
      <c r="T187" s="5"/>
      <c r="U187" s="5">
        <f t="shared" si="71"/>
        <v>8640</v>
      </c>
      <c r="V187" s="5">
        <f t="shared" si="55"/>
        <v>144</v>
      </c>
      <c r="W187" s="5">
        <v>0</v>
      </c>
      <c r="X187" s="5">
        <f t="shared" si="72"/>
        <v>2400</v>
      </c>
      <c r="Y187" s="5">
        <f t="shared" si="73"/>
        <v>24000</v>
      </c>
      <c r="Z187" s="5">
        <f t="shared" si="74"/>
        <v>8000</v>
      </c>
      <c r="AA187" s="5">
        <f t="shared" si="75"/>
        <v>24000</v>
      </c>
      <c r="AB187" s="5"/>
      <c r="AC187" s="5"/>
      <c r="AD187" s="5"/>
      <c r="AE187" s="5"/>
      <c r="AF187" s="5"/>
      <c r="AG187" s="5"/>
      <c r="AH187" s="5"/>
      <c r="AI187" s="5"/>
      <c r="AJ187" s="5"/>
      <c r="AK187" s="5">
        <f t="shared" si="76"/>
        <v>4</v>
      </c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</row>
    <row r="188" spans="1:61">
      <c r="A188" s="5" t="s">
        <v>81</v>
      </c>
      <c r="B188" s="5" t="s">
        <v>106</v>
      </c>
      <c r="C188" s="5">
        <f t="shared" si="70"/>
        <v>6</v>
      </c>
      <c r="D188" s="5">
        <v>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>
        <v>4</v>
      </c>
      <c r="T188" s="5"/>
      <c r="U188" s="5">
        <f t="shared" si="71"/>
        <v>17280</v>
      </c>
      <c r="V188" s="5">
        <f t="shared" si="55"/>
        <v>288</v>
      </c>
      <c r="W188" s="5">
        <v>0</v>
      </c>
      <c r="X188" s="5">
        <f t="shared" si="72"/>
        <v>4800</v>
      </c>
      <c r="Y188" s="5">
        <f t="shared" si="73"/>
        <v>48000</v>
      </c>
      <c r="Z188" s="5">
        <f t="shared" si="74"/>
        <v>16000</v>
      </c>
      <c r="AA188" s="5">
        <f t="shared" si="75"/>
        <v>48000</v>
      </c>
      <c r="AB188" s="5"/>
      <c r="AC188" s="5"/>
      <c r="AD188" s="5"/>
      <c r="AE188" s="5"/>
      <c r="AF188" s="5"/>
      <c r="AG188" s="5"/>
      <c r="AH188" s="5"/>
      <c r="AI188" s="5"/>
      <c r="AJ188" s="5"/>
      <c r="AK188" s="5">
        <f t="shared" si="76"/>
        <v>5</v>
      </c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</row>
    <row r="189" spans="1:61">
      <c r="A189" s="5" t="s">
        <v>81</v>
      </c>
      <c r="B189" s="5" t="s">
        <v>106</v>
      </c>
      <c r="C189" s="5">
        <f t="shared" si="70"/>
        <v>7</v>
      </c>
      <c r="D189" s="5">
        <v>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>
        <v>4</v>
      </c>
      <c r="T189" s="5"/>
      <c r="U189" s="5">
        <f t="shared" si="71"/>
        <v>34560</v>
      </c>
      <c r="V189" s="5">
        <f t="shared" si="55"/>
        <v>576</v>
      </c>
      <c r="W189" s="5">
        <v>0</v>
      </c>
      <c r="X189" s="5">
        <f t="shared" si="72"/>
        <v>9600</v>
      </c>
      <c r="Y189" s="5">
        <f t="shared" si="73"/>
        <v>96000</v>
      </c>
      <c r="Z189" s="5">
        <f t="shared" si="74"/>
        <v>32000</v>
      </c>
      <c r="AA189" s="5">
        <f t="shared" si="75"/>
        <v>96000</v>
      </c>
      <c r="AB189" s="5"/>
      <c r="AC189" s="5"/>
      <c r="AD189" s="5"/>
      <c r="AE189" s="5"/>
      <c r="AF189" s="5"/>
      <c r="AG189" s="5"/>
      <c r="AH189" s="5"/>
      <c r="AI189" s="5"/>
      <c r="AJ189" s="5"/>
      <c r="AK189" s="5">
        <f t="shared" si="76"/>
        <v>6</v>
      </c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</row>
    <row r="190" spans="1:61">
      <c r="A190" s="5" t="s">
        <v>81</v>
      </c>
      <c r="B190" s="5" t="s">
        <v>106</v>
      </c>
      <c r="C190" s="5">
        <f t="shared" si="70"/>
        <v>8</v>
      </c>
      <c r="D190" s="5">
        <v>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>
        <v>4</v>
      </c>
      <c r="T190" s="5"/>
      <c r="U190" s="5">
        <f t="shared" si="71"/>
        <v>69120</v>
      </c>
      <c r="V190" s="5">
        <f t="shared" si="55"/>
        <v>1152</v>
      </c>
      <c r="W190" s="5">
        <v>0</v>
      </c>
      <c r="X190" s="5">
        <f t="shared" si="72"/>
        <v>19200</v>
      </c>
      <c r="Y190" s="5">
        <f t="shared" si="73"/>
        <v>192000</v>
      </c>
      <c r="Z190" s="5">
        <f t="shared" si="74"/>
        <v>64000</v>
      </c>
      <c r="AA190" s="5">
        <f t="shared" si="75"/>
        <v>192000</v>
      </c>
      <c r="AB190" s="5"/>
      <c r="AC190" s="5"/>
      <c r="AD190" s="5"/>
      <c r="AE190" s="5"/>
      <c r="AF190" s="5"/>
      <c r="AG190" s="5"/>
      <c r="AH190" s="5"/>
      <c r="AI190" s="5"/>
      <c r="AJ190" s="5"/>
      <c r="AK190" s="5">
        <f t="shared" si="76"/>
        <v>7</v>
      </c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</row>
    <row r="191" spans="1:61">
      <c r="A191" s="5" t="s">
        <v>81</v>
      </c>
      <c r="B191" s="5" t="s">
        <v>106</v>
      </c>
      <c r="C191" s="5">
        <f t="shared" si="70"/>
        <v>9</v>
      </c>
      <c r="D191" s="5">
        <v>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>
        <v>4</v>
      </c>
      <c r="T191" s="5"/>
      <c r="U191" s="5">
        <f t="shared" si="71"/>
        <v>138240</v>
      </c>
      <c r="V191" s="5">
        <f t="shared" si="55"/>
        <v>2304</v>
      </c>
      <c r="W191" s="5">
        <v>0</v>
      </c>
      <c r="X191" s="5">
        <f t="shared" si="72"/>
        <v>38400</v>
      </c>
      <c r="Y191" s="5">
        <f t="shared" si="73"/>
        <v>384000</v>
      </c>
      <c r="Z191" s="5">
        <f t="shared" si="74"/>
        <v>128000</v>
      </c>
      <c r="AA191" s="5">
        <f t="shared" si="75"/>
        <v>384000</v>
      </c>
      <c r="AB191" s="5"/>
      <c r="AC191" s="5"/>
      <c r="AD191" s="5"/>
      <c r="AE191" s="5"/>
      <c r="AF191" s="5"/>
      <c r="AG191" s="5"/>
      <c r="AH191" s="5"/>
      <c r="AI191" s="5"/>
      <c r="AJ191" s="5"/>
      <c r="AK191" s="5">
        <f t="shared" si="76"/>
        <v>8</v>
      </c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</row>
    <row r="192" spans="1:61">
      <c r="A192" s="5" t="s">
        <v>81</v>
      </c>
      <c r="B192" s="5" t="s">
        <v>106</v>
      </c>
      <c r="C192" s="5">
        <f t="shared" si="70"/>
        <v>10</v>
      </c>
      <c r="D192" s="5">
        <v>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>
        <v>4</v>
      </c>
      <c r="T192" s="5" t="s">
        <v>117</v>
      </c>
      <c r="U192" s="5">
        <f t="shared" si="71"/>
        <v>276480</v>
      </c>
      <c r="V192" s="5">
        <f t="shared" si="55"/>
        <v>4608</v>
      </c>
      <c r="W192" s="5">
        <v>0</v>
      </c>
      <c r="X192" s="5">
        <f t="shared" si="72"/>
        <v>76800</v>
      </c>
      <c r="Y192" s="5">
        <f t="shared" si="73"/>
        <v>768000</v>
      </c>
      <c r="Z192" s="5">
        <f t="shared" si="74"/>
        <v>256000</v>
      </c>
      <c r="AA192" s="5">
        <f t="shared" si="75"/>
        <v>768000</v>
      </c>
      <c r="AB192" s="5"/>
      <c r="AC192" s="5"/>
      <c r="AD192" s="5"/>
      <c r="AE192" s="5"/>
      <c r="AF192" s="5"/>
      <c r="AG192" s="5"/>
      <c r="AH192" s="5"/>
      <c r="AI192" s="5"/>
      <c r="AJ192" s="5"/>
      <c r="AK192" s="5">
        <f t="shared" si="76"/>
        <v>9</v>
      </c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</row>
    <row r="193" spans="1:61">
      <c r="A193" s="5" t="s">
        <v>81</v>
      </c>
      <c r="B193" s="5" t="s">
        <v>106</v>
      </c>
      <c r="C193" s="5">
        <f t="shared" si="70"/>
        <v>11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>
        <f t="shared" si="55"/>
        <v>0</v>
      </c>
      <c r="W193" s="5">
        <v>0</v>
      </c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</row>
    <row r="194" spans="1:61">
      <c r="A194" s="5" t="s">
        <v>81</v>
      </c>
      <c r="B194" s="5" t="s">
        <v>106</v>
      </c>
      <c r="C194" s="5">
        <f t="shared" si="70"/>
        <v>12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>
        <f t="shared" si="55"/>
        <v>0</v>
      </c>
      <c r="W194" s="5">
        <v>0</v>
      </c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</row>
    <row r="195" spans="1:61">
      <c r="A195" s="5" t="s">
        <v>81</v>
      </c>
      <c r="B195" s="5" t="s">
        <v>106</v>
      </c>
      <c r="C195" s="5">
        <f t="shared" si="70"/>
        <v>13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>
        <f t="shared" ref="V195:V258" si="77">U195/60</f>
        <v>0</v>
      </c>
      <c r="W195" s="5">
        <v>0</v>
      </c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</row>
    <row r="196" spans="1:61">
      <c r="A196" s="5" t="s">
        <v>81</v>
      </c>
      <c r="B196" s="5" t="s">
        <v>106</v>
      </c>
      <c r="C196" s="5">
        <f t="shared" si="70"/>
        <v>14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>
        <f t="shared" si="77"/>
        <v>0</v>
      </c>
      <c r="W196" s="5">
        <v>0</v>
      </c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</row>
    <row r="197" spans="1:61">
      <c r="A197" s="5" t="s">
        <v>81</v>
      </c>
      <c r="B197" s="5" t="s">
        <v>106</v>
      </c>
      <c r="C197" s="5">
        <f t="shared" si="70"/>
        <v>15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>
        <f t="shared" si="77"/>
        <v>0</v>
      </c>
      <c r="W197" s="5">
        <v>0</v>
      </c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</row>
    <row r="198" spans="1:61">
      <c r="A198" s="5" t="s">
        <v>81</v>
      </c>
      <c r="B198" s="5" t="s">
        <v>106</v>
      </c>
      <c r="C198" s="5">
        <f t="shared" si="70"/>
        <v>16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>
        <f t="shared" si="77"/>
        <v>0</v>
      </c>
      <c r="W198" s="5">
        <v>0</v>
      </c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</row>
    <row r="199" spans="1:61">
      <c r="A199" s="5" t="s">
        <v>81</v>
      </c>
      <c r="B199" s="5" t="s">
        <v>106</v>
      </c>
      <c r="C199" s="5">
        <f t="shared" si="70"/>
        <v>17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>
        <f t="shared" si="77"/>
        <v>0</v>
      </c>
      <c r="W199" s="5">
        <v>0</v>
      </c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</row>
    <row r="200" spans="1:61">
      <c r="A200" s="5" t="s">
        <v>81</v>
      </c>
      <c r="B200" s="5" t="s">
        <v>106</v>
      </c>
      <c r="C200" s="5">
        <f t="shared" si="70"/>
        <v>18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>
        <f t="shared" si="77"/>
        <v>0</v>
      </c>
      <c r="W200" s="5">
        <v>0</v>
      </c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</row>
    <row r="201" spans="1:61">
      <c r="A201" s="5" t="s">
        <v>81</v>
      </c>
      <c r="B201" s="5" t="s">
        <v>106</v>
      </c>
      <c r="C201" s="5">
        <f t="shared" si="70"/>
        <v>19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>
        <f t="shared" si="77"/>
        <v>0</v>
      </c>
      <c r="W201" s="5">
        <v>0</v>
      </c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</row>
    <row r="202" spans="1:61">
      <c r="A202" s="5" t="s">
        <v>81</v>
      </c>
      <c r="B202" s="5" t="s">
        <v>106</v>
      </c>
      <c r="C202" s="5">
        <f t="shared" si="70"/>
        <v>20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 t="s">
        <v>129</v>
      </c>
      <c r="U202" s="5"/>
      <c r="V202" s="5">
        <f t="shared" si="77"/>
        <v>0</v>
      </c>
      <c r="W202" s="5">
        <v>0</v>
      </c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</row>
    <row r="203" spans="1:61">
      <c r="A203" s="5" t="s">
        <v>82</v>
      </c>
      <c r="B203" s="5" t="s">
        <v>106</v>
      </c>
      <c r="C203" s="5">
        <v>1</v>
      </c>
      <c r="D203" s="5">
        <v>0</v>
      </c>
      <c r="E203" s="5" t="s">
        <v>208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>
        <v>4</v>
      </c>
      <c r="T203" s="5"/>
      <c r="U203" s="5">
        <v>300</v>
      </c>
      <c r="V203" s="5">
        <f t="shared" si="77"/>
        <v>5</v>
      </c>
      <c r="W203" s="5">
        <v>0</v>
      </c>
      <c r="X203" s="5">
        <v>150</v>
      </c>
      <c r="Y203" s="5">
        <v>1000</v>
      </c>
      <c r="Z203" s="5">
        <v>3000</v>
      </c>
      <c r="AA203" s="5">
        <v>300</v>
      </c>
      <c r="AB203" s="5"/>
      <c r="AC203" s="5"/>
      <c r="AD203" s="5"/>
      <c r="AE203" s="5">
        <v>2</v>
      </c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</row>
    <row r="204" spans="1:61">
      <c r="A204" s="5" t="s">
        <v>82</v>
      </c>
      <c r="B204" s="5" t="s">
        <v>106</v>
      </c>
      <c r="C204" s="5">
        <f t="shared" ref="C204:C222" si="78">C203+1</f>
        <v>2</v>
      </c>
      <c r="D204" s="5">
        <v>0</v>
      </c>
      <c r="E204" s="5" t="s">
        <v>209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>
        <v>4</v>
      </c>
      <c r="T204" s="5"/>
      <c r="U204" s="5">
        <f t="shared" ref="U204:U212" si="79">U203*2</f>
        <v>600</v>
      </c>
      <c r="V204" s="5">
        <f t="shared" si="77"/>
        <v>10</v>
      </c>
      <c r="W204" s="5">
        <v>0</v>
      </c>
      <c r="X204" s="5">
        <f t="shared" ref="X204:X212" si="80">X203*2</f>
        <v>300</v>
      </c>
      <c r="Y204" s="5">
        <f t="shared" ref="Y204:Y212" si="81">Y203*2</f>
        <v>2000</v>
      </c>
      <c r="Z204" s="5">
        <f t="shared" ref="Z204:Z212" si="82">Z203*2</f>
        <v>6000</v>
      </c>
      <c r="AA204" s="5">
        <f t="shared" ref="AA204:AA212" si="83">AA203*2</f>
        <v>600</v>
      </c>
      <c r="AB204" s="5"/>
      <c r="AC204" s="5"/>
      <c r="AD204" s="5"/>
      <c r="AE204" s="5">
        <v>2</v>
      </c>
      <c r="AF204" s="5"/>
      <c r="AG204" s="5"/>
      <c r="AH204" s="5"/>
      <c r="AI204" s="5"/>
      <c r="AJ204" s="5"/>
      <c r="AK204" s="5"/>
      <c r="AL204" s="5">
        <v>1</v>
      </c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</row>
    <row r="205" spans="1:61" ht="25.5">
      <c r="A205" s="5" t="s">
        <v>82</v>
      </c>
      <c r="B205" s="5" t="s">
        <v>106</v>
      </c>
      <c r="C205" s="5">
        <f t="shared" si="78"/>
        <v>3</v>
      </c>
      <c r="D205" s="5">
        <v>0</v>
      </c>
      <c r="E205" s="5" t="s">
        <v>210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>
        <v>4</v>
      </c>
      <c r="T205" s="5"/>
      <c r="U205" s="5">
        <f t="shared" si="79"/>
        <v>1200</v>
      </c>
      <c r="V205" s="5">
        <f t="shared" si="77"/>
        <v>20</v>
      </c>
      <c r="W205" s="5">
        <v>0</v>
      </c>
      <c r="X205" s="5">
        <f t="shared" si="80"/>
        <v>600</v>
      </c>
      <c r="Y205" s="5">
        <f t="shared" si="81"/>
        <v>4000</v>
      </c>
      <c r="Z205" s="5">
        <f t="shared" si="82"/>
        <v>12000</v>
      </c>
      <c r="AA205" s="5">
        <f t="shared" si="83"/>
        <v>1200</v>
      </c>
      <c r="AB205" s="5"/>
      <c r="AC205" s="5"/>
      <c r="AD205" s="5"/>
      <c r="AE205" s="5">
        <v>2</v>
      </c>
      <c r="AF205" s="5"/>
      <c r="AG205" s="5"/>
      <c r="AH205" s="5"/>
      <c r="AI205" s="5"/>
      <c r="AJ205" s="5"/>
      <c r="AK205" s="5"/>
      <c r="AL205" s="5">
        <f t="shared" ref="AL205:AL212" si="84">AL204+1</f>
        <v>2</v>
      </c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</row>
    <row r="206" spans="1:61" ht="25.5">
      <c r="A206" s="5" t="s">
        <v>82</v>
      </c>
      <c r="B206" s="5" t="s">
        <v>106</v>
      </c>
      <c r="C206" s="5">
        <f t="shared" si="78"/>
        <v>4</v>
      </c>
      <c r="D206" s="5">
        <v>0</v>
      </c>
      <c r="E206" s="5" t="s">
        <v>211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>
        <v>4</v>
      </c>
      <c r="T206" s="5"/>
      <c r="U206" s="5">
        <f t="shared" si="79"/>
        <v>2400</v>
      </c>
      <c r="V206" s="5">
        <f t="shared" si="77"/>
        <v>40</v>
      </c>
      <c r="W206" s="5">
        <v>0</v>
      </c>
      <c r="X206" s="5">
        <f t="shared" si="80"/>
        <v>1200</v>
      </c>
      <c r="Y206" s="5">
        <f t="shared" si="81"/>
        <v>8000</v>
      </c>
      <c r="Z206" s="5">
        <f t="shared" si="82"/>
        <v>24000</v>
      </c>
      <c r="AA206" s="5">
        <f t="shared" si="83"/>
        <v>2400</v>
      </c>
      <c r="AB206" s="5"/>
      <c r="AC206" s="5"/>
      <c r="AD206" s="5"/>
      <c r="AE206" s="5">
        <v>2</v>
      </c>
      <c r="AF206" s="5"/>
      <c r="AG206" s="5"/>
      <c r="AH206" s="5"/>
      <c r="AI206" s="5"/>
      <c r="AJ206" s="5"/>
      <c r="AK206" s="5"/>
      <c r="AL206" s="5">
        <f t="shared" si="84"/>
        <v>3</v>
      </c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</row>
    <row r="207" spans="1:61" ht="25.5">
      <c r="A207" s="5" t="s">
        <v>82</v>
      </c>
      <c r="B207" s="5" t="s">
        <v>106</v>
      </c>
      <c r="C207" s="5">
        <f t="shared" si="78"/>
        <v>5</v>
      </c>
      <c r="D207" s="5">
        <v>0</v>
      </c>
      <c r="E207" s="5" t="s">
        <v>212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>
        <v>4</v>
      </c>
      <c r="T207" s="5"/>
      <c r="U207" s="5">
        <f t="shared" si="79"/>
        <v>4800</v>
      </c>
      <c r="V207" s="5">
        <f t="shared" si="77"/>
        <v>80</v>
      </c>
      <c r="W207" s="5">
        <v>0</v>
      </c>
      <c r="X207" s="5">
        <f t="shared" si="80"/>
        <v>2400</v>
      </c>
      <c r="Y207" s="5">
        <f t="shared" si="81"/>
        <v>16000</v>
      </c>
      <c r="Z207" s="5">
        <f t="shared" si="82"/>
        <v>48000</v>
      </c>
      <c r="AA207" s="5">
        <f t="shared" si="83"/>
        <v>4800</v>
      </c>
      <c r="AB207" s="5"/>
      <c r="AC207" s="5"/>
      <c r="AD207" s="5"/>
      <c r="AE207" s="5">
        <v>2</v>
      </c>
      <c r="AF207" s="5"/>
      <c r="AG207" s="5"/>
      <c r="AH207" s="5"/>
      <c r="AI207" s="5"/>
      <c r="AJ207" s="5"/>
      <c r="AK207" s="5"/>
      <c r="AL207" s="5">
        <f t="shared" si="84"/>
        <v>4</v>
      </c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</row>
    <row r="208" spans="1:61" ht="25.5">
      <c r="A208" s="5" t="s">
        <v>82</v>
      </c>
      <c r="B208" s="5" t="s">
        <v>106</v>
      </c>
      <c r="C208" s="5">
        <f t="shared" si="78"/>
        <v>6</v>
      </c>
      <c r="D208" s="5">
        <v>0</v>
      </c>
      <c r="E208" s="5" t="s">
        <v>213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>
        <v>4</v>
      </c>
      <c r="T208" s="5"/>
      <c r="U208" s="5">
        <f t="shared" si="79"/>
        <v>9600</v>
      </c>
      <c r="V208" s="5">
        <f t="shared" si="77"/>
        <v>160</v>
      </c>
      <c r="W208" s="5">
        <v>0</v>
      </c>
      <c r="X208" s="5">
        <f t="shared" si="80"/>
        <v>4800</v>
      </c>
      <c r="Y208" s="5">
        <f t="shared" si="81"/>
        <v>32000</v>
      </c>
      <c r="Z208" s="5">
        <f t="shared" si="82"/>
        <v>96000</v>
      </c>
      <c r="AA208" s="5">
        <f t="shared" si="83"/>
        <v>9600</v>
      </c>
      <c r="AB208" s="5"/>
      <c r="AC208" s="5"/>
      <c r="AD208" s="5"/>
      <c r="AE208" s="5">
        <v>2</v>
      </c>
      <c r="AF208" s="5"/>
      <c r="AG208" s="5"/>
      <c r="AH208" s="5"/>
      <c r="AI208" s="5"/>
      <c r="AJ208" s="5"/>
      <c r="AK208" s="5"/>
      <c r="AL208" s="5">
        <f t="shared" si="84"/>
        <v>5</v>
      </c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</row>
    <row r="209" spans="1:61" ht="25.5">
      <c r="A209" s="5" t="s">
        <v>82</v>
      </c>
      <c r="B209" s="5" t="s">
        <v>106</v>
      </c>
      <c r="C209" s="5">
        <f t="shared" si="78"/>
        <v>7</v>
      </c>
      <c r="D209" s="5">
        <v>0</v>
      </c>
      <c r="E209" s="5" t="s">
        <v>214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>
        <v>4</v>
      </c>
      <c r="T209" s="5"/>
      <c r="U209" s="5">
        <f t="shared" si="79"/>
        <v>19200</v>
      </c>
      <c r="V209" s="5">
        <f t="shared" si="77"/>
        <v>320</v>
      </c>
      <c r="W209" s="5">
        <v>0</v>
      </c>
      <c r="X209" s="5">
        <f t="shared" si="80"/>
        <v>9600</v>
      </c>
      <c r="Y209" s="5">
        <f t="shared" si="81"/>
        <v>64000</v>
      </c>
      <c r="Z209" s="5">
        <f t="shared" si="82"/>
        <v>192000</v>
      </c>
      <c r="AA209" s="5">
        <f t="shared" si="83"/>
        <v>19200</v>
      </c>
      <c r="AB209" s="5"/>
      <c r="AC209" s="5"/>
      <c r="AD209" s="5"/>
      <c r="AE209" s="5">
        <v>2</v>
      </c>
      <c r="AF209" s="5"/>
      <c r="AG209" s="5"/>
      <c r="AH209" s="5"/>
      <c r="AI209" s="5"/>
      <c r="AJ209" s="5"/>
      <c r="AK209" s="5"/>
      <c r="AL209" s="5">
        <f t="shared" si="84"/>
        <v>6</v>
      </c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</row>
    <row r="210" spans="1:61" ht="25.5">
      <c r="A210" s="5" t="s">
        <v>82</v>
      </c>
      <c r="B210" s="5" t="s">
        <v>106</v>
      </c>
      <c r="C210" s="5">
        <f t="shared" si="78"/>
        <v>8</v>
      </c>
      <c r="D210" s="5">
        <v>0</v>
      </c>
      <c r="E210" s="5" t="s">
        <v>215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>
        <v>4</v>
      </c>
      <c r="T210" s="5"/>
      <c r="U210" s="5">
        <f t="shared" si="79"/>
        <v>38400</v>
      </c>
      <c r="V210" s="5">
        <f t="shared" si="77"/>
        <v>640</v>
      </c>
      <c r="W210" s="5">
        <v>0</v>
      </c>
      <c r="X210" s="5">
        <f t="shared" si="80"/>
        <v>19200</v>
      </c>
      <c r="Y210" s="5">
        <f t="shared" si="81"/>
        <v>128000</v>
      </c>
      <c r="Z210" s="5">
        <f t="shared" si="82"/>
        <v>384000</v>
      </c>
      <c r="AA210" s="5">
        <f t="shared" si="83"/>
        <v>38400</v>
      </c>
      <c r="AB210" s="5"/>
      <c r="AC210" s="5"/>
      <c r="AD210" s="5"/>
      <c r="AE210" s="5">
        <v>2</v>
      </c>
      <c r="AF210" s="5"/>
      <c r="AG210" s="5"/>
      <c r="AH210" s="5"/>
      <c r="AI210" s="5"/>
      <c r="AJ210" s="5"/>
      <c r="AK210" s="5"/>
      <c r="AL210" s="5">
        <f t="shared" si="84"/>
        <v>7</v>
      </c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</row>
    <row r="211" spans="1:61" ht="25.5">
      <c r="A211" s="5" t="s">
        <v>82</v>
      </c>
      <c r="B211" s="5" t="s">
        <v>106</v>
      </c>
      <c r="C211" s="5">
        <f t="shared" si="78"/>
        <v>9</v>
      </c>
      <c r="D211" s="5">
        <v>0</v>
      </c>
      <c r="E211" s="5" t="s">
        <v>216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>
        <v>4</v>
      </c>
      <c r="T211" s="5"/>
      <c r="U211" s="5">
        <f t="shared" si="79"/>
        <v>76800</v>
      </c>
      <c r="V211" s="5">
        <f t="shared" si="77"/>
        <v>1280</v>
      </c>
      <c r="W211" s="5">
        <v>0</v>
      </c>
      <c r="X211" s="5">
        <f t="shared" si="80"/>
        <v>38400</v>
      </c>
      <c r="Y211" s="5">
        <f t="shared" si="81"/>
        <v>256000</v>
      </c>
      <c r="Z211" s="5">
        <f t="shared" si="82"/>
        <v>768000</v>
      </c>
      <c r="AA211" s="5">
        <f t="shared" si="83"/>
        <v>76800</v>
      </c>
      <c r="AB211" s="5"/>
      <c r="AC211" s="5"/>
      <c r="AD211" s="5"/>
      <c r="AE211" s="5">
        <v>2</v>
      </c>
      <c r="AF211" s="5"/>
      <c r="AG211" s="5"/>
      <c r="AH211" s="5"/>
      <c r="AI211" s="5"/>
      <c r="AJ211" s="5"/>
      <c r="AK211" s="5"/>
      <c r="AL211" s="5">
        <f t="shared" si="84"/>
        <v>8</v>
      </c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</row>
    <row r="212" spans="1:61" ht="25.5">
      <c r="A212" s="5" t="s">
        <v>82</v>
      </c>
      <c r="B212" s="5" t="s">
        <v>106</v>
      </c>
      <c r="C212" s="5">
        <f t="shared" si="78"/>
        <v>10</v>
      </c>
      <c r="D212" s="5">
        <v>0</v>
      </c>
      <c r="E212" s="5" t="s">
        <v>217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>
        <v>4</v>
      </c>
      <c r="T212" s="5" t="s">
        <v>117</v>
      </c>
      <c r="U212" s="5">
        <f t="shared" si="79"/>
        <v>153600</v>
      </c>
      <c r="V212" s="5">
        <f t="shared" si="77"/>
        <v>2560</v>
      </c>
      <c r="W212" s="5">
        <v>0</v>
      </c>
      <c r="X212" s="5">
        <f t="shared" si="80"/>
        <v>76800</v>
      </c>
      <c r="Y212" s="5">
        <f t="shared" si="81"/>
        <v>512000</v>
      </c>
      <c r="Z212" s="5">
        <f t="shared" si="82"/>
        <v>1536000</v>
      </c>
      <c r="AA212" s="5">
        <f t="shared" si="83"/>
        <v>153600</v>
      </c>
      <c r="AB212" s="5"/>
      <c r="AC212" s="5"/>
      <c r="AD212" s="5"/>
      <c r="AE212" s="5">
        <v>2</v>
      </c>
      <c r="AF212" s="5"/>
      <c r="AG212" s="5"/>
      <c r="AH212" s="5"/>
      <c r="AI212" s="5"/>
      <c r="AJ212" s="5"/>
      <c r="AK212" s="5"/>
      <c r="AL212" s="5">
        <f t="shared" si="84"/>
        <v>9</v>
      </c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</row>
    <row r="213" spans="1:61">
      <c r="A213" s="5" t="s">
        <v>82</v>
      </c>
      <c r="B213" s="5" t="s">
        <v>106</v>
      </c>
      <c r="C213" s="5">
        <f t="shared" si="78"/>
        <v>11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>
        <f t="shared" si="77"/>
        <v>0</v>
      </c>
      <c r="W213" s="5">
        <v>0</v>
      </c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</row>
    <row r="214" spans="1:61">
      <c r="A214" s="5" t="s">
        <v>82</v>
      </c>
      <c r="B214" s="5" t="s">
        <v>106</v>
      </c>
      <c r="C214" s="5">
        <f t="shared" si="78"/>
        <v>12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>
        <f t="shared" si="77"/>
        <v>0</v>
      </c>
      <c r="W214" s="5">
        <v>0</v>
      </c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</row>
    <row r="215" spans="1:61">
      <c r="A215" s="5" t="s">
        <v>82</v>
      </c>
      <c r="B215" s="5" t="s">
        <v>106</v>
      </c>
      <c r="C215" s="5">
        <f t="shared" si="78"/>
        <v>13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>
        <f t="shared" si="77"/>
        <v>0</v>
      </c>
      <c r="W215" s="5">
        <v>0</v>
      </c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</row>
    <row r="216" spans="1:61">
      <c r="A216" s="5" t="s">
        <v>82</v>
      </c>
      <c r="B216" s="5" t="s">
        <v>106</v>
      </c>
      <c r="C216" s="5">
        <f t="shared" si="78"/>
        <v>14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>
        <f t="shared" si="77"/>
        <v>0</v>
      </c>
      <c r="W216" s="5">
        <v>0</v>
      </c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</row>
    <row r="217" spans="1:61">
      <c r="A217" s="5" t="s">
        <v>82</v>
      </c>
      <c r="B217" s="5" t="s">
        <v>106</v>
      </c>
      <c r="C217" s="5">
        <f t="shared" si="78"/>
        <v>15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>
        <f t="shared" si="77"/>
        <v>0</v>
      </c>
      <c r="W217" s="5">
        <v>0</v>
      </c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</row>
    <row r="218" spans="1:61">
      <c r="A218" s="5" t="s">
        <v>82</v>
      </c>
      <c r="B218" s="5" t="s">
        <v>106</v>
      </c>
      <c r="C218" s="5">
        <f t="shared" si="78"/>
        <v>16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>
        <f t="shared" si="77"/>
        <v>0</v>
      </c>
      <c r="W218" s="5">
        <v>0</v>
      </c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</row>
    <row r="219" spans="1:61">
      <c r="A219" s="5" t="s">
        <v>82</v>
      </c>
      <c r="B219" s="5" t="s">
        <v>106</v>
      </c>
      <c r="C219" s="5">
        <f t="shared" si="78"/>
        <v>17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>
        <f t="shared" si="77"/>
        <v>0</v>
      </c>
      <c r="W219" s="5">
        <v>0</v>
      </c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</row>
    <row r="220" spans="1:61">
      <c r="A220" s="5" t="s">
        <v>82</v>
      </c>
      <c r="B220" s="5" t="s">
        <v>106</v>
      </c>
      <c r="C220" s="5">
        <f t="shared" si="78"/>
        <v>18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>
        <f t="shared" si="77"/>
        <v>0</v>
      </c>
      <c r="W220" s="5">
        <v>0</v>
      </c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</row>
    <row r="221" spans="1:61">
      <c r="A221" s="5" t="s">
        <v>82</v>
      </c>
      <c r="B221" s="5" t="s">
        <v>106</v>
      </c>
      <c r="C221" s="5">
        <f t="shared" si="78"/>
        <v>19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>
        <f t="shared" si="77"/>
        <v>0</v>
      </c>
      <c r="W221" s="5">
        <v>0</v>
      </c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</row>
    <row r="222" spans="1:61">
      <c r="A222" s="5" t="s">
        <v>82</v>
      </c>
      <c r="B222" s="5" t="s">
        <v>106</v>
      </c>
      <c r="C222" s="5">
        <f t="shared" si="78"/>
        <v>20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 t="s">
        <v>129</v>
      </c>
      <c r="U222" s="5"/>
      <c r="V222" s="5">
        <f t="shared" si="77"/>
        <v>0</v>
      </c>
      <c r="W222" s="5">
        <v>0</v>
      </c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</row>
    <row r="223" spans="1:61">
      <c r="A223" s="5" t="s">
        <v>83</v>
      </c>
      <c r="B223" s="5" t="s">
        <v>106</v>
      </c>
      <c r="C223" s="5">
        <v>1</v>
      </c>
      <c r="D223" s="5">
        <v>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>
        <v>5</v>
      </c>
      <c r="T223" s="5"/>
      <c r="U223" s="5">
        <v>270</v>
      </c>
      <c r="V223" s="5">
        <f t="shared" si="77"/>
        <v>4.5</v>
      </c>
      <c r="W223" s="5">
        <v>0</v>
      </c>
      <c r="X223" s="5">
        <v>1200</v>
      </c>
      <c r="Y223" s="5">
        <v>2000</v>
      </c>
      <c r="Z223" s="5">
        <v>800</v>
      </c>
      <c r="AA223" s="5">
        <v>1000</v>
      </c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>
        <v>5</v>
      </c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</row>
    <row r="224" spans="1:61">
      <c r="A224" s="5" t="s">
        <v>83</v>
      </c>
      <c r="B224" s="5" t="s">
        <v>106</v>
      </c>
      <c r="C224" s="5">
        <f t="shared" ref="C224:C242" si="85">C223+1</f>
        <v>2</v>
      </c>
      <c r="D224" s="5">
        <v>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>
        <v>5</v>
      </c>
      <c r="T224" s="5"/>
      <c r="U224" s="5">
        <f t="shared" ref="U224:U232" si="86">U223*2</f>
        <v>540</v>
      </c>
      <c r="V224" s="5">
        <f t="shared" si="77"/>
        <v>9</v>
      </c>
      <c r="W224" s="5">
        <v>0</v>
      </c>
      <c r="X224" s="5">
        <f t="shared" ref="X224:X232" si="87">X223*2</f>
        <v>2400</v>
      </c>
      <c r="Y224" s="5">
        <f t="shared" ref="Y224:Y232" si="88">Y223*2</f>
        <v>4000</v>
      </c>
      <c r="Z224" s="5">
        <f t="shared" ref="Z224:Z232" si="89">Z223*2</f>
        <v>1600</v>
      </c>
      <c r="AA224" s="5">
        <f t="shared" ref="AA224:AA232" si="90">AA223*2</f>
        <v>2000</v>
      </c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>
        <v>1</v>
      </c>
      <c r="AN224" s="5"/>
      <c r="AO224" s="5"/>
      <c r="AP224" s="5"/>
      <c r="AQ224" s="5">
        <v>5</v>
      </c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</row>
    <row r="225" spans="1:61">
      <c r="A225" s="5" t="s">
        <v>83</v>
      </c>
      <c r="B225" s="5" t="s">
        <v>106</v>
      </c>
      <c r="C225" s="5">
        <f t="shared" si="85"/>
        <v>3</v>
      </c>
      <c r="D225" s="5">
        <v>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>
        <v>5</v>
      </c>
      <c r="T225" s="5"/>
      <c r="U225" s="5">
        <f t="shared" si="86"/>
        <v>1080</v>
      </c>
      <c r="V225" s="5">
        <f t="shared" si="77"/>
        <v>18</v>
      </c>
      <c r="W225" s="5">
        <v>0</v>
      </c>
      <c r="X225" s="5">
        <f t="shared" si="87"/>
        <v>4800</v>
      </c>
      <c r="Y225" s="5">
        <f t="shared" si="88"/>
        <v>8000</v>
      </c>
      <c r="Z225" s="5">
        <f t="shared" si="89"/>
        <v>3200</v>
      </c>
      <c r="AA225" s="5">
        <f t="shared" si="90"/>
        <v>4000</v>
      </c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>
        <f t="shared" ref="AM225:AM232" si="91">AM224+1</f>
        <v>2</v>
      </c>
      <c r="AN225" s="5"/>
      <c r="AO225" s="5"/>
      <c r="AP225" s="5"/>
      <c r="AQ225" s="5">
        <v>5</v>
      </c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</row>
    <row r="226" spans="1:61">
      <c r="A226" s="5" t="s">
        <v>83</v>
      </c>
      <c r="B226" s="5" t="s">
        <v>106</v>
      </c>
      <c r="C226" s="5">
        <f t="shared" si="85"/>
        <v>4</v>
      </c>
      <c r="D226" s="5">
        <v>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>
        <v>5</v>
      </c>
      <c r="T226" s="5"/>
      <c r="U226" s="5">
        <f t="shared" si="86"/>
        <v>2160</v>
      </c>
      <c r="V226" s="5">
        <f t="shared" si="77"/>
        <v>36</v>
      </c>
      <c r="W226" s="5">
        <v>0</v>
      </c>
      <c r="X226" s="5">
        <f t="shared" si="87"/>
        <v>9600</v>
      </c>
      <c r="Y226" s="5">
        <f t="shared" si="88"/>
        <v>16000</v>
      </c>
      <c r="Z226" s="5">
        <f t="shared" si="89"/>
        <v>6400</v>
      </c>
      <c r="AA226" s="5">
        <f t="shared" si="90"/>
        <v>8000</v>
      </c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>
        <f t="shared" si="91"/>
        <v>3</v>
      </c>
      <c r="AN226" s="5"/>
      <c r="AO226" s="5"/>
      <c r="AP226" s="5"/>
      <c r="AQ226" s="5">
        <v>5</v>
      </c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</row>
    <row r="227" spans="1:61">
      <c r="A227" s="5" t="s">
        <v>83</v>
      </c>
      <c r="B227" s="5" t="s">
        <v>106</v>
      </c>
      <c r="C227" s="5">
        <f t="shared" si="85"/>
        <v>5</v>
      </c>
      <c r="D227" s="5">
        <v>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>
        <v>5</v>
      </c>
      <c r="T227" s="5"/>
      <c r="U227" s="5">
        <f t="shared" si="86"/>
        <v>4320</v>
      </c>
      <c r="V227" s="5">
        <f t="shared" si="77"/>
        <v>72</v>
      </c>
      <c r="W227" s="5">
        <v>0</v>
      </c>
      <c r="X227" s="5">
        <f t="shared" si="87"/>
        <v>19200</v>
      </c>
      <c r="Y227" s="5">
        <f t="shared" si="88"/>
        <v>32000</v>
      </c>
      <c r="Z227" s="5">
        <f t="shared" si="89"/>
        <v>12800</v>
      </c>
      <c r="AA227" s="5">
        <f t="shared" si="90"/>
        <v>16000</v>
      </c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>
        <f t="shared" si="91"/>
        <v>4</v>
      </c>
      <c r="AN227" s="5"/>
      <c r="AO227" s="5"/>
      <c r="AP227" s="5"/>
      <c r="AQ227" s="5">
        <v>5</v>
      </c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</row>
    <row r="228" spans="1:61">
      <c r="A228" s="5" t="s">
        <v>83</v>
      </c>
      <c r="B228" s="5" t="s">
        <v>106</v>
      </c>
      <c r="C228" s="5">
        <f t="shared" si="85"/>
        <v>6</v>
      </c>
      <c r="D228" s="5">
        <v>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>
        <v>5</v>
      </c>
      <c r="T228" s="5"/>
      <c r="U228" s="5">
        <f t="shared" si="86"/>
        <v>8640</v>
      </c>
      <c r="V228" s="5">
        <f t="shared" si="77"/>
        <v>144</v>
      </c>
      <c r="W228" s="5">
        <v>0</v>
      </c>
      <c r="X228" s="5">
        <f t="shared" si="87"/>
        <v>38400</v>
      </c>
      <c r="Y228" s="5">
        <f t="shared" si="88"/>
        <v>64000</v>
      </c>
      <c r="Z228" s="5">
        <f t="shared" si="89"/>
        <v>25600</v>
      </c>
      <c r="AA228" s="5">
        <f t="shared" si="90"/>
        <v>32000</v>
      </c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>
        <f t="shared" si="91"/>
        <v>5</v>
      </c>
      <c r="AN228" s="5"/>
      <c r="AO228" s="5"/>
      <c r="AP228" s="5"/>
      <c r="AQ228" s="5">
        <v>5</v>
      </c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</row>
    <row r="229" spans="1:61">
      <c r="A229" s="5" t="s">
        <v>83</v>
      </c>
      <c r="B229" s="5" t="s">
        <v>106</v>
      </c>
      <c r="C229" s="5">
        <f t="shared" si="85"/>
        <v>7</v>
      </c>
      <c r="D229" s="5">
        <v>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>
        <v>5</v>
      </c>
      <c r="T229" s="5"/>
      <c r="U229" s="5">
        <f t="shared" si="86"/>
        <v>17280</v>
      </c>
      <c r="V229" s="5">
        <f t="shared" si="77"/>
        <v>288</v>
      </c>
      <c r="W229" s="5">
        <v>0</v>
      </c>
      <c r="X229" s="5">
        <f t="shared" si="87"/>
        <v>76800</v>
      </c>
      <c r="Y229" s="5">
        <f t="shared" si="88"/>
        <v>128000</v>
      </c>
      <c r="Z229" s="5">
        <f t="shared" si="89"/>
        <v>51200</v>
      </c>
      <c r="AA229" s="5">
        <f t="shared" si="90"/>
        <v>64000</v>
      </c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>
        <f t="shared" si="91"/>
        <v>6</v>
      </c>
      <c r="AN229" s="5"/>
      <c r="AO229" s="5"/>
      <c r="AP229" s="5"/>
      <c r="AQ229" s="5">
        <v>5</v>
      </c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</row>
    <row r="230" spans="1:61">
      <c r="A230" s="5" t="s">
        <v>83</v>
      </c>
      <c r="B230" s="5" t="s">
        <v>106</v>
      </c>
      <c r="C230" s="5">
        <f t="shared" si="85"/>
        <v>8</v>
      </c>
      <c r="D230" s="5">
        <v>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>
        <v>5</v>
      </c>
      <c r="T230" s="5"/>
      <c r="U230" s="5">
        <f t="shared" si="86"/>
        <v>34560</v>
      </c>
      <c r="V230" s="5">
        <f t="shared" si="77"/>
        <v>576</v>
      </c>
      <c r="W230" s="5">
        <v>0</v>
      </c>
      <c r="X230" s="5">
        <f t="shared" si="87"/>
        <v>153600</v>
      </c>
      <c r="Y230" s="5">
        <f t="shared" si="88"/>
        <v>256000</v>
      </c>
      <c r="Z230" s="5">
        <f t="shared" si="89"/>
        <v>102400</v>
      </c>
      <c r="AA230" s="5">
        <f t="shared" si="90"/>
        <v>128000</v>
      </c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>
        <f t="shared" si="91"/>
        <v>7</v>
      </c>
      <c r="AN230" s="5"/>
      <c r="AO230" s="5"/>
      <c r="AP230" s="5"/>
      <c r="AQ230" s="5">
        <v>5</v>
      </c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</row>
    <row r="231" spans="1:61">
      <c r="A231" s="5" t="s">
        <v>83</v>
      </c>
      <c r="B231" s="5" t="s">
        <v>106</v>
      </c>
      <c r="C231" s="5">
        <f t="shared" si="85"/>
        <v>9</v>
      </c>
      <c r="D231" s="5">
        <v>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>
        <v>5</v>
      </c>
      <c r="T231" s="5"/>
      <c r="U231" s="5">
        <f t="shared" si="86"/>
        <v>69120</v>
      </c>
      <c r="V231" s="5">
        <f t="shared" si="77"/>
        <v>1152</v>
      </c>
      <c r="W231" s="5">
        <v>0</v>
      </c>
      <c r="X231" s="5">
        <f t="shared" si="87"/>
        <v>307200</v>
      </c>
      <c r="Y231" s="5">
        <f t="shared" si="88"/>
        <v>512000</v>
      </c>
      <c r="Z231" s="5">
        <f t="shared" si="89"/>
        <v>204800</v>
      </c>
      <c r="AA231" s="5">
        <f t="shared" si="90"/>
        <v>256000</v>
      </c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>
        <f t="shared" si="91"/>
        <v>8</v>
      </c>
      <c r="AN231" s="5"/>
      <c r="AO231" s="5"/>
      <c r="AP231" s="5"/>
      <c r="AQ231" s="5">
        <v>5</v>
      </c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</row>
    <row r="232" spans="1:61">
      <c r="A232" s="5" t="s">
        <v>83</v>
      </c>
      <c r="B232" s="5" t="s">
        <v>106</v>
      </c>
      <c r="C232" s="5">
        <f t="shared" si="85"/>
        <v>10</v>
      </c>
      <c r="D232" s="5">
        <v>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>
        <v>5</v>
      </c>
      <c r="T232" s="5" t="s">
        <v>117</v>
      </c>
      <c r="U232" s="5">
        <f t="shared" si="86"/>
        <v>138240</v>
      </c>
      <c r="V232" s="5">
        <f t="shared" si="77"/>
        <v>2304</v>
      </c>
      <c r="W232" s="5">
        <v>0</v>
      </c>
      <c r="X232" s="5">
        <f t="shared" si="87"/>
        <v>614400</v>
      </c>
      <c r="Y232" s="5">
        <f t="shared" si="88"/>
        <v>1024000</v>
      </c>
      <c r="Z232" s="5">
        <f t="shared" si="89"/>
        <v>409600</v>
      </c>
      <c r="AA232" s="5">
        <f t="shared" si="90"/>
        <v>512000</v>
      </c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>
        <f t="shared" si="91"/>
        <v>9</v>
      </c>
      <c r="AN232" s="5"/>
      <c r="AO232" s="5"/>
      <c r="AP232" s="5"/>
      <c r="AQ232" s="5">
        <v>5</v>
      </c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</row>
    <row r="233" spans="1:61">
      <c r="A233" s="5" t="s">
        <v>83</v>
      </c>
      <c r="B233" s="5" t="s">
        <v>106</v>
      </c>
      <c r="C233" s="5">
        <f t="shared" si="85"/>
        <v>11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>
        <f t="shared" si="77"/>
        <v>0</v>
      </c>
      <c r="W233" s="5">
        <v>0</v>
      </c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</row>
    <row r="234" spans="1:61">
      <c r="A234" s="5" t="s">
        <v>83</v>
      </c>
      <c r="B234" s="5" t="s">
        <v>106</v>
      </c>
      <c r="C234" s="5">
        <f t="shared" si="85"/>
        <v>12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>
        <f t="shared" si="77"/>
        <v>0</v>
      </c>
      <c r="W234" s="5">
        <v>0</v>
      </c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</row>
    <row r="235" spans="1:61">
      <c r="A235" s="5" t="s">
        <v>83</v>
      </c>
      <c r="B235" s="5" t="s">
        <v>106</v>
      </c>
      <c r="C235" s="5">
        <f t="shared" si="85"/>
        <v>13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>
        <f t="shared" si="77"/>
        <v>0</v>
      </c>
      <c r="W235" s="5">
        <v>0</v>
      </c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</row>
    <row r="236" spans="1:61">
      <c r="A236" s="5" t="s">
        <v>83</v>
      </c>
      <c r="B236" s="5" t="s">
        <v>106</v>
      </c>
      <c r="C236" s="5">
        <f t="shared" si="85"/>
        <v>14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>
        <f t="shared" si="77"/>
        <v>0</v>
      </c>
      <c r="W236" s="5">
        <v>0</v>
      </c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</row>
    <row r="237" spans="1:61">
      <c r="A237" s="5" t="s">
        <v>83</v>
      </c>
      <c r="B237" s="5" t="s">
        <v>106</v>
      </c>
      <c r="C237" s="5">
        <f t="shared" si="85"/>
        <v>15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>
        <f t="shared" si="77"/>
        <v>0</v>
      </c>
      <c r="W237" s="5">
        <v>0</v>
      </c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</row>
    <row r="238" spans="1:61">
      <c r="A238" s="5" t="s">
        <v>83</v>
      </c>
      <c r="B238" s="5" t="s">
        <v>106</v>
      </c>
      <c r="C238" s="5">
        <f t="shared" si="85"/>
        <v>16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>
        <f t="shared" si="77"/>
        <v>0</v>
      </c>
      <c r="W238" s="5">
        <v>0</v>
      </c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</row>
    <row r="239" spans="1:61">
      <c r="A239" s="5" t="s">
        <v>83</v>
      </c>
      <c r="B239" s="5" t="s">
        <v>106</v>
      </c>
      <c r="C239" s="5">
        <f t="shared" si="85"/>
        <v>17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>
        <f t="shared" si="77"/>
        <v>0</v>
      </c>
      <c r="W239" s="5">
        <v>0</v>
      </c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</row>
    <row r="240" spans="1:61">
      <c r="A240" s="5" t="s">
        <v>83</v>
      </c>
      <c r="B240" s="5" t="s">
        <v>106</v>
      </c>
      <c r="C240" s="5">
        <f t="shared" si="85"/>
        <v>18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>
        <f t="shared" si="77"/>
        <v>0</v>
      </c>
      <c r="W240" s="5">
        <v>0</v>
      </c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</row>
    <row r="241" spans="1:61">
      <c r="A241" s="5" t="s">
        <v>83</v>
      </c>
      <c r="B241" s="5" t="s">
        <v>106</v>
      </c>
      <c r="C241" s="5">
        <f t="shared" si="85"/>
        <v>19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>
        <f t="shared" si="77"/>
        <v>0</v>
      </c>
      <c r="W241" s="5">
        <v>0</v>
      </c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</row>
    <row r="242" spans="1:61">
      <c r="A242" s="5" t="s">
        <v>83</v>
      </c>
      <c r="B242" s="5" t="s">
        <v>106</v>
      </c>
      <c r="C242" s="5">
        <f t="shared" si="85"/>
        <v>20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 t="s">
        <v>129</v>
      </c>
      <c r="U242" s="5"/>
      <c r="V242" s="5">
        <f t="shared" si="77"/>
        <v>0</v>
      </c>
      <c r="W242" s="5">
        <v>0</v>
      </c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</row>
    <row r="243" spans="1:61">
      <c r="A243" s="5" t="s">
        <v>84</v>
      </c>
      <c r="B243" s="5" t="s">
        <v>106</v>
      </c>
      <c r="C243" s="5">
        <v>1</v>
      </c>
      <c r="D243" s="5">
        <v>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>
        <v>5</v>
      </c>
      <c r="T243" s="5"/>
      <c r="U243" s="5">
        <v>720</v>
      </c>
      <c r="V243" s="5">
        <f t="shared" si="77"/>
        <v>12</v>
      </c>
      <c r="W243" s="5">
        <v>0</v>
      </c>
      <c r="X243" s="5">
        <v>1500</v>
      </c>
      <c r="Y243" s="5">
        <v>5000</v>
      </c>
      <c r="Z243" s="5">
        <v>4500</v>
      </c>
      <c r="AA243" s="5">
        <v>500</v>
      </c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>
        <v>1</v>
      </c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>
        <v>1</v>
      </c>
      <c r="BF243" s="5"/>
      <c r="BG243" s="5"/>
      <c r="BH243" s="5"/>
      <c r="BI243" s="5"/>
    </row>
    <row r="244" spans="1:61">
      <c r="A244" s="5" t="s">
        <v>84</v>
      </c>
      <c r="B244" s="5" t="s">
        <v>106</v>
      </c>
      <c r="C244" s="5">
        <f t="shared" ref="C244:C262" si="92">C243+1</f>
        <v>2</v>
      </c>
      <c r="D244" s="5">
        <v>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>
        <v>5</v>
      </c>
      <c r="T244" s="5"/>
      <c r="U244" s="5">
        <f t="shared" ref="U244:U252" si="93">U243*2</f>
        <v>1440</v>
      </c>
      <c r="V244" s="5">
        <f t="shared" si="77"/>
        <v>24</v>
      </c>
      <c r="W244" s="5">
        <v>0</v>
      </c>
      <c r="X244" s="5">
        <f t="shared" ref="X244:X252" si="94">X243*2</f>
        <v>3000</v>
      </c>
      <c r="Y244" s="5">
        <f t="shared" ref="Y244:Y252" si="95">Y243*2</f>
        <v>10000</v>
      </c>
      <c r="Z244" s="5">
        <f t="shared" ref="Z244:Z252" si="96">Z243*2</f>
        <v>9000</v>
      </c>
      <c r="AA244" s="5">
        <f t="shared" ref="AA244:AA252" si="97">AA243*2</f>
        <v>1000</v>
      </c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>
        <v>1</v>
      </c>
      <c r="AN244" s="5">
        <v>1</v>
      </c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>
        <f t="shared" ref="BE244:BE252" si="98">BE243+1</f>
        <v>2</v>
      </c>
      <c r="BF244" s="5"/>
      <c r="BG244" s="5"/>
      <c r="BH244" s="5"/>
      <c r="BI244" s="5"/>
    </row>
    <row r="245" spans="1:61">
      <c r="A245" s="5" t="s">
        <v>84</v>
      </c>
      <c r="B245" s="5" t="s">
        <v>106</v>
      </c>
      <c r="C245" s="5">
        <f t="shared" si="92"/>
        <v>3</v>
      </c>
      <c r="D245" s="5">
        <v>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>
        <v>5</v>
      </c>
      <c r="T245" s="5"/>
      <c r="U245" s="5">
        <f t="shared" si="93"/>
        <v>2880</v>
      </c>
      <c r="V245" s="5">
        <f t="shared" si="77"/>
        <v>48</v>
      </c>
      <c r="W245" s="5">
        <v>0</v>
      </c>
      <c r="X245" s="5">
        <f t="shared" si="94"/>
        <v>6000</v>
      </c>
      <c r="Y245" s="5">
        <f t="shared" si="95"/>
        <v>20000</v>
      </c>
      <c r="Z245" s="5">
        <f t="shared" si="96"/>
        <v>18000</v>
      </c>
      <c r="AA245" s="5">
        <f t="shared" si="97"/>
        <v>2000</v>
      </c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>
        <v>1</v>
      </c>
      <c r="AN245" s="5">
        <f t="shared" ref="AN245:AN252" si="99">AN244+1</f>
        <v>2</v>
      </c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>
        <f t="shared" si="98"/>
        <v>3</v>
      </c>
      <c r="BF245" s="5"/>
      <c r="BG245" s="5"/>
      <c r="BH245" s="5"/>
      <c r="BI245" s="5"/>
    </row>
    <row r="246" spans="1:61">
      <c r="A246" s="5" t="s">
        <v>84</v>
      </c>
      <c r="B246" s="5" t="s">
        <v>106</v>
      </c>
      <c r="C246" s="5">
        <f t="shared" si="92"/>
        <v>4</v>
      </c>
      <c r="D246" s="5">
        <v>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>
        <v>5</v>
      </c>
      <c r="T246" s="5"/>
      <c r="U246" s="5">
        <f t="shared" si="93"/>
        <v>5760</v>
      </c>
      <c r="V246" s="5">
        <f t="shared" si="77"/>
        <v>96</v>
      </c>
      <c r="W246" s="5">
        <v>0</v>
      </c>
      <c r="X246" s="5">
        <f t="shared" si="94"/>
        <v>12000</v>
      </c>
      <c r="Y246" s="5">
        <f t="shared" si="95"/>
        <v>40000</v>
      </c>
      <c r="Z246" s="5">
        <f t="shared" si="96"/>
        <v>36000</v>
      </c>
      <c r="AA246" s="5">
        <f t="shared" si="97"/>
        <v>4000</v>
      </c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>
        <v>1</v>
      </c>
      <c r="AN246" s="5">
        <f t="shared" si="99"/>
        <v>3</v>
      </c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>
        <f t="shared" si="98"/>
        <v>4</v>
      </c>
      <c r="BF246" s="5"/>
      <c r="BG246" s="5"/>
      <c r="BH246" s="5"/>
      <c r="BI246" s="5"/>
    </row>
    <row r="247" spans="1:61">
      <c r="A247" s="5" t="s">
        <v>84</v>
      </c>
      <c r="B247" s="5" t="s">
        <v>106</v>
      </c>
      <c r="C247" s="5">
        <f t="shared" si="92"/>
        <v>5</v>
      </c>
      <c r="D247" s="5">
        <v>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>
        <v>5</v>
      </c>
      <c r="T247" s="5"/>
      <c r="U247" s="5">
        <f t="shared" si="93"/>
        <v>11520</v>
      </c>
      <c r="V247" s="5">
        <f t="shared" si="77"/>
        <v>192</v>
      </c>
      <c r="W247" s="5">
        <v>0</v>
      </c>
      <c r="X247" s="5">
        <f t="shared" si="94"/>
        <v>24000</v>
      </c>
      <c r="Y247" s="5">
        <f t="shared" si="95"/>
        <v>80000</v>
      </c>
      <c r="Z247" s="5">
        <f t="shared" si="96"/>
        <v>72000</v>
      </c>
      <c r="AA247" s="5">
        <f t="shared" si="97"/>
        <v>8000</v>
      </c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>
        <v>1</v>
      </c>
      <c r="AN247" s="5">
        <f t="shared" si="99"/>
        <v>4</v>
      </c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>
        <f t="shared" si="98"/>
        <v>5</v>
      </c>
      <c r="BF247" s="5"/>
      <c r="BG247" s="5"/>
      <c r="BH247" s="5"/>
      <c r="BI247" s="5"/>
    </row>
    <row r="248" spans="1:61">
      <c r="A248" s="5" t="s">
        <v>84</v>
      </c>
      <c r="B248" s="5" t="s">
        <v>106</v>
      </c>
      <c r="C248" s="5">
        <f t="shared" si="92"/>
        <v>6</v>
      </c>
      <c r="D248" s="5">
        <v>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>
        <v>5</v>
      </c>
      <c r="T248" s="5"/>
      <c r="U248" s="5">
        <f t="shared" si="93"/>
        <v>23040</v>
      </c>
      <c r="V248" s="5">
        <f t="shared" si="77"/>
        <v>384</v>
      </c>
      <c r="W248" s="5">
        <v>0</v>
      </c>
      <c r="X248" s="5">
        <f t="shared" si="94"/>
        <v>48000</v>
      </c>
      <c r="Y248" s="5">
        <f t="shared" si="95"/>
        <v>160000</v>
      </c>
      <c r="Z248" s="5">
        <f t="shared" si="96"/>
        <v>144000</v>
      </c>
      <c r="AA248" s="5">
        <f t="shared" si="97"/>
        <v>16000</v>
      </c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>
        <v>1</v>
      </c>
      <c r="AN248" s="5">
        <f t="shared" si="99"/>
        <v>5</v>
      </c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>
        <f t="shared" si="98"/>
        <v>6</v>
      </c>
      <c r="BF248" s="5"/>
      <c r="BG248" s="5"/>
      <c r="BH248" s="5"/>
      <c r="BI248" s="5"/>
    </row>
    <row r="249" spans="1:61">
      <c r="A249" s="5" t="s">
        <v>84</v>
      </c>
      <c r="B249" s="5" t="s">
        <v>106</v>
      </c>
      <c r="C249" s="5">
        <f t="shared" si="92"/>
        <v>7</v>
      </c>
      <c r="D249" s="5">
        <v>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>
        <v>5</v>
      </c>
      <c r="T249" s="5"/>
      <c r="U249" s="5">
        <f t="shared" si="93"/>
        <v>46080</v>
      </c>
      <c r="V249" s="5">
        <f t="shared" si="77"/>
        <v>768</v>
      </c>
      <c r="W249" s="5">
        <v>0</v>
      </c>
      <c r="X249" s="5">
        <f t="shared" si="94"/>
        <v>96000</v>
      </c>
      <c r="Y249" s="5">
        <f t="shared" si="95"/>
        <v>320000</v>
      </c>
      <c r="Z249" s="5">
        <f t="shared" si="96"/>
        <v>288000</v>
      </c>
      <c r="AA249" s="5">
        <f t="shared" si="97"/>
        <v>32000</v>
      </c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>
        <v>1</v>
      </c>
      <c r="AN249" s="5">
        <f t="shared" si="99"/>
        <v>6</v>
      </c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>
        <f t="shared" si="98"/>
        <v>7</v>
      </c>
      <c r="BF249" s="5"/>
      <c r="BG249" s="5"/>
      <c r="BH249" s="5"/>
      <c r="BI249" s="5"/>
    </row>
    <row r="250" spans="1:61">
      <c r="A250" s="5" t="s">
        <v>84</v>
      </c>
      <c r="B250" s="5" t="s">
        <v>106</v>
      </c>
      <c r="C250" s="5">
        <f t="shared" si="92"/>
        <v>8</v>
      </c>
      <c r="D250" s="5">
        <v>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>
        <v>5</v>
      </c>
      <c r="T250" s="5"/>
      <c r="U250" s="5">
        <f t="shared" si="93"/>
        <v>92160</v>
      </c>
      <c r="V250" s="5">
        <f t="shared" si="77"/>
        <v>1536</v>
      </c>
      <c r="W250" s="5">
        <v>0</v>
      </c>
      <c r="X250" s="5">
        <f t="shared" si="94"/>
        <v>192000</v>
      </c>
      <c r="Y250" s="5">
        <f t="shared" si="95"/>
        <v>640000</v>
      </c>
      <c r="Z250" s="5">
        <f t="shared" si="96"/>
        <v>576000</v>
      </c>
      <c r="AA250" s="5">
        <f t="shared" si="97"/>
        <v>64000</v>
      </c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>
        <v>1</v>
      </c>
      <c r="AN250" s="5">
        <f t="shared" si="99"/>
        <v>7</v>
      </c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>
        <f t="shared" si="98"/>
        <v>8</v>
      </c>
      <c r="BF250" s="5"/>
      <c r="BG250" s="5"/>
      <c r="BH250" s="5"/>
      <c r="BI250" s="5"/>
    </row>
    <row r="251" spans="1:61">
      <c r="A251" s="5" t="s">
        <v>84</v>
      </c>
      <c r="B251" s="5" t="s">
        <v>106</v>
      </c>
      <c r="C251" s="5">
        <f t="shared" si="92"/>
        <v>9</v>
      </c>
      <c r="D251" s="5">
        <v>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>
        <v>5</v>
      </c>
      <c r="T251" s="5"/>
      <c r="U251" s="5">
        <f t="shared" si="93"/>
        <v>184320</v>
      </c>
      <c r="V251" s="5">
        <f t="shared" si="77"/>
        <v>3072</v>
      </c>
      <c r="W251" s="5">
        <v>0</v>
      </c>
      <c r="X251" s="5">
        <f t="shared" si="94"/>
        <v>384000</v>
      </c>
      <c r="Y251" s="5">
        <f t="shared" si="95"/>
        <v>1280000</v>
      </c>
      <c r="Z251" s="5">
        <f t="shared" si="96"/>
        <v>1152000</v>
      </c>
      <c r="AA251" s="5">
        <f t="shared" si="97"/>
        <v>128000</v>
      </c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>
        <v>1</v>
      </c>
      <c r="AN251" s="5">
        <f t="shared" si="99"/>
        <v>8</v>
      </c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>
        <f t="shared" si="98"/>
        <v>9</v>
      </c>
      <c r="BF251" s="5"/>
      <c r="BG251" s="5"/>
      <c r="BH251" s="5"/>
      <c r="BI251" s="5"/>
    </row>
    <row r="252" spans="1:61">
      <c r="A252" s="5" t="s">
        <v>84</v>
      </c>
      <c r="B252" s="5" t="s">
        <v>106</v>
      </c>
      <c r="C252" s="5">
        <f t="shared" si="92"/>
        <v>10</v>
      </c>
      <c r="D252" s="5">
        <v>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>
        <v>5</v>
      </c>
      <c r="T252" s="5" t="s">
        <v>117</v>
      </c>
      <c r="U252" s="5">
        <f t="shared" si="93"/>
        <v>368640</v>
      </c>
      <c r="V252" s="5">
        <f t="shared" si="77"/>
        <v>6144</v>
      </c>
      <c r="W252" s="5">
        <v>0</v>
      </c>
      <c r="X252" s="5">
        <f t="shared" si="94"/>
        <v>768000</v>
      </c>
      <c r="Y252" s="5">
        <f t="shared" si="95"/>
        <v>2560000</v>
      </c>
      <c r="Z252" s="5">
        <f t="shared" si="96"/>
        <v>2304000</v>
      </c>
      <c r="AA252" s="5">
        <f t="shared" si="97"/>
        <v>256000</v>
      </c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>
        <v>1</v>
      </c>
      <c r="AN252" s="5">
        <f t="shared" si="99"/>
        <v>9</v>
      </c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>
        <f t="shared" si="98"/>
        <v>10</v>
      </c>
      <c r="BF252" s="5"/>
      <c r="BG252" s="5"/>
      <c r="BH252" s="5"/>
      <c r="BI252" s="5"/>
    </row>
    <row r="253" spans="1:61">
      <c r="A253" s="5" t="s">
        <v>84</v>
      </c>
      <c r="B253" s="5" t="s">
        <v>106</v>
      </c>
      <c r="C253" s="5">
        <f t="shared" si="92"/>
        <v>11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>
        <f t="shared" si="77"/>
        <v>0</v>
      </c>
      <c r="W253" s="5">
        <v>0</v>
      </c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</row>
    <row r="254" spans="1:61">
      <c r="A254" s="5" t="s">
        <v>84</v>
      </c>
      <c r="B254" s="5" t="s">
        <v>106</v>
      </c>
      <c r="C254" s="5">
        <f t="shared" si="92"/>
        <v>12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>
        <f t="shared" si="77"/>
        <v>0</v>
      </c>
      <c r="W254" s="5">
        <v>0</v>
      </c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</row>
    <row r="255" spans="1:61">
      <c r="A255" s="5" t="s">
        <v>84</v>
      </c>
      <c r="B255" s="5" t="s">
        <v>106</v>
      </c>
      <c r="C255" s="5">
        <f t="shared" si="92"/>
        <v>13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>
        <f t="shared" si="77"/>
        <v>0</v>
      </c>
      <c r="W255" s="5">
        <v>0</v>
      </c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</row>
    <row r="256" spans="1:61">
      <c r="A256" s="5" t="s">
        <v>84</v>
      </c>
      <c r="B256" s="5" t="s">
        <v>106</v>
      </c>
      <c r="C256" s="5">
        <f t="shared" si="92"/>
        <v>14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>
        <f t="shared" si="77"/>
        <v>0</v>
      </c>
      <c r="W256" s="5">
        <v>0</v>
      </c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</row>
    <row r="257" spans="1:61">
      <c r="A257" s="5" t="s">
        <v>84</v>
      </c>
      <c r="B257" s="5" t="s">
        <v>106</v>
      </c>
      <c r="C257" s="5">
        <f t="shared" si="92"/>
        <v>15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>
        <f t="shared" si="77"/>
        <v>0</v>
      </c>
      <c r="W257" s="5">
        <v>0</v>
      </c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</row>
    <row r="258" spans="1:61">
      <c r="A258" s="5" t="s">
        <v>84</v>
      </c>
      <c r="B258" s="5" t="s">
        <v>106</v>
      </c>
      <c r="C258" s="5">
        <f t="shared" si="92"/>
        <v>16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>
        <f t="shared" si="77"/>
        <v>0</v>
      </c>
      <c r="W258" s="5">
        <v>0</v>
      </c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</row>
    <row r="259" spans="1:61">
      <c r="A259" s="5" t="s">
        <v>84</v>
      </c>
      <c r="B259" s="5" t="s">
        <v>106</v>
      </c>
      <c r="C259" s="5">
        <f t="shared" si="92"/>
        <v>17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>
        <f t="shared" ref="V259:V322" si="100">U259/60</f>
        <v>0</v>
      </c>
      <c r="W259" s="5">
        <v>0</v>
      </c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</row>
    <row r="260" spans="1:61">
      <c r="A260" s="5" t="s">
        <v>84</v>
      </c>
      <c r="B260" s="5" t="s">
        <v>106</v>
      </c>
      <c r="C260" s="5">
        <f t="shared" si="92"/>
        <v>18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>
        <f t="shared" si="100"/>
        <v>0</v>
      </c>
      <c r="W260" s="5">
        <v>0</v>
      </c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</row>
    <row r="261" spans="1:61">
      <c r="A261" s="5" t="s">
        <v>84</v>
      </c>
      <c r="B261" s="5" t="s">
        <v>106</v>
      </c>
      <c r="C261" s="5">
        <f t="shared" si="92"/>
        <v>19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>
        <f t="shared" si="100"/>
        <v>0</v>
      </c>
      <c r="W261" s="5">
        <v>0</v>
      </c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</row>
    <row r="262" spans="1:61">
      <c r="A262" s="5" t="s">
        <v>84</v>
      </c>
      <c r="B262" s="5" t="s">
        <v>106</v>
      </c>
      <c r="C262" s="5">
        <f t="shared" si="92"/>
        <v>20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 t="s">
        <v>129</v>
      </c>
      <c r="U262" s="5"/>
      <c r="V262" s="5">
        <f t="shared" si="100"/>
        <v>0</v>
      </c>
      <c r="W262" s="5">
        <v>0</v>
      </c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</row>
    <row r="263" spans="1:61">
      <c r="A263" s="5" t="s">
        <v>85</v>
      </c>
      <c r="B263" s="5" t="s">
        <v>106</v>
      </c>
      <c r="C263" s="5">
        <v>1</v>
      </c>
      <c r="D263" s="5">
        <v>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>
        <v>7</v>
      </c>
      <c r="T263" s="5"/>
      <c r="U263" s="5">
        <v>2250</v>
      </c>
      <c r="V263" s="5">
        <f t="shared" si="100"/>
        <v>37.5</v>
      </c>
      <c r="W263" s="5">
        <v>0</v>
      </c>
      <c r="X263" s="5">
        <v>400</v>
      </c>
      <c r="Y263" s="5">
        <v>2000</v>
      </c>
      <c r="Z263" s="5">
        <v>3000</v>
      </c>
      <c r="AA263" s="5">
        <v>500</v>
      </c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</row>
    <row r="264" spans="1:61">
      <c r="A264" s="5" t="s">
        <v>85</v>
      </c>
      <c r="B264" s="5" t="s">
        <v>106</v>
      </c>
      <c r="C264" s="5">
        <f t="shared" ref="C264:C282" si="101">C263+1</f>
        <v>2</v>
      </c>
      <c r="D264" s="5">
        <v>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>
        <v>7</v>
      </c>
      <c r="T264" s="5"/>
      <c r="U264" s="5">
        <f t="shared" ref="U264:U272" si="102">U263*2</f>
        <v>4500</v>
      </c>
      <c r="V264" s="5">
        <f t="shared" si="100"/>
        <v>75</v>
      </c>
      <c r="W264" s="5">
        <v>0</v>
      </c>
      <c r="X264" s="5">
        <f t="shared" ref="X264:X272" si="103">X263*2</f>
        <v>800</v>
      </c>
      <c r="Y264" s="5">
        <f t="shared" ref="Y264:Y272" si="104">Y263*2</f>
        <v>4000</v>
      </c>
      <c r="Z264" s="5">
        <f t="shared" ref="Z264:Z272" si="105">Z263*2</f>
        <v>6000</v>
      </c>
      <c r="AA264" s="5">
        <f t="shared" ref="AA264:AA272" si="106">AA263*2</f>
        <v>1000</v>
      </c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>
        <v>1</v>
      </c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</row>
    <row r="265" spans="1:61">
      <c r="A265" s="5" t="s">
        <v>85</v>
      </c>
      <c r="B265" s="5" t="s">
        <v>106</v>
      </c>
      <c r="C265" s="5">
        <f t="shared" si="101"/>
        <v>3</v>
      </c>
      <c r="D265" s="5">
        <v>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>
        <v>7</v>
      </c>
      <c r="T265" s="5"/>
      <c r="U265" s="5">
        <f t="shared" si="102"/>
        <v>9000</v>
      </c>
      <c r="V265" s="5">
        <f t="shared" si="100"/>
        <v>150</v>
      </c>
      <c r="W265" s="5">
        <v>0</v>
      </c>
      <c r="X265" s="5">
        <f t="shared" si="103"/>
        <v>1600</v>
      </c>
      <c r="Y265" s="5">
        <f t="shared" si="104"/>
        <v>8000</v>
      </c>
      <c r="Z265" s="5">
        <f t="shared" si="105"/>
        <v>12000</v>
      </c>
      <c r="AA265" s="5">
        <f t="shared" si="106"/>
        <v>2000</v>
      </c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>
        <f t="shared" ref="AO265:AO272" si="107">AO264+1</f>
        <v>2</v>
      </c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</row>
    <row r="266" spans="1:61">
      <c r="A266" s="5" t="s">
        <v>85</v>
      </c>
      <c r="B266" s="5" t="s">
        <v>106</v>
      </c>
      <c r="C266" s="5">
        <f t="shared" si="101"/>
        <v>4</v>
      </c>
      <c r="D266" s="5">
        <v>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>
        <v>7</v>
      </c>
      <c r="T266" s="5"/>
      <c r="U266" s="5">
        <f t="shared" si="102"/>
        <v>18000</v>
      </c>
      <c r="V266" s="5">
        <f t="shared" si="100"/>
        <v>300</v>
      </c>
      <c r="W266" s="5">
        <v>0</v>
      </c>
      <c r="X266" s="5">
        <f t="shared" si="103"/>
        <v>3200</v>
      </c>
      <c r="Y266" s="5">
        <f t="shared" si="104"/>
        <v>16000</v>
      </c>
      <c r="Z266" s="5">
        <f t="shared" si="105"/>
        <v>24000</v>
      </c>
      <c r="AA266" s="5">
        <f t="shared" si="106"/>
        <v>4000</v>
      </c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>
        <f t="shared" si="107"/>
        <v>3</v>
      </c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</row>
    <row r="267" spans="1:61">
      <c r="A267" s="5" t="s">
        <v>85</v>
      </c>
      <c r="B267" s="5" t="s">
        <v>106</v>
      </c>
      <c r="C267" s="5">
        <f t="shared" si="101"/>
        <v>5</v>
      </c>
      <c r="D267" s="5">
        <v>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>
        <v>7</v>
      </c>
      <c r="T267" s="5"/>
      <c r="U267" s="5">
        <f t="shared" si="102"/>
        <v>36000</v>
      </c>
      <c r="V267" s="5">
        <f t="shared" si="100"/>
        <v>600</v>
      </c>
      <c r="W267" s="5">
        <v>0</v>
      </c>
      <c r="X267" s="5">
        <f t="shared" si="103"/>
        <v>6400</v>
      </c>
      <c r="Y267" s="5">
        <f t="shared" si="104"/>
        <v>32000</v>
      </c>
      <c r="Z267" s="5">
        <f t="shared" si="105"/>
        <v>48000</v>
      </c>
      <c r="AA267" s="5">
        <f t="shared" si="106"/>
        <v>8000</v>
      </c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>
        <f t="shared" si="107"/>
        <v>4</v>
      </c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</row>
    <row r="268" spans="1:61">
      <c r="A268" s="5" t="s">
        <v>85</v>
      </c>
      <c r="B268" s="5" t="s">
        <v>106</v>
      </c>
      <c r="C268" s="5">
        <f t="shared" si="101"/>
        <v>6</v>
      </c>
      <c r="D268" s="5">
        <v>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>
        <v>7</v>
      </c>
      <c r="T268" s="5"/>
      <c r="U268" s="5">
        <f t="shared" si="102"/>
        <v>72000</v>
      </c>
      <c r="V268" s="5">
        <f t="shared" si="100"/>
        <v>1200</v>
      </c>
      <c r="W268" s="5">
        <v>0</v>
      </c>
      <c r="X268" s="5">
        <f t="shared" si="103"/>
        <v>12800</v>
      </c>
      <c r="Y268" s="5">
        <f t="shared" si="104"/>
        <v>64000</v>
      </c>
      <c r="Z268" s="5">
        <f t="shared" si="105"/>
        <v>96000</v>
      </c>
      <c r="AA268" s="5">
        <f t="shared" si="106"/>
        <v>16000</v>
      </c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>
        <f t="shared" si="107"/>
        <v>5</v>
      </c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</row>
    <row r="269" spans="1:61">
      <c r="A269" s="5" t="s">
        <v>85</v>
      </c>
      <c r="B269" s="5" t="s">
        <v>106</v>
      </c>
      <c r="C269" s="5">
        <f t="shared" si="101"/>
        <v>7</v>
      </c>
      <c r="D269" s="5">
        <v>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>
        <v>7</v>
      </c>
      <c r="T269" s="5"/>
      <c r="U269" s="5">
        <f t="shared" si="102"/>
        <v>144000</v>
      </c>
      <c r="V269" s="5">
        <f t="shared" si="100"/>
        <v>2400</v>
      </c>
      <c r="W269" s="5">
        <v>0</v>
      </c>
      <c r="X269" s="5">
        <f t="shared" si="103"/>
        <v>25600</v>
      </c>
      <c r="Y269" s="5">
        <f t="shared" si="104"/>
        <v>128000</v>
      </c>
      <c r="Z269" s="5">
        <f t="shared" si="105"/>
        <v>192000</v>
      </c>
      <c r="AA269" s="5">
        <f t="shared" si="106"/>
        <v>32000</v>
      </c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>
        <f t="shared" si="107"/>
        <v>6</v>
      </c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</row>
    <row r="270" spans="1:61">
      <c r="A270" s="5" t="s">
        <v>85</v>
      </c>
      <c r="B270" s="5" t="s">
        <v>106</v>
      </c>
      <c r="C270" s="5">
        <f t="shared" si="101"/>
        <v>8</v>
      </c>
      <c r="D270" s="5">
        <v>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>
        <v>7</v>
      </c>
      <c r="T270" s="5"/>
      <c r="U270" s="5">
        <f t="shared" si="102"/>
        <v>288000</v>
      </c>
      <c r="V270" s="5">
        <f t="shared" si="100"/>
        <v>4800</v>
      </c>
      <c r="W270" s="5">
        <v>0</v>
      </c>
      <c r="X270" s="5">
        <f t="shared" si="103"/>
        <v>51200</v>
      </c>
      <c r="Y270" s="5">
        <f t="shared" si="104"/>
        <v>256000</v>
      </c>
      <c r="Z270" s="5">
        <f t="shared" si="105"/>
        <v>384000</v>
      </c>
      <c r="AA270" s="5">
        <f t="shared" si="106"/>
        <v>64000</v>
      </c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>
        <f t="shared" si="107"/>
        <v>7</v>
      </c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</row>
    <row r="271" spans="1:61">
      <c r="A271" s="5" t="s">
        <v>85</v>
      </c>
      <c r="B271" s="5" t="s">
        <v>106</v>
      </c>
      <c r="C271" s="5">
        <f t="shared" si="101"/>
        <v>9</v>
      </c>
      <c r="D271" s="5">
        <v>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>
        <v>7</v>
      </c>
      <c r="T271" s="5"/>
      <c r="U271" s="5">
        <f t="shared" si="102"/>
        <v>576000</v>
      </c>
      <c r="V271" s="5">
        <f t="shared" si="100"/>
        <v>9600</v>
      </c>
      <c r="W271" s="5">
        <v>0</v>
      </c>
      <c r="X271" s="5">
        <f t="shared" si="103"/>
        <v>102400</v>
      </c>
      <c r="Y271" s="5">
        <f t="shared" si="104"/>
        <v>512000</v>
      </c>
      <c r="Z271" s="5">
        <f t="shared" si="105"/>
        <v>768000</v>
      </c>
      <c r="AA271" s="5">
        <f t="shared" si="106"/>
        <v>128000</v>
      </c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>
        <f t="shared" si="107"/>
        <v>8</v>
      </c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</row>
    <row r="272" spans="1:61">
      <c r="A272" s="5" t="s">
        <v>85</v>
      </c>
      <c r="B272" s="5" t="s">
        <v>106</v>
      </c>
      <c r="C272" s="5">
        <f t="shared" si="101"/>
        <v>10</v>
      </c>
      <c r="D272" s="5">
        <v>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>
        <v>7</v>
      </c>
      <c r="T272" s="5" t="s">
        <v>117</v>
      </c>
      <c r="U272" s="5">
        <f t="shared" si="102"/>
        <v>1152000</v>
      </c>
      <c r="V272" s="5">
        <f t="shared" si="100"/>
        <v>19200</v>
      </c>
      <c r="W272" s="5">
        <v>0</v>
      </c>
      <c r="X272" s="5">
        <f t="shared" si="103"/>
        <v>204800</v>
      </c>
      <c r="Y272" s="5">
        <f t="shared" si="104"/>
        <v>1024000</v>
      </c>
      <c r="Z272" s="5">
        <f t="shared" si="105"/>
        <v>1536000</v>
      </c>
      <c r="AA272" s="5">
        <f t="shared" si="106"/>
        <v>256000</v>
      </c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>
        <f t="shared" si="107"/>
        <v>9</v>
      </c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</row>
    <row r="273" spans="1:61">
      <c r="A273" s="5" t="s">
        <v>85</v>
      </c>
      <c r="B273" s="5" t="s">
        <v>106</v>
      </c>
      <c r="C273" s="5">
        <f t="shared" si="101"/>
        <v>11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>
        <f t="shared" si="100"/>
        <v>0</v>
      </c>
      <c r="W273" s="5">
        <v>0</v>
      </c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</row>
    <row r="274" spans="1:61">
      <c r="A274" s="5" t="s">
        <v>85</v>
      </c>
      <c r="B274" s="5" t="s">
        <v>106</v>
      </c>
      <c r="C274" s="5">
        <f t="shared" si="101"/>
        <v>12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>
        <f t="shared" si="100"/>
        <v>0</v>
      </c>
      <c r="W274" s="5">
        <v>0</v>
      </c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</row>
    <row r="275" spans="1:61">
      <c r="A275" s="5" t="s">
        <v>85</v>
      </c>
      <c r="B275" s="5" t="s">
        <v>106</v>
      </c>
      <c r="C275" s="5">
        <f t="shared" si="101"/>
        <v>13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>
        <f t="shared" si="100"/>
        <v>0</v>
      </c>
      <c r="W275" s="5">
        <v>0</v>
      </c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</row>
    <row r="276" spans="1:61">
      <c r="A276" s="5" t="s">
        <v>85</v>
      </c>
      <c r="B276" s="5" t="s">
        <v>106</v>
      </c>
      <c r="C276" s="5">
        <f t="shared" si="101"/>
        <v>14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>
        <f t="shared" si="100"/>
        <v>0</v>
      </c>
      <c r="W276" s="5">
        <v>0</v>
      </c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</row>
    <row r="277" spans="1:61">
      <c r="A277" s="5" t="s">
        <v>85</v>
      </c>
      <c r="B277" s="5" t="s">
        <v>106</v>
      </c>
      <c r="C277" s="5">
        <f t="shared" si="101"/>
        <v>15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>
        <f t="shared" si="100"/>
        <v>0</v>
      </c>
      <c r="W277" s="5">
        <v>0</v>
      </c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</row>
    <row r="278" spans="1:61">
      <c r="A278" s="5" t="s">
        <v>85</v>
      </c>
      <c r="B278" s="5" t="s">
        <v>106</v>
      </c>
      <c r="C278" s="5">
        <f t="shared" si="101"/>
        <v>16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>
        <f t="shared" si="100"/>
        <v>0</v>
      </c>
      <c r="W278" s="5">
        <v>0</v>
      </c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</row>
    <row r="279" spans="1:61">
      <c r="A279" s="5" t="s">
        <v>85</v>
      </c>
      <c r="B279" s="5" t="s">
        <v>106</v>
      </c>
      <c r="C279" s="5">
        <f t="shared" si="101"/>
        <v>17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>
        <f t="shared" si="100"/>
        <v>0</v>
      </c>
      <c r="W279" s="5">
        <v>0</v>
      </c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</row>
    <row r="280" spans="1:61">
      <c r="A280" s="5" t="s">
        <v>85</v>
      </c>
      <c r="B280" s="5" t="s">
        <v>106</v>
      </c>
      <c r="C280" s="5">
        <f t="shared" si="101"/>
        <v>18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>
        <f t="shared" si="100"/>
        <v>0</v>
      </c>
      <c r="W280" s="5">
        <v>0</v>
      </c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</row>
    <row r="281" spans="1:61">
      <c r="A281" s="5" t="s">
        <v>85</v>
      </c>
      <c r="B281" s="5" t="s">
        <v>106</v>
      </c>
      <c r="C281" s="5">
        <f t="shared" si="101"/>
        <v>19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>
        <f t="shared" si="100"/>
        <v>0</v>
      </c>
      <c r="W281" s="5">
        <v>0</v>
      </c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</row>
    <row r="282" spans="1:61">
      <c r="A282" s="5" t="s">
        <v>85</v>
      </c>
      <c r="B282" s="5" t="s">
        <v>106</v>
      </c>
      <c r="C282" s="5">
        <f t="shared" si="101"/>
        <v>20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 t="s">
        <v>129</v>
      </c>
      <c r="U282" s="5"/>
      <c r="V282" s="5">
        <f t="shared" si="100"/>
        <v>0</v>
      </c>
      <c r="W282" s="5">
        <v>0</v>
      </c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</row>
    <row r="283" spans="1:61">
      <c r="A283" s="5" t="s">
        <v>86</v>
      </c>
      <c r="B283" s="5" t="s">
        <v>106</v>
      </c>
      <c r="C283" s="5">
        <v>1</v>
      </c>
      <c r="D283" s="5">
        <v>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>
        <v>4</v>
      </c>
      <c r="T283" s="5"/>
      <c r="U283" s="5">
        <v>900</v>
      </c>
      <c r="V283" s="5">
        <f t="shared" si="100"/>
        <v>15</v>
      </c>
      <c r="W283" s="5">
        <v>0</v>
      </c>
      <c r="X283" s="5">
        <v>3000</v>
      </c>
      <c r="Y283" s="5">
        <v>1500</v>
      </c>
      <c r="Z283" s="5">
        <v>10000</v>
      </c>
      <c r="AA283" s="5">
        <v>500</v>
      </c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>
        <v>2</v>
      </c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</row>
    <row r="284" spans="1:61">
      <c r="A284" s="5" t="s">
        <v>86</v>
      </c>
      <c r="B284" s="5" t="s">
        <v>106</v>
      </c>
      <c r="C284" s="5">
        <f t="shared" ref="C284:C302" si="108">C283+1</f>
        <v>2</v>
      </c>
      <c r="D284" s="5">
        <v>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>
        <v>4</v>
      </c>
      <c r="T284" s="5"/>
      <c r="U284" s="5">
        <f t="shared" ref="U284:U292" si="109">U283*2</f>
        <v>1800</v>
      </c>
      <c r="V284" s="5">
        <f t="shared" si="100"/>
        <v>30</v>
      </c>
      <c r="W284" s="5">
        <v>0</v>
      </c>
      <c r="X284" s="5">
        <f t="shared" ref="X284:X292" si="110">X283*2</f>
        <v>6000</v>
      </c>
      <c r="Y284" s="5">
        <f t="shared" ref="Y284:Y292" si="111">Y283*2</f>
        <v>3000</v>
      </c>
      <c r="Z284" s="5">
        <f t="shared" ref="Z284:Z292" si="112">Z283*2</f>
        <v>20000</v>
      </c>
      <c r="AA284" s="5">
        <f t="shared" ref="AA284:AA292" si="113">AA283*2</f>
        <v>1000</v>
      </c>
      <c r="AB284" s="5"/>
      <c r="AC284" s="5"/>
      <c r="AD284" s="5"/>
      <c r="AE284" s="5"/>
      <c r="AF284" s="5"/>
      <c r="AG284" s="5"/>
      <c r="AH284" s="5"/>
      <c r="AI284" s="5"/>
      <c r="AJ284" s="5"/>
      <c r="AK284" s="5">
        <v>1</v>
      </c>
      <c r="AL284" s="5"/>
      <c r="AM284" s="5"/>
      <c r="AN284" s="5"/>
      <c r="AO284" s="5"/>
      <c r="AP284" s="5">
        <v>1</v>
      </c>
      <c r="AQ284" s="5"/>
      <c r="AR284" s="5"/>
      <c r="AS284" s="5">
        <v>2</v>
      </c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</row>
    <row r="285" spans="1:61">
      <c r="A285" s="5" t="s">
        <v>86</v>
      </c>
      <c r="B285" s="5" t="s">
        <v>106</v>
      </c>
      <c r="C285" s="5">
        <f t="shared" si="108"/>
        <v>3</v>
      </c>
      <c r="D285" s="5">
        <v>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>
        <v>4</v>
      </c>
      <c r="T285" s="5"/>
      <c r="U285" s="5">
        <f t="shared" si="109"/>
        <v>3600</v>
      </c>
      <c r="V285" s="5">
        <f t="shared" si="100"/>
        <v>60</v>
      </c>
      <c r="W285" s="5">
        <v>0</v>
      </c>
      <c r="X285" s="5">
        <f t="shared" si="110"/>
        <v>12000</v>
      </c>
      <c r="Y285" s="5">
        <f t="shared" si="111"/>
        <v>6000</v>
      </c>
      <c r="Z285" s="5">
        <f t="shared" si="112"/>
        <v>40000</v>
      </c>
      <c r="AA285" s="5">
        <f t="shared" si="113"/>
        <v>2000</v>
      </c>
      <c r="AB285" s="5"/>
      <c r="AC285" s="5"/>
      <c r="AD285" s="5"/>
      <c r="AE285" s="5"/>
      <c r="AF285" s="5"/>
      <c r="AG285" s="5"/>
      <c r="AH285" s="5"/>
      <c r="AI285" s="5"/>
      <c r="AJ285" s="5"/>
      <c r="AK285" s="5">
        <f t="shared" ref="AK285:AK292" si="114">AK284+1</f>
        <v>2</v>
      </c>
      <c r="AL285" s="5"/>
      <c r="AM285" s="5"/>
      <c r="AN285" s="5"/>
      <c r="AO285" s="5"/>
      <c r="AP285" s="5">
        <f t="shared" ref="AP285:AP292" si="115">AP284+1</f>
        <v>2</v>
      </c>
      <c r="AQ285" s="5"/>
      <c r="AR285" s="5"/>
      <c r="AS285" s="5">
        <v>2</v>
      </c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</row>
    <row r="286" spans="1:61">
      <c r="A286" s="5" t="s">
        <v>86</v>
      </c>
      <c r="B286" s="5" t="s">
        <v>106</v>
      </c>
      <c r="C286" s="5">
        <f t="shared" si="108"/>
        <v>4</v>
      </c>
      <c r="D286" s="5">
        <v>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>
        <v>4</v>
      </c>
      <c r="T286" s="5"/>
      <c r="U286" s="5">
        <f t="shared" si="109"/>
        <v>7200</v>
      </c>
      <c r="V286" s="5">
        <f t="shared" si="100"/>
        <v>120</v>
      </c>
      <c r="W286" s="5">
        <v>0</v>
      </c>
      <c r="X286" s="5">
        <f t="shared" si="110"/>
        <v>24000</v>
      </c>
      <c r="Y286" s="5">
        <f t="shared" si="111"/>
        <v>12000</v>
      </c>
      <c r="Z286" s="5">
        <f t="shared" si="112"/>
        <v>80000</v>
      </c>
      <c r="AA286" s="5">
        <f t="shared" si="113"/>
        <v>4000</v>
      </c>
      <c r="AB286" s="5"/>
      <c r="AC286" s="5"/>
      <c r="AD286" s="5"/>
      <c r="AE286" s="5"/>
      <c r="AF286" s="5"/>
      <c r="AG286" s="5"/>
      <c r="AH286" s="5"/>
      <c r="AI286" s="5"/>
      <c r="AJ286" s="5"/>
      <c r="AK286" s="5">
        <f t="shared" si="114"/>
        <v>3</v>
      </c>
      <c r="AL286" s="5"/>
      <c r="AM286" s="5"/>
      <c r="AN286" s="5"/>
      <c r="AO286" s="5"/>
      <c r="AP286" s="5">
        <f t="shared" si="115"/>
        <v>3</v>
      </c>
      <c r="AQ286" s="5"/>
      <c r="AR286" s="5"/>
      <c r="AS286" s="5">
        <v>2</v>
      </c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</row>
    <row r="287" spans="1:61">
      <c r="A287" s="5" t="s">
        <v>86</v>
      </c>
      <c r="B287" s="5" t="s">
        <v>106</v>
      </c>
      <c r="C287" s="5">
        <f t="shared" si="108"/>
        <v>5</v>
      </c>
      <c r="D287" s="5">
        <v>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>
        <v>4</v>
      </c>
      <c r="T287" s="5"/>
      <c r="U287" s="5">
        <f t="shared" si="109"/>
        <v>14400</v>
      </c>
      <c r="V287" s="5">
        <f t="shared" si="100"/>
        <v>240</v>
      </c>
      <c r="W287" s="5">
        <v>0</v>
      </c>
      <c r="X287" s="5">
        <f t="shared" si="110"/>
        <v>48000</v>
      </c>
      <c r="Y287" s="5">
        <f t="shared" si="111"/>
        <v>24000</v>
      </c>
      <c r="Z287" s="5">
        <f t="shared" si="112"/>
        <v>160000</v>
      </c>
      <c r="AA287" s="5">
        <f t="shared" si="113"/>
        <v>8000</v>
      </c>
      <c r="AB287" s="5"/>
      <c r="AC287" s="5"/>
      <c r="AD287" s="5"/>
      <c r="AE287" s="5"/>
      <c r="AF287" s="5"/>
      <c r="AG287" s="5"/>
      <c r="AH287" s="5"/>
      <c r="AI287" s="5"/>
      <c r="AJ287" s="5"/>
      <c r="AK287" s="5">
        <f t="shared" si="114"/>
        <v>4</v>
      </c>
      <c r="AL287" s="5"/>
      <c r="AM287" s="5"/>
      <c r="AN287" s="5"/>
      <c r="AO287" s="5"/>
      <c r="AP287" s="5">
        <f t="shared" si="115"/>
        <v>4</v>
      </c>
      <c r="AQ287" s="5"/>
      <c r="AR287" s="5"/>
      <c r="AS287" s="5">
        <v>2</v>
      </c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</row>
    <row r="288" spans="1:61">
      <c r="A288" s="5" t="s">
        <v>86</v>
      </c>
      <c r="B288" s="5" t="s">
        <v>106</v>
      </c>
      <c r="C288" s="5">
        <f t="shared" si="108"/>
        <v>6</v>
      </c>
      <c r="D288" s="5">
        <v>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>
        <v>4</v>
      </c>
      <c r="T288" s="5"/>
      <c r="U288" s="5">
        <f t="shared" si="109"/>
        <v>28800</v>
      </c>
      <c r="V288" s="5">
        <f t="shared" si="100"/>
        <v>480</v>
      </c>
      <c r="W288" s="5">
        <v>0</v>
      </c>
      <c r="X288" s="5">
        <f t="shared" si="110"/>
        <v>96000</v>
      </c>
      <c r="Y288" s="5">
        <f t="shared" si="111"/>
        <v>48000</v>
      </c>
      <c r="Z288" s="5">
        <f t="shared" si="112"/>
        <v>320000</v>
      </c>
      <c r="AA288" s="5">
        <f t="shared" si="113"/>
        <v>16000</v>
      </c>
      <c r="AB288" s="5"/>
      <c r="AC288" s="5"/>
      <c r="AD288" s="5"/>
      <c r="AE288" s="5"/>
      <c r="AF288" s="5"/>
      <c r="AG288" s="5"/>
      <c r="AH288" s="5"/>
      <c r="AI288" s="5"/>
      <c r="AJ288" s="5"/>
      <c r="AK288" s="5">
        <f t="shared" si="114"/>
        <v>5</v>
      </c>
      <c r="AL288" s="5"/>
      <c r="AM288" s="5"/>
      <c r="AN288" s="5"/>
      <c r="AO288" s="5"/>
      <c r="AP288" s="5">
        <f t="shared" si="115"/>
        <v>5</v>
      </c>
      <c r="AQ288" s="5"/>
      <c r="AR288" s="5"/>
      <c r="AS288" s="5">
        <v>2</v>
      </c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</row>
    <row r="289" spans="1:61">
      <c r="A289" s="5" t="s">
        <v>86</v>
      </c>
      <c r="B289" s="5" t="s">
        <v>106</v>
      </c>
      <c r="C289" s="5">
        <f t="shared" si="108"/>
        <v>7</v>
      </c>
      <c r="D289" s="5">
        <v>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>
        <v>4</v>
      </c>
      <c r="T289" s="5"/>
      <c r="U289" s="5">
        <f t="shared" si="109"/>
        <v>57600</v>
      </c>
      <c r="V289" s="5">
        <f t="shared" si="100"/>
        <v>960</v>
      </c>
      <c r="W289" s="5">
        <v>0</v>
      </c>
      <c r="X289" s="5">
        <f t="shared" si="110"/>
        <v>192000</v>
      </c>
      <c r="Y289" s="5">
        <f t="shared" si="111"/>
        <v>96000</v>
      </c>
      <c r="Z289" s="5">
        <f t="shared" si="112"/>
        <v>640000</v>
      </c>
      <c r="AA289" s="5">
        <f t="shared" si="113"/>
        <v>32000</v>
      </c>
      <c r="AB289" s="5"/>
      <c r="AC289" s="5"/>
      <c r="AD289" s="5"/>
      <c r="AE289" s="5"/>
      <c r="AF289" s="5"/>
      <c r="AG289" s="5"/>
      <c r="AH289" s="5"/>
      <c r="AI289" s="5"/>
      <c r="AJ289" s="5"/>
      <c r="AK289" s="5">
        <f t="shared" si="114"/>
        <v>6</v>
      </c>
      <c r="AL289" s="5"/>
      <c r="AM289" s="5"/>
      <c r="AN289" s="5"/>
      <c r="AO289" s="5"/>
      <c r="AP289" s="5">
        <f t="shared" si="115"/>
        <v>6</v>
      </c>
      <c r="AQ289" s="5"/>
      <c r="AR289" s="5"/>
      <c r="AS289" s="5">
        <v>2</v>
      </c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</row>
    <row r="290" spans="1:61">
      <c r="A290" s="5" t="s">
        <v>86</v>
      </c>
      <c r="B290" s="5" t="s">
        <v>106</v>
      </c>
      <c r="C290" s="5">
        <f t="shared" si="108"/>
        <v>8</v>
      </c>
      <c r="D290" s="5">
        <v>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>
        <v>4</v>
      </c>
      <c r="T290" s="5"/>
      <c r="U290" s="5">
        <f t="shared" si="109"/>
        <v>115200</v>
      </c>
      <c r="V290" s="5">
        <f t="shared" si="100"/>
        <v>1920</v>
      </c>
      <c r="W290" s="5">
        <v>0</v>
      </c>
      <c r="X290" s="5">
        <f t="shared" si="110"/>
        <v>384000</v>
      </c>
      <c r="Y290" s="5">
        <f t="shared" si="111"/>
        <v>192000</v>
      </c>
      <c r="Z290" s="5">
        <f t="shared" si="112"/>
        <v>1280000</v>
      </c>
      <c r="AA290" s="5">
        <f t="shared" si="113"/>
        <v>64000</v>
      </c>
      <c r="AB290" s="5"/>
      <c r="AC290" s="5"/>
      <c r="AD290" s="5"/>
      <c r="AE290" s="5"/>
      <c r="AF290" s="5"/>
      <c r="AG290" s="5"/>
      <c r="AH290" s="5"/>
      <c r="AI290" s="5"/>
      <c r="AJ290" s="5"/>
      <c r="AK290" s="5">
        <f t="shared" si="114"/>
        <v>7</v>
      </c>
      <c r="AL290" s="5"/>
      <c r="AM290" s="5"/>
      <c r="AN290" s="5"/>
      <c r="AO290" s="5"/>
      <c r="AP290" s="5">
        <f t="shared" si="115"/>
        <v>7</v>
      </c>
      <c r="AQ290" s="5"/>
      <c r="AR290" s="5"/>
      <c r="AS290" s="5">
        <v>2</v>
      </c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</row>
    <row r="291" spans="1:61">
      <c r="A291" s="5" t="s">
        <v>86</v>
      </c>
      <c r="B291" s="5" t="s">
        <v>106</v>
      </c>
      <c r="C291" s="5">
        <f t="shared" si="108"/>
        <v>9</v>
      </c>
      <c r="D291" s="5">
        <v>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>
        <v>4</v>
      </c>
      <c r="T291" s="5"/>
      <c r="U291" s="5">
        <f t="shared" si="109"/>
        <v>230400</v>
      </c>
      <c r="V291" s="5">
        <f t="shared" si="100"/>
        <v>3840</v>
      </c>
      <c r="W291" s="5">
        <v>0</v>
      </c>
      <c r="X291" s="5">
        <f t="shared" si="110"/>
        <v>768000</v>
      </c>
      <c r="Y291" s="5">
        <f t="shared" si="111"/>
        <v>384000</v>
      </c>
      <c r="Z291" s="5">
        <f t="shared" si="112"/>
        <v>2560000</v>
      </c>
      <c r="AA291" s="5">
        <f t="shared" si="113"/>
        <v>128000</v>
      </c>
      <c r="AB291" s="5"/>
      <c r="AC291" s="5"/>
      <c r="AD291" s="5"/>
      <c r="AE291" s="5"/>
      <c r="AF291" s="5"/>
      <c r="AG291" s="5"/>
      <c r="AH291" s="5"/>
      <c r="AI291" s="5"/>
      <c r="AJ291" s="5"/>
      <c r="AK291" s="5">
        <f t="shared" si="114"/>
        <v>8</v>
      </c>
      <c r="AL291" s="5"/>
      <c r="AM291" s="5"/>
      <c r="AN291" s="5"/>
      <c r="AO291" s="5"/>
      <c r="AP291" s="5">
        <f t="shared" si="115"/>
        <v>8</v>
      </c>
      <c r="AQ291" s="5"/>
      <c r="AR291" s="5"/>
      <c r="AS291" s="5">
        <v>2</v>
      </c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</row>
    <row r="292" spans="1:61">
      <c r="A292" s="5" t="s">
        <v>86</v>
      </c>
      <c r="B292" s="5" t="s">
        <v>106</v>
      </c>
      <c r="C292" s="5">
        <f t="shared" si="108"/>
        <v>10</v>
      </c>
      <c r="D292" s="5">
        <v>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>
        <v>4</v>
      </c>
      <c r="T292" s="5" t="s">
        <v>117</v>
      </c>
      <c r="U292" s="5">
        <f t="shared" si="109"/>
        <v>460800</v>
      </c>
      <c r="V292" s="5">
        <f t="shared" si="100"/>
        <v>7680</v>
      </c>
      <c r="W292" s="5">
        <v>0</v>
      </c>
      <c r="X292" s="5">
        <f t="shared" si="110"/>
        <v>1536000</v>
      </c>
      <c r="Y292" s="5">
        <f t="shared" si="111"/>
        <v>768000</v>
      </c>
      <c r="Z292" s="5">
        <f t="shared" si="112"/>
        <v>5120000</v>
      </c>
      <c r="AA292" s="5">
        <f t="shared" si="113"/>
        <v>256000</v>
      </c>
      <c r="AB292" s="5"/>
      <c r="AC292" s="5"/>
      <c r="AD292" s="5"/>
      <c r="AE292" s="5"/>
      <c r="AF292" s="5"/>
      <c r="AG292" s="5"/>
      <c r="AH292" s="5"/>
      <c r="AI292" s="5"/>
      <c r="AJ292" s="5"/>
      <c r="AK292" s="5">
        <f t="shared" si="114"/>
        <v>9</v>
      </c>
      <c r="AL292" s="5"/>
      <c r="AM292" s="5"/>
      <c r="AN292" s="5"/>
      <c r="AO292" s="5"/>
      <c r="AP292" s="5">
        <f t="shared" si="115"/>
        <v>9</v>
      </c>
      <c r="AQ292" s="5"/>
      <c r="AR292" s="5"/>
      <c r="AS292" s="5">
        <v>2</v>
      </c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</row>
    <row r="293" spans="1:61">
      <c r="A293" s="5" t="s">
        <v>86</v>
      </c>
      <c r="B293" s="5" t="s">
        <v>106</v>
      </c>
      <c r="C293" s="5">
        <f t="shared" si="108"/>
        <v>11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>
        <f t="shared" si="100"/>
        <v>0</v>
      </c>
      <c r="W293" s="5">
        <v>0</v>
      </c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</row>
    <row r="294" spans="1:61">
      <c r="A294" s="5" t="s">
        <v>86</v>
      </c>
      <c r="B294" s="5" t="s">
        <v>106</v>
      </c>
      <c r="C294" s="5">
        <f t="shared" si="108"/>
        <v>12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>
        <f t="shared" si="100"/>
        <v>0</v>
      </c>
      <c r="W294" s="5">
        <v>0</v>
      </c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</row>
    <row r="295" spans="1:61">
      <c r="A295" s="5" t="s">
        <v>86</v>
      </c>
      <c r="B295" s="5" t="s">
        <v>106</v>
      </c>
      <c r="C295" s="5">
        <f t="shared" si="108"/>
        <v>13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>
        <f t="shared" si="100"/>
        <v>0</v>
      </c>
      <c r="W295" s="5">
        <v>0</v>
      </c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</row>
    <row r="296" spans="1:61">
      <c r="A296" s="5" t="s">
        <v>86</v>
      </c>
      <c r="B296" s="5" t="s">
        <v>106</v>
      </c>
      <c r="C296" s="5">
        <f t="shared" si="108"/>
        <v>14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>
        <f t="shared" si="100"/>
        <v>0</v>
      </c>
      <c r="W296" s="5">
        <v>0</v>
      </c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</row>
    <row r="297" spans="1:61">
      <c r="A297" s="5" t="s">
        <v>86</v>
      </c>
      <c r="B297" s="5" t="s">
        <v>106</v>
      </c>
      <c r="C297" s="5">
        <f t="shared" si="108"/>
        <v>15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>
        <f t="shared" si="100"/>
        <v>0</v>
      </c>
      <c r="W297" s="5">
        <v>0</v>
      </c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</row>
    <row r="298" spans="1:61">
      <c r="A298" s="5" t="s">
        <v>86</v>
      </c>
      <c r="B298" s="5" t="s">
        <v>106</v>
      </c>
      <c r="C298" s="5">
        <f t="shared" si="108"/>
        <v>16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>
        <f t="shared" si="100"/>
        <v>0</v>
      </c>
      <c r="W298" s="5">
        <v>0</v>
      </c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</row>
    <row r="299" spans="1:61">
      <c r="A299" s="5" t="s">
        <v>86</v>
      </c>
      <c r="B299" s="5" t="s">
        <v>106</v>
      </c>
      <c r="C299" s="5">
        <f t="shared" si="108"/>
        <v>17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>
        <f t="shared" si="100"/>
        <v>0</v>
      </c>
      <c r="W299" s="5">
        <v>0</v>
      </c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</row>
    <row r="300" spans="1:61">
      <c r="A300" s="5" t="s">
        <v>86</v>
      </c>
      <c r="B300" s="5" t="s">
        <v>106</v>
      </c>
      <c r="C300" s="5">
        <f t="shared" si="108"/>
        <v>18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>
        <f t="shared" si="100"/>
        <v>0</v>
      </c>
      <c r="W300" s="5">
        <v>0</v>
      </c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</row>
    <row r="301" spans="1:61">
      <c r="A301" s="5" t="s">
        <v>86</v>
      </c>
      <c r="B301" s="5" t="s">
        <v>106</v>
      </c>
      <c r="C301" s="5">
        <f t="shared" si="108"/>
        <v>19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>
        <f t="shared" si="100"/>
        <v>0</v>
      </c>
      <c r="W301" s="5">
        <v>0</v>
      </c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</row>
    <row r="302" spans="1:61">
      <c r="A302" s="5" t="s">
        <v>86</v>
      </c>
      <c r="B302" s="5" t="s">
        <v>106</v>
      </c>
      <c r="C302" s="5">
        <f t="shared" si="108"/>
        <v>20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 t="s">
        <v>129</v>
      </c>
      <c r="U302" s="5"/>
      <c r="V302" s="5">
        <f t="shared" si="100"/>
        <v>0</v>
      </c>
      <c r="W302" s="5">
        <v>0</v>
      </c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</row>
    <row r="303" spans="1:61">
      <c r="A303" s="5" t="s">
        <v>87</v>
      </c>
      <c r="B303" s="5" t="s">
        <v>106</v>
      </c>
      <c r="C303" s="5">
        <v>1</v>
      </c>
      <c r="D303" s="5">
        <v>0</v>
      </c>
      <c r="E303" s="5"/>
      <c r="F303" s="5"/>
      <c r="G303" s="5">
        <v>10</v>
      </c>
      <c r="H303" s="5"/>
      <c r="I303" s="5"/>
      <c r="J303" s="5">
        <f t="shared" ref="J303:J312" si="116">C303*10</f>
        <v>10</v>
      </c>
      <c r="K303" s="5">
        <v>100</v>
      </c>
      <c r="L303" s="5"/>
      <c r="M303" s="5"/>
      <c r="N303" s="5"/>
      <c r="O303" s="5">
        <v>10000</v>
      </c>
      <c r="P303" s="5"/>
      <c r="Q303" s="5"/>
      <c r="R303" s="5"/>
      <c r="S303" s="5">
        <v>0</v>
      </c>
      <c r="T303" s="5"/>
      <c r="U303" s="5">
        <v>5</v>
      </c>
      <c r="V303" s="5">
        <f t="shared" si="100"/>
        <v>8.3333333333333329E-2</v>
      </c>
      <c r="W303" s="5">
        <v>0</v>
      </c>
      <c r="X303" s="5">
        <v>50</v>
      </c>
      <c r="Y303" s="5">
        <v>300</v>
      </c>
      <c r="Z303" s="5">
        <v>200</v>
      </c>
      <c r="AA303" s="5">
        <v>150</v>
      </c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</row>
    <row r="304" spans="1:61">
      <c r="A304" s="5" t="s">
        <v>87</v>
      </c>
      <c r="B304" s="5" t="s">
        <v>106</v>
      </c>
      <c r="C304" s="5">
        <f t="shared" ref="C304:C322" si="117">C303+1</f>
        <v>2</v>
      </c>
      <c r="D304" s="5">
        <v>0</v>
      </c>
      <c r="E304" s="5"/>
      <c r="F304" s="5"/>
      <c r="G304" s="5">
        <v>30</v>
      </c>
      <c r="H304" s="5"/>
      <c r="I304" s="5"/>
      <c r="J304" s="5">
        <f t="shared" si="116"/>
        <v>20</v>
      </c>
      <c r="K304" s="5">
        <v>300</v>
      </c>
      <c r="L304" s="5"/>
      <c r="M304" s="5"/>
      <c r="N304" s="5"/>
      <c r="O304" s="5">
        <v>30000</v>
      </c>
      <c r="P304" s="5"/>
      <c r="Q304" s="5"/>
      <c r="R304" s="5"/>
      <c r="S304" s="5">
        <v>0</v>
      </c>
      <c r="T304" s="5"/>
      <c r="U304" s="5">
        <v>30</v>
      </c>
      <c r="V304" s="5">
        <f t="shared" si="100"/>
        <v>0.5</v>
      </c>
      <c r="W304" s="5">
        <v>0</v>
      </c>
      <c r="X304" s="5">
        <f t="shared" ref="X304:X312" si="118">X303*2</f>
        <v>100</v>
      </c>
      <c r="Y304" s="5">
        <f t="shared" ref="Y304:Y312" si="119">Y303*2</f>
        <v>600</v>
      </c>
      <c r="Z304" s="5">
        <f t="shared" ref="Z304:Z312" si="120">Z303*2</f>
        <v>400</v>
      </c>
      <c r="AA304" s="5">
        <f t="shared" ref="AA304:AA312" si="121">AA303*2</f>
        <v>300</v>
      </c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>
        <v>1</v>
      </c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</row>
    <row r="305" spans="1:61">
      <c r="A305" s="5" t="s">
        <v>87</v>
      </c>
      <c r="B305" s="5" t="s">
        <v>106</v>
      </c>
      <c r="C305" s="5">
        <f t="shared" si="117"/>
        <v>3</v>
      </c>
      <c r="D305" s="5">
        <v>0</v>
      </c>
      <c r="E305" s="5"/>
      <c r="F305" s="5"/>
      <c r="G305" s="5">
        <v>60</v>
      </c>
      <c r="H305" s="5"/>
      <c r="I305" s="5"/>
      <c r="J305" s="5">
        <f t="shared" si="116"/>
        <v>30</v>
      </c>
      <c r="K305" s="5">
        <v>600</v>
      </c>
      <c r="L305" s="5"/>
      <c r="M305" s="5"/>
      <c r="N305" s="5"/>
      <c r="O305" s="5">
        <v>60000</v>
      </c>
      <c r="P305" s="5"/>
      <c r="Q305" s="5"/>
      <c r="R305" s="5"/>
      <c r="S305" s="5">
        <v>0</v>
      </c>
      <c r="T305" s="5"/>
      <c r="U305" s="5">
        <v>120</v>
      </c>
      <c r="V305" s="5">
        <f t="shared" si="100"/>
        <v>2</v>
      </c>
      <c r="W305" s="5">
        <v>0</v>
      </c>
      <c r="X305" s="5">
        <f t="shared" si="118"/>
        <v>200</v>
      </c>
      <c r="Y305" s="5">
        <f t="shared" si="119"/>
        <v>1200</v>
      </c>
      <c r="Z305" s="5">
        <f t="shared" si="120"/>
        <v>800</v>
      </c>
      <c r="AA305" s="5">
        <f t="shared" si="121"/>
        <v>600</v>
      </c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>
        <f t="shared" ref="AQ305:AQ312" si="122">AQ304+1</f>
        <v>2</v>
      </c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</row>
    <row r="306" spans="1:61">
      <c r="A306" s="5" t="s">
        <v>87</v>
      </c>
      <c r="B306" s="5" t="s">
        <v>106</v>
      </c>
      <c r="C306" s="5">
        <f t="shared" si="117"/>
        <v>4</v>
      </c>
      <c r="D306" s="5">
        <v>0</v>
      </c>
      <c r="E306" s="5"/>
      <c r="F306" s="5"/>
      <c r="G306" s="5">
        <v>100</v>
      </c>
      <c r="H306" s="5"/>
      <c r="I306" s="5"/>
      <c r="J306" s="5">
        <f t="shared" si="116"/>
        <v>40</v>
      </c>
      <c r="K306" s="5">
        <v>1000</v>
      </c>
      <c r="L306" s="5"/>
      <c r="M306" s="5"/>
      <c r="N306" s="5"/>
      <c r="O306" s="5">
        <v>100000</v>
      </c>
      <c r="P306" s="5"/>
      <c r="Q306" s="5"/>
      <c r="R306" s="5"/>
      <c r="S306" s="5">
        <v>0</v>
      </c>
      <c r="T306" s="5"/>
      <c r="U306" s="5">
        <v>240</v>
      </c>
      <c r="V306" s="5">
        <f t="shared" si="100"/>
        <v>4</v>
      </c>
      <c r="W306" s="5">
        <v>0</v>
      </c>
      <c r="X306" s="5">
        <f t="shared" si="118"/>
        <v>400</v>
      </c>
      <c r="Y306" s="5">
        <f t="shared" si="119"/>
        <v>2400</v>
      </c>
      <c r="Z306" s="5">
        <f t="shared" si="120"/>
        <v>1600</v>
      </c>
      <c r="AA306" s="5">
        <f t="shared" si="121"/>
        <v>1200</v>
      </c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>
        <f t="shared" si="122"/>
        <v>3</v>
      </c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</row>
    <row r="307" spans="1:61">
      <c r="A307" s="5" t="s">
        <v>87</v>
      </c>
      <c r="B307" s="5" t="s">
        <v>106</v>
      </c>
      <c r="C307" s="5">
        <f t="shared" si="117"/>
        <v>5</v>
      </c>
      <c r="D307" s="5">
        <v>0</v>
      </c>
      <c r="E307" s="5"/>
      <c r="F307" s="5"/>
      <c r="G307" s="5">
        <v>150</v>
      </c>
      <c r="H307" s="5"/>
      <c r="I307" s="5"/>
      <c r="J307" s="5">
        <f t="shared" si="116"/>
        <v>50</v>
      </c>
      <c r="K307" s="5">
        <v>1500</v>
      </c>
      <c r="L307" s="5"/>
      <c r="M307" s="5"/>
      <c r="N307" s="5"/>
      <c r="O307" s="5">
        <v>150000</v>
      </c>
      <c r="P307" s="5"/>
      <c r="Q307" s="5"/>
      <c r="R307" s="5"/>
      <c r="S307" s="5">
        <v>0</v>
      </c>
      <c r="T307" s="5"/>
      <c r="U307" s="5">
        <v>480</v>
      </c>
      <c r="V307" s="5">
        <f t="shared" si="100"/>
        <v>8</v>
      </c>
      <c r="W307" s="5">
        <v>0</v>
      </c>
      <c r="X307" s="5">
        <f t="shared" si="118"/>
        <v>800</v>
      </c>
      <c r="Y307" s="5">
        <f t="shared" si="119"/>
        <v>4800</v>
      </c>
      <c r="Z307" s="5">
        <f t="shared" si="120"/>
        <v>3200</v>
      </c>
      <c r="AA307" s="5">
        <f t="shared" si="121"/>
        <v>2400</v>
      </c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>
        <f t="shared" si="122"/>
        <v>4</v>
      </c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</row>
    <row r="308" spans="1:61">
      <c r="A308" s="5" t="s">
        <v>87</v>
      </c>
      <c r="B308" s="5" t="s">
        <v>106</v>
      </c>
      <c r="C308" s="5">
        <f t="shared" si="117"/>
        <v>6</v>
      </c>
      <c r="D308" s="5">
        <v>0</v>
      </c>
      <c r="E308" s="5"/>
      <c r="F308" s="5"/>
      <c r="G308" s="5">
        <v>200</v>
      </c>
      <c r="H308" s="5"/>
      <c r="I308" s="5"/>
      <c r="J308" s="5">
        <f t="shared" si="116"/>
        <v>60</v>
      </c>
      <c r="K308" s="5">
        <v>2100</v>
      </c>
      <c r="L308" s="5"/>
      <c r="M308" s="5"/>
      <c r="N308" s="5"/>
      <c r="O308" s="5">
        <v>210000</v>
      </c>
      <c r="P308" s="5"/>
      <c r="Q308" s="5"/>
      <c r="R308" s="5"/>
      <c r="S308" s="5">
        <v>0</v>
      </c>
      <c r="T308" s="5"/>
      <c r="U308" s="5">
        <v>960</v>
      </c>
      <c r="V308" s="5">
        <f t="shared" si="100"/>
        <v>16</v>
      </c>
      <c r="W308" s="5">
        <v>0</v>
      </c>
      <c r="X308" s="5">
        <f t="shared" si="118"/>
        <v>1600</v>
      </c>
      <c r="Y308" s="5">
        <f t="shared" si="119"/>
        <v>9600</v>
      </c>
      <c r="Z308" s="5">
        <f t="shared" si="120"/>
        <v>6400</v>
      </c>
      <c r="AA308" s="5">
        <f t="shared" si="121"/>
        <v>4800</v>
      </c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>
        <f t="shared" si="122"/>
        <v>5</v>
      </c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</row>
    <row r="309" spans="1:61">
      <c r="A309" s="5" t="s">
        <v>87</v>
      </c>
      <c r="B309" s="5" t="s">
        <v>106</v>
      </c>
      <c r="C309" s="5">
        <f t="shared" si="117"/>
        <v>7</v>
      </c>
      <c r="D309" s="5">
        <v>0</v>
      </c>
      <c r="E309" s="5"/>
      <c r="F309" s="5"/>
      <c r="G309" s="5">
        <v>280</v>
      </c>
      <c r="H309" s="5"/>
      <c r="I309" s="5"/>
      <c r="J309" s="5">
        <f t="shared" si="116"/>
        <v>70</v>
      </c>
      <c r="K309" s="5">
        <v>2800</v>
      </c>
      <c r="L309" s="5"/>
      <c r="M309" s="5"/>
      <c r="N309" s="5"/>
      <c r="O309" s="5">
        <v>280000</v>
      </c>
      <c r="P309" s="5"/>
      <c r="Q309" s="5"/>
      <c r="R309" s="5"/>
      <c r="S309" s="5">
        <v>0</v>
      </c>
      <c r="T309" s="5"/>
      <c r="U309" s="5">
        <v>1920</v>
      </c>
      <c r="V309" s="5">
        <f t="shared" si="100"/>
        <v>32</v>
      </c>
      <c r="W309" s="5">
        <v>0</v>
      </c>
      <c r="X309" s="5">
        <f t="shared" si="118"/>
        <v>3200</v>
      </c>
      <c r="Y309" s="5">
        <f t="shared" si="119"/>
        <v>19200</v>
      </c>
      <c r="Z309" s="5">
        <f t="shared" si="120"/>
        <v>12800</v>
      </c>
      <c r="AA309" s="5">
        <f t="shared" si="121"/>
        <v>9600</v>
      </c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>
        <f t="shared" si="122"/>
        <v>6</v>
      </c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</row>
    <row r="310" spans="1:61">
      <c r="A310" s="5" t="s">
        <v>87</v>
      </c>
      <c r="B310" s="5" t="s">
        <v>106</v>
      </c>
      <c r="C310" s="5">
        <f t="shared" si="117"/>
        <v>8</v>
      </c>
      <c r="D310" s="5">
        <v>0</v>
      </c>
      <c r="E310" s="5"/>
      <c r="F310" s="5"/>
      <c r="G310" s="5">
        <v>360</v>
      </c>
      <c r="H310" s="5"/>
      <c r="I310" s="5"/>
      <c r="J310" s="5">
        <f t="shared" si="116"/>
        <v>80</v>
      </c>
      <c r="K310" s="5">
        <v>3600</v>
      </c>
      <c r="L310" s="5"/>
      <c r="M310" s="5"/>
      <c r="N310" s="5"/>
      <c r="O310" s="5">
        <v>360000</v>
      </c>
      <c r="P310" s="5"/>
      <c r="Q310" s="5"/>
      <c r="R310" s="5"/>
      <c r="S310" s="5">
        <v>0</v>
      </c>
      <c r="T310" s="5"/>
      <c r="U310" s="5">
        <v>3840</v>
      </c>
      <c r="V310" s="5">
        <f t="shared" si="100"/>
        <v>64</v>
      </c>
      <c r="W310" s="5">
        <v>0</v>
      </c>
      <c r="X310" s="5">
        <f t="shared" si="118"/>
        <v>6400</v>
      </c>
      <c r="Y310" s="5">
        <f t="shared" si="119"/>
        <v>38400</v>
      </c>
      <c r="Z310" s="5">
        <f t="shared" si="120"/>
        <v>25600</v>
      </c>
      <c r="AA310" s="5">
        <f t="shared" si="121"/>
        <v>19200</v>
      </c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>
        <f t="shared" si="122"/>
        <v>7</v>
      </c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</row>
    <row r="311" spans="1:61">
      <c r="A311" s="5" t="s">
        <v>87</v>
      </c>
      <c r="B311" s="5" t="s">
        <v>106</v>
      </c>
      <c r="C311" s="5">
        <f t="shared" si="117"/>
        <v>9</v>
      </c>
      <c r="D311" s="5">
        <v>0</v>
      </c>
      <c r="E311" s="5"/>
      <c r="F311" s="5"/>
      <c r="G311" s="5">
        <v>450</v>
      </c>
      <c r="H311" s="5"/>
      <c r="I311" s="5"/>
      <c r="J311" s="5">
        <f t="shared" si="116"/>
        <v>90</v>
      </c>
      <c r="K311" s="5">
        <v>4500</v>
      </c>
      <c r="L311" s="5"/>
      <c r="M311" s="5"/>
      <c r="N311" s="5"/>
      <c r="O311" s="5">
        <v>450000</v>
      </c>
      <c r="P311" s="5"/>
      <c r="Q311" s="5"/>
      <c r="R311" s="5"/>
      <c r="S311" s="5">
        <v>0</v>
      </c>
      <c r="T311" s="5"/>
      <c r="U311" s="5">
        <v>7680</v>
      </c>
      <c r="V311" s="5">
        <f t="shared" si="100"/>
        <v>128</v>
      </c>
      <c r="W311" s="5">
        <v>0</v>
      </c>
      <c r="X311" s="5">
        <f t="shared" si="118"/>
        <v>12800</v>
      </c>
      <c r="Y311" s="5">
        <f t="shared" si="119"/>
        <v>76800</v>
      </c>
      <c r="Z311" s="5">
        <f t="shared" si="120"/>
        <v>51200</v>
      </c>
      <c r="AA311" s="5">
        <f t="shared" si="121"/>
        <v>38400</v>
      </c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>
        <f t="shared" si="122"/>
        <v>8</v>
      </c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</row>
    <row r="312" spans="1:61">
      <c r="A312" s="5" t="s">
        <v>87</v>
      </c>
      <c r="B312" s="5" t="s">
        <v>106</v>
      </c>
      <c r="C312" s="5">
        <f t="shared" si="117"/>
        <v>10</v>
      </c>
      <c r="D312" s="5">
        <v>0</v>
      </c>
      <c r="E312" s="5"/>
      <c r="F312" s="5"/>
      <c r="G312" s="5">
        <v>550</v>
      </c>
      <c r="H312" s="5"/>
      <c r="I312" s="5"/>
      <c r="J312" s="5">
        <f t="shared" si="116"/>
        <v>100</v>
      </c>
      <c r="K312" s="5">
        <v>5500</v>
      </c>
      <c r="L312" s="5"/>
      <c r="M312" s="5"/>
      <c r="N312" s="5"/>
      <c r="O312" s="5">
        <v>550000</v>
      </c>
      <c r="P312" s="5"/>
      <c r="Q312" s="5"/>
      <c r="R312" s="5"/>
      <c r="S312" s="5">
        <v>0</v>
      </c>
      <c r="T312" s="5" t="s">
        <v>117</v>
      </c>
      <c r="U312" s="5">
        <v>15360</v>
      </c>
      <c r="V312" s="5">
        <f t="shared" si="100"/>
        <v>256</v>
      </c>
      <c r="W312" s="5">
        <v>0</v>
      </c>
      <c r="X312" s="5">
        <f t="shared" si="118"/>
        <v>25600</v>
      </c>
      <c r="Y312" s="5">
        <f t="shared" si="119"/>
        <v>153600</v>
      </c>
      <c r="Z312" s="5">
        <f t="shared" si="120"/>
        <v>102400</v>
      </c>
      <c r="AA312" s="5">
        <f t="shared" si="121"/>
        <v>76800</v>
      </c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>
        <f t="shared" si="122"/>
        <v>9</v>
      </c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</row>
    <row r="313" spans="1:61">
      <c r="A313" s="5" t="s">
        <v>87</v>
      </c>
      <c r="B313" s="5" t="s">
        <v>106</v>
      </c>
      <c r="C313" s="5">
        <f t="shared" si="117"/>
        <v>11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>
        <f t="shared" si="100"/>
        <v>0</v>
      </c>
      <c r="W313" s="5">
        <v>0</v>
      </c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</row>
    <row r="314" spans="1:61">
      <c r="A314" s="5" t="s">
        <v>87</v>
      </c>
      <c r="B314" s="5" t="s">
        <v>106</v>
      </c>
      <c r="C314" s="5">
        <f t="shared" si="117"/>
        <v>12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>
        <f t="shared" si="100"/>
        <v>0</v>
      </c>
      <c r="W314" s="5">
        <v>0</v>
      </c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</row>
    <row r="315" spans="1:61">
      <c r="A315" s="5" t="s">
        <v>87</v>
      </c>
      <c r="B315" s="5" t="s">
        <v>106</v>
      </c>
      <c r="C315" s="5">
        <f t="shared" si="117"/>
        <v>13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>
        <f t="shared" si="100"/>
        <v>0</v>
      </c>
      <c r="W315" s="5">
        <v>0</v>
      </c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</row>
    <row r="316" spans="1:61">
      <c r="A316" s="5" t="s">
        <v>87</v>
      </c>
      <c r="B316" s="5" t="s">
        <v>106</v>
      </c>
      <c r="C316" s="5">
        <f t="shared" si="117"/>
        <v>14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>
        <f t="shared" si="100"/>
        <v>0</v>
      </c>
      <c r="W316" s="5">
        <v>0</v>
      </c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</row>
    <row r="317" spans="1:61">
      <c r="A317" s="5" t="s">
        <v>87</v>
      </c>
      <c r="B317" s="5" t="s">
        <v>106</v>
      </c>
      <c r="C317" s="5">
        <f t="shared" si="117"/>
        <v>15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>
        <f t="shared" si="100"/>
        <v>0</v>
      </c>
      <c r="W317" s="5">
        <v>0</v>
      </c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</row>
    <row r="318" spans="1:61">
      <c r="A318" s="5" t="s">
        <v>87</v>
      </c>
      <c r="B318" s="5" t="s">
        <v>106</v>
      </c>
      <c r="C318" s="5">
        <f t="shared" si="117"/>
        <v>16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>
        <f t="shared" si="100"/>
        <v>0</v>
      </c>
      <c r="W318" s="5">
        <v>0</v>
      </c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</row>
    <row r="319" spans="1:61">
      <c r="A319" s="5" t="s">
        <v>87</v>
      </c>
      <c r="B319" s="5" t="s">
        <v>106</v>
      </c>
      <c r="C319" s="5">
        <f t="shared" si="117"/>
        <v>17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>
        <f t="shared" si="100"/>
        <v>0</v>
      </c>
      <c r="W319" s="5">
        <v>0</v>
      </c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</row>
    <row r="320" spans="1:61">
      <c r="A320" s="5" t="s">
        <v>87</v>
      </c>
      <c r="B320" s="5" t="s">
        <v>106</v>
      </c>
      <c r="C320" s="5">
        <f t="shared" si="117"/>
        <v>18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>
        <f t="shared" si="100"/>
        <v>0</v>
      </c>
      <c r="W320" s="5">
        <v>0</v>
      </c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</row>
    <row r="321" spans="1:61">
      <c r="A321" s="5" t="s">
        <v>87</v>
      </c>
      <c r="B321" s="5" t="s">
        <v>106</v>
      </c>
      <c r="C321" s="5">
        <f t="shared" si="117"/>
        <v>19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>
        <f t="shared" si="100"/>
        <v>0</v>
      </c>
      <c r="W321" s="5">
        <v>0</v>
      </c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</row>
    <row r="322" spans="1:61">
      <c r="A322" s="5" t="s">
        <v>87</v>
      </c>
      <c r="B322" s="5" t="s">
        <v>106</v>
      </c>
      <c r="C322" s="5">
        <f t="shared" si="117"/>
        <v>20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 t="s">
        <v>129</v>
      </c>
      <c r="U322" s="5"/>
      <c r="V322" s="5">
        <f t="shared" si="100"/>
        <v>0</v>
      </c>
      <c r="W322" s="5">
        <v>0</v>
      </c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</row>
    <row r="323" spans="1:61">
      <c r="A323" s="5" t="s">
        <v>88</v>
      </c>
      <c r="B323" s="5" t="s">
        <v>106</v>
      </c>
      <c r="C323" s="5">
        <v>1</v>
      </c>
      <c r="D323" s="5">
        <v>0</v>
      </c>
      <c r="E323" s="5"/>
      <c r="F323" s="5"/>
      <c r="G323" s="5">
        <v>10</v>
      </c>
      <c r="H323" s="5"/>
      <c r="I323" s="5"/>
      <c r="J323" s="5">
        <f t="shared" ref="J323:J332" si="123">C323*10</f>
        <v>10</v>
      </c>
      <c r="K323" s="5"/>
      <c r="L323" s="5">
        <v>100</v>
      </c>
      <c r="M323" s="5"/>
      <c r="N323" s="5"/>
      <c r="O323" s="5"/>
      <c r="P323" s="5">
        <v>10000</v>
      </c>
      <c r="Q323" s="5"/>
      <c r="R323" s="5"/>
      <c r="S323" s="5">
        <v>0</v>
      </c>
      <c r="T323" s="5"/>
      <c r="U323" s="5">
        <v>5</v>
      </c>
      <c r="V323" s="5">
        <f t="shared" ref="V323:V386" si="124">U323/60</f>
        <v>8.3333333333333329E-2</v>
      </c>
      <c r="W323" s="5">
        <v>0</v>
      </c>
      <c r="X323" s="5">
        <v>100</v>
      </c>
      <c r="Y323" s="5">
        <v>100</v>
      </c>
      <c r="Z323" s="5">
        <v>250</v>
      </c>
      <c r="AA323" s="5">
        <v>300</v>
      </c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</row>
    <row r="324" spans="1:61">
      <c r="A324" s="5" t="s">
        <v>88</v>
      </c>
      <c r="B324" s="5" t="s">
        <v>106</v>
      </c>
      <c r="C324" s="5">
        <f t="shared" ref="C324:C342" si="125">C323+1</f>
        <v>2</v>
      </c>
      <c r="D324" s="5">
        <v>0</v>
      </c>
      <c r="E324" s="5"/>
      <c r="F324" s="5"/>
      <c r="G324" s="5">
        <v>30</v>
      </c>
      <c r="H324" s="5"/>
      <c r="I324" s="5"/>
      <c r="J324" s="5">
        <f t="shared" si="123"/>
        <v>20</v>
      </c>
      <c r="K324" s="5"/>
      <c r="L324" s="5">
        <v>300</v>
      </c>
      <c r="M324" s="5"/>
      <c r="N324" s="5"/>
      <c r="O324" s="5"/>
      <c r="P324" s="5">
        <v>30000</v>
      </c>
      <c r="Q324" s="5"/>
      <c r="R324" s="5"/>
      <c r="S324" s="5">
        <v>0</v>
      </c>
      <c r="T324" s="5"/>
      <c r="U324" s="5">
        <v>45</v>
      </c>
      <c r="V324" s="5">
        <f t="shared" si="124"/>
        <v>0.75</v>
      </c>
      <c r="W324" s="5">
        <v>0</v>
      </c>
      <c r="X324" s="5">
        <f t="shared" ref="X324:X332" si="126">X323*2</f>
        <v>200</v>
      </c>
      <c r="Y324" s="5">
        <f t="shared" ref="Y324:Y332" si="127">Y323*2</f>
        <v>200</v>
      </c>
      <c r="Z324" s="5">
        <f t="shared" ref="Z324:Z332" si="128">Z323*2</f>
        <v>500</v>
      </c>
      <c r="AA324" s="5">
        <f t="shared" ref="AA324:AA332" si="129">AA323*2</f>
        <v>600</v>
      </c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>
        <v>1</v>
      </c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</row>
    <row r="325" spans="1:61">
      <c r="A325" s="5" t="s">
        <v>88</v>
      </c>
      <c r="B325" s="5" t="s">
        <v>106</v>
      </c>
      <c r="C325" s="5">
        <f t="shared" si="125"/>
        <v>3</v>
      </c>
      <c r="D325" s="5">
        <v>0</v>
      </c>
      <c r="E325" s="5"/>
      <c r="F325" s="5"/>
      <c r="G325" s="5">
        <v>60</v>
      </c>
      <c r="H325" s="5"/>
      <c r="I325" s="5"/>
      <c r="J325" s="5">
        <f t="shared" si="123"/>
        <v>30</v>
      </c>
      <c r="K325" s="5"/>
      <c r="L325" s="5">
        <v>600</v>
      </c>
      <c r="M325" s="5"/>
      <c r="N325" s="5"/>
      <c r="O325" s="5"/>
      <c r="P325" s="5">
        <v>60000</v>
      </c>
      <c r="Q325" s="5"/>
      <c r="R325" s="5"/>
      <c r="S325" s="5">
        <v>0</v>
      </c>
      <c r="T325" s="5"/>
      <c r="U325" s="5">
        <v>180</v>
      </c>
      <c r="V325" s="5">
        <f t="shared" si="124"/>
        <v>3</v>
      </c>
      <c r="W325" s="5">
        <v>0</v>
      </c>
      <c r="X325" s="5">
        <f t="shared" si="126"/>
        <v>400</v>
      </c>
      <c r="Y325" s="5">
        <f t="shared" si="127"/>
        <v>400</v>
      </c>
      <c r="Z325" s="5">
        <f t="shared" si="128"/>
        <v>1000</v>
      </c>
      <c r="AA325" s="5">
        <f t="shared" si="129"/>
        <v>1200</v>
      </c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>
        <f t="shared" ref="AR325:AR332" si="130">AR324+1</f>
        <v>2</v>
      </c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</row>
    <row r="326" spans="1:61">
      <c r="A326" s="5" t="s">
        <v>88</v>
      </c>
      <c r="B326" s="5" t="s">
        <v>106</v>
      </c>
      <c r="C326" s="5">
        <f t="shared" si="125"/>
        <v>4</v>
      </c>
      <c r="D326" s="5">
        <v>0</v>
      </c>
      <c r="E326" s="5"/>
      <c r="F326" s="5"/>
      <c r="G326" s="5">
        <v>100</v>
      </c>
      <c r="H326" s="5"/>
      <c r="I326" s="5"/>
      <c r="J326" s="5">
        <f t="shared" si="123"/>
        <v>40</v>
      </c>
      <c r="K326" s="5"/>
      <c r="L326" s="5">
        <v>1000</v>
      </c>
      <c r="M326" s="5"/>
      <c r="N326" s="5"/>
      <c r="O326" s="5"/>
      <c r="P326" s="5">
        <v>100000</v>
      </c>
      <c r="Q326" s="5"/>
      <c r="R326" s="5"/>
      <c r="S326" s="5">
        <v>0</v>
      </c>
      <c r="T326" s="5"/>
      <c r="U326" s="5">
        <v>360</v>
      </c>
      <c r="V326" s="5">
        <f t="shared" si="124"/>
        <v>6</v>
      </c>
      <c r="W326" s="5">
        <v>0</v>
      </c>
      <c r="X326" s="5">
        <f t="shared" si="126"/>
        <v>800</v>
      </c>
      <c r="Y326" s="5">
        <f t="shared" si="127"/>
        <v>800</v>
      </c>
      <c r="Z326" s="5">
        <f t="shared" si="128"/>
        <v>2000</v>
      </c>
      <c r="AA326" s="5">
        <f t="shared" si="129"/>
        <v>2400</v>
      </c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>
        <f t="shared" si="130"/>
        <v>3</v>
      </c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</row>
    <row r="327" spans="1:61">
      <c r="A327" s="5" t="s">
        <v>88</v>
      </c>
      <c r="B327" s="5" t="s">
        <v>106</v>
      </c>
      <c r="C327" s="5">
        <f t="shared" si="125"/>
        <v>5</v>
      </c>
      <c r="D327" s="5">
        <v>0</v>
      </c>
      <c r="E327" s="5"/>
      <c r="F327" s="5"/>
      <c r="G327" s="5">
        <v>150</v>
      </c>
      <c r="H327" s="5"/>
      <c r="I327" s="5"/>
      <c r="J327" s="5">
        <f t="shared" si="123"/>
        <v>50</v>
      </c>
      <c r="K327" s="5"/>
      <c r="L327" s="5">
        <v>1500</v>
      </c>
      <c r="M327" s="5"/>
      <c r="N327" s="5"/>
      <c r="O327" s="5"/>
      <c r="P327" s="5">
        <v>150000</v>
      </c>
      <c r="Q327" s="5"/>
      <c r="R327" s="5"/>
      <c r="S327" s="5">
        <v>0</v>
      </c>
      <c r="T327" s="5"/>
      <c r="U327" s="5">
        <v>720</v>
      </c>
      <c r="V327" s="5">
        <f t="shared" si="124"/>
        <v>12</v>
      </c>
      <c r="W327" s="5">
        <v>0</v>
      </c>
      <c r="X327" s="5">
        <f t="shared" si="126"/>
        <v>1600</v>
      </c>
      <c r="Y327" s="5">
        <f t="shared" si="127"/>
        <v>1600</v>
      </c>
      <c r="Z327" s="5">
        <f t="shared" si="128"/>
        <v>4000</v>
      </c>
      <c r="AA327" s="5">
        <f t="shared" si="129"/>
        <v>4800</v>
      </c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>
        <f t="shared" si="130"/>
        <v>4</v>
      </c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</row>
    <row r="328" spans="1:61">
      <c r="A328" s="5" t="s">
        <v>88</v>
      </c>
      <c r="B328" s="5" t="s">
        <v>106</v>
      </c>
      <c r="C328" s="5">
        <f t="shared" si="125"/>
        <v>6</v>
      </c>
      <c r="D328" s="5">
        <v>0</v>
      </c>
      <c r="E328" s="5"/>
      <c r="F328" s="5"/>
      <c r="G328" s="5">
        <v>200</v>
      </c>
      <c r="H328" s="5"/>
      <c r="I328" s="5"/>
      <c r="J328" s="5">
        <f t="shared" si="123"/>
        <v>60</v>
      </c>
      <c r="K328" s="5"/>
      <c r="L328" s="5">
        <v>2100</v>
      </c>
      <c r="M328" s="5"/>
      <c r="N328" s="5"/>
      <c r="O328" s="5"/>
      <c r="P328" s="5">
        <v>210000</v>
      </c>
      <c r="Q328" s="5"/>
      <c r="R328" s="5"/>
      <c r="S328" s="5">
        <v>0</v>
      </c>
      <c r="T328" s="5"/>
      <c r="U328" s="5">
        <v>1440</v>
      </c>
      <c r="V328" s="5">
        <f t="shared" si="124"/>
        <v>24</v>
      </c>
      <c r="W328" s="5">
        <v>0</v>
      </c>
      <c r="X328" s="5">
        <f t="shared" si="126"/>
        <v>3200</v>
      </c>
      <c r="Y328" s="5">
        <f t="shared" si="127"/>
        <v>3200</v>
      </c>
      <c r="Z328" s="5">
        <f t="shared" si="128"/>
        <v>8000</v>
      </c>
      <c r="AA328" s="5">
        <f t="shared" si="129"/>
        <v>9600</v>
      </c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>
        <f t="shared" si="130"/>
        <v>5</v>
      </c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</row>
    <row r="329" spans="1:61">
      <c r="A329" s="5" t="s">
        <v>88</v>
      </c>
      <c r="B329" s="5" t="s">
        <v>106</v>
      </c>
      <c r="C329" s="5">
        <f t="shared" si="125"/>
        <v>7</v>
      </c>
      <c r="D329" s="5">
        <v>0</v>
      </c>
      <c r="E329" s="5"/>
      <c r="F329" s="5"/>
      <c r="G329" s="5">
        <v>280</v>
      </c>
      <c r="H329" s="5"/>
      <c r="I329" s="5"/>
      <c r="J329" s="5">
        <f t="shared" si="123"/>
        <v>70</v>
      </c>
      <c r="K329" s="5"/>
      <c r="L329" s="5">
        <v>2800</v>
      </c>
      <c r="M329" s="5"/>
      <c r="N329" s="5"/>
      <c r="O329" s="5"/>
      <c r="P329" s="5">
        <v>280000</v>
      </c>
      <c r="Q329" s="5"/>
      <c r="R329" s="5"/>
      <c r="S329" s="5">
        <v>0</v>
      </c>
      <c r="T329" s="5"/>
      <c r="U329" s="5">
        <v>2880</v>
      </c>
      <c r="V329" s="5">
        <f t="shared" si="124"/>
        <v>48</v>
      </c>
      <c r="W329" s="5">
        <v>0</v>
      </c>
      <c r="X329" s="5">
        <f t="shared" si="126"/>
        <v>6400</v>
      </c>
      <c r="Y329" s="5">
        <f t="shared" si="127"/>
        <v>6400</v>
      </c>
      <c r="Z329" s="5">
        <f t="shared" si="128"/>
        <v>16000</v>
      </c>
      <c r="AA329" s="5">
        <f t="shared" si="129"/>
        <v>19200</v>
      </c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>
        <f t="shared" si="130"/>
        <v>6</v>
      </c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</row>
    <row r="330" spans="1:61">
      <c r="A330" s="5" t="s">
        <v>88</v>
      </c>
      <c r="B330" s="5" t="s">
        <v>106</v>
      </c>
      <c r="C330" s="5">
        <f t="shared" si="125"/>
        <v>8</v>
      </c>
      <c r="D330" s="5">
        <v>0</v>
      </c>
      <c r="E330" s="5"/>
      <c r="F330" s="5"/>
      <c r="G330" s="5">
        <v>360</v>
      </c>
      <c r="H330" s="5"/>
      <c r="I330" s="5"/>
      <c r="J330" s="5">
        <f t="shared" si="123"/>
        <v>80</v>
      </c>
      <c r="K330" s="5"/>
      <c r="L330" s="5">
        <v>3600</v>
      </c>
      <c r="M330" s="5"/>
      <c r="N330" s="5"/>
      <c r="O330" s="5"/>
      <c r="P330" s="5">
        <v>360000</v>
      </c>
      <c r="Q330" s="5"/>
      <c r="R330" s="5"/>
      <c r="S330" s="5">
        <v>0</v>
      </c>
      <c r="T330" s="5"/>
      <c r="U330" s="5">
        <v>5760</v>
      </c>
      <c r="V330" s="5">
        <f t="shared" si="124"/>
        <v>96</v>
      </c>
      <c r="W330" s="5">
        <v>0</v>
      </c>
      <c r="X330" s="5">
        <f t="shared" si="126"/>
        <v>12800</v>
      </c>
      <c r="Y330" s="5">
        <f t="shared" si="127"/>
        <v>12800</v>
      </c>
      <c r="Z330" s="5">
        <f t="shared" si="128"/>
        <v>32000</v>
      </c>
      <c r="AA330" s="5">
        <f t="shared" si="129"/>
        <v>38400</v>
      </c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>
        <f t="shared" si="130"/>
        <v>7</v>
      </c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</row>
    <row r="331" spans="1:61">
      <c r="A331" s="5" t="s">
        <v>88</v>
      </c>
      <c r="B331" s="5" t="s">
        <v>106</v>
      </c>
      <c r="C331" s="5">
        <f t="shared" si="125"/>
        <v>9</v>
      </c>
      <c r="D331" s="5">
        <v>0</v>
      </c>
      <c r="E331" s="5"/>
      <c r="F331" s="5"/>
      <c r="G331" s="5">
        <v>450</v>
      </c>
      <c r="H331" s="5"/>
      <c r="I331" s="5"/>
      <c r="J331" s="5">
        <f t="shared" si="123"/>
        <v>90</v>
      </c>
      <c r="K331" s="5"/>
      <c r="L331" s="5">
        <v>4500</v>
      </c>
      <c r="M331" s="5"/>
      <c r="N331" s="5"/>
      <c r="O331" s="5"/>
      <c r="P331" s="5">
        <v>450000</v>
      </c>
      <c r="Q331" s="5"/>
      <c r="R331" s="5"/>
      <c r="S331" s="5">
        <v>0</v>
      </c>
      <c r="T331" s="5"/>
      <c r="U331" s="5">
        <v>11520</v>
      </c>
      <c r="V331" s="5">
        <f t="shared" si="124"/>
        <v>192</v>
      </c>
      <c r="W331" s="5">
        <v>0</v>
      </c>
      <c r="X331" s="5">
        <f t="shared" si="126"/>
        <v>25600</v>
      </c>
      <c r="Y331" s="5">
        <f t="shared" si="127"/>
        <v>25600</v>
      </c>
      <c r="Z331" s="5">
        <f t="shared" si="128"/>
        <v>64000</v>
      </c>
      <c r="AA331" s="5">
        <f t="shared" si="129"/>
        <v>76800</v>
      </c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>
        <f t="shared" si="130"/>
        <v>8</v>
      </c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</row>
    <row r="332" spans="1:61">
      <c r="A332" s="5" t="s">
        <v>88</v>
      </c>
      <c r="B332" s="5" t="s">
        <v>106</v>
      </c>
      <c r="C332" s="5">
        <f t="shared" si="125"/>
        <v>10</v>
      </c>
      <c r="D332" s="5">
        <v>0</v>
      </c>
      <c r="E332" s="5"/>
      <c r="F332" s="5"/>
      <c r="G332" s="5">
        <v>550</v>
      </c>
      <c r="H332" s="5"/>
      <c r="I332" s="5"/>
      <c r="J332" s="5">
        <f t="shared" si="123"/>
        <v>100</v>
      </c>
      <c r="K332" s="5"/>
      <c r="L332" s="5">
        <v>5500</v>
      </c>
      <c r="M332" s="5"/>
      <c r="N332" s="5"/>
      <c r="O332" s="5"/>
      <c r="P332" s="5">
        <v>550000</v>
      </c>
      <c r="Q332" s="5"/>
      <c r="R332" s="5"/>
      <c r="S332" s="5">
        <v>0</v>
      </c>
      <c r="T332" s="5" t="s">
        <v>117</v>
      </c>
      <c r="U332" s="5">
        <v>23040</v>
      </c>
      <c r="V332" s="5">
        <f t="shared" si="124"/>
        <v>384</v>
      </c>
      <c r="W332" s="5">
        <v>0</v>
      </c>
      <c r="X332" s="5">
        <f t="shared" si="126"/>
        <v>51200</v>
      </c>
      <c r="Y332" s="5">
        <f t="shared" si="127"/>
        <v>51200</v>
      </c>
      <c r="Z332" s="5">
        <f t="shared" si="128"/>
        <v>128000</v>
      </c>
      <c r="AA332" s="5">
        <f t="shared" si="129"/>
        <v>153600</v>
      </c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>
        <f t="shared" si="130"/>
        <v>9</v>
      </c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</row>
    <row r="333" spans="1:61">
      <c r="A333" s="5" t="s">
        <v>88</v>
      </c>
      <c r="B333" s="5" t="s">
        <v>106</v>
      </c>
      <c r="C333" s="5">
        <f t="shared" si="125"/>
        <v>11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>
        <f t="shared" si="124"/>
        <v>0</v>
      </c>
      <c r="W333" s="5">
        <v>0</v>
      </c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</row>
    <row r="334" spans="1:61">
      <c r="A334" s="5" t="s">
        <v>88</v>
      </c>
      <c r="B334" s="5" t="s">
        <v>106</v>
      </c>
      <c r="C334" s="5">
        <f t="shared" si="125"/>
        <v>12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>
        <f t="shared" si="124"/>
        <v>0</v>
      </c>
      <c r="W334" s="5">
        <v>0</v>
      </c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</row>
    <row r="335" spans="1:61">
      <c r="A335" s="5" t="s">
        <v>88</v>
      </c>
      <c r="B335" s="5" t="s">
        <v>106</v>
      </c>
      <c r="C335" s="5">
        <f t="shared" si="125"/>
        <v>13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>
        <f t="shared" si="124"/>
        <v>0</v>
      </c>
      <c r="W335" s="5">
        <v>0</v>
      </c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</row>
    <row r="336" spans="1:61">
      <c r="A336" s="5" t="s">
        <v>88</v>
      </c>
      <c r="B336" s="5" t="s">
        <v>106</v>
      </c>
      <c r="C336" s="5">
        <f t="shared" si="125"/>
        <v>14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>
        <f t="shared" si="124"/>
        <v>0</v>
      </c>
      <c r="W336" s="5">
        <v>0</v>
      </c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</row>
    <row r="337" spans="1:61">
      <c r="A337" s="5" t="s">
        <v>88</v>
      </c>
      <c r="B337" s="5" t="s">
        <v>106</v>
      </c>
      <c r="C337" s="5">
        <f t="shared" si="125"/>
        <v>15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>
        <f t="shared" si="124"/>
        <v>0</v>
      </c>
      <c r="W337" s="5">
        <v>0</v>
      </c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</row>
    <row r="338" spans="1:61">
      <c r="A338" s="5" t="s">
        <v>88</v>
      </c>
      <c r="B338" s="5" t="s">
        <v>106</v>
      </c>
      <c r="C338" s="5">
        <f t="shared" si="125"/>
        <v>16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>
        <f t="shared" si="124"/>
        <v>0</v>
      </c>
      <c r="W338" s="5">
        <v>0</v>
      </c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</row>
    <row r="339" spans="1:61">
      <c r="A339" s="5" t="s">
        <v>88</v>
      </c>
      <c r="B339" s="5" t="s">
        <v>106</v>
      </c>
      <c r="C339" s="5">
        <f t="shared" si="125"/>
        <v>17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>
        <f t="shared" si="124"/>
        <v>0</v>
      </c>
      <c r="W339" s="5">
        <v>0</v>
      </c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</row>
    <row r="340" spans="1:61">
      <c r="A340" s="5" t="s">
        <v>88</v>
      </c>
      <c r="B340" s="5" t="s">
        <v>106</v>
      </c>
      <c r="C340" s="5">
        <f t="shared" si="125"/>
        <v>18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>
        <f t="shared" si="124"/>
        <v>0</v>
      </c>
      <c r="W340" s="5">
        <v>0</v>
      </c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</row>
    <row r="341" spans="1:61">
      <c r="A341" s="5" t="s">
        <v>88</v>
      </c>
      <c r="B341" s="5" t="s">
        <v>106</v>
      </c>
      <c r="C341" s="5">
        <f t="shared" si="125"/>
        <v>19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>
        <f t="shared" si="124"/>
        <v>0</v>
      </c>
      <c r="W341" s="5">
        <v>0</v>
      </c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</row>
    <row r="342" spans="1:61">
      <c r="A342" s="5" t="s">
        <v>88</v>
      </c>
      <c r="B342" s="5" t="s">
        <v>106</v>
      </c>
      <c r="C342" s="5">
        <f t="shared" si="125"/>
        <v>20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 t="s">
        <v>129</v>
      </c>
      <c r="U342" s="5"/>
      <c r="V342" s="5">
        <f t="shared" si="124"/>
        <v>0</v>
      </c>
      <c r="W342" s="5">
        <v>0</v>
      </c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</row>
    <row r="343" spans="1:61">
      <c r="A343" s="5" t="s">
        <v>89</v>
      </c>
      <c r="B343" s="5" t="s">
        <v>106</v>
      </c>
      <c r="C343" s="5">
        <v>1</v>
      </c>
      <c r="D343" s="5">
        <v>0</v>
      </c>
      <c r="E343" s="5"/>
      <c r="F343" s="5"/>
      <c r="G343" s="5">
        <v>10</v>
      </c>
      <c r="H343" s="5"/>
      <c r="I343" s="5"/>
      <c r="J343" s="5">
        <f t="shared" ref="J343:J352" si="131">C343*10</f>
        <v>10</v>
      </c>
      <c r="K343" s="5"/>
      <c r="L343" s="5"/>
      <c r="M343" s="5">
        <v>100</v>
      </c>
      <c r="N343" s="5"/>
      <c r="O343" s="5"/>
      <c r="P343" s="5"/>
      <c r="Q343" s="5">
        <v>10000</v>
      </c>
      <c r="R343" s="5"/>
      <c r="S343" s="5">
        <v>0</v>
      </c>
      <c r="T343" s="5"/>
      <c r="U343" s="5">
        <v>5</v>
      </c>
      <c r="V343" s="5">
        <f t="shared" si="124"/>
        <v>8.3333333333333329E-2</v>
      </c>
      <c r="W343" s="5">
        <v>0</v>
      </c>
      <c r="X343" s="5">
        <v>180</v>
      </c>
      <c r="Y343" s="5">
        <v>500</v>
      </c>
      <c r="Z343" s="5">
        <v>150</v>
      </c>
      <c r="AA343" s="5">
        <v>400</v>
      </c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</row>
    <row r="344" spans="1:61">
      <c r="A344" s="5" t="s">
        <v>89</v>
      </c>
      <c r="B344" s="5" t="s">
        <v>106</v>
      </c>
      <c r="C344" s="5">
        <f t="shared" ref="C344:C362" si="132">C343+1</f>
        <v>2</v>
      </c>
      <c r="D344" s="5">
        <v>0</v>
      </c>
      <c r="E344" s="5"/>
      <c r="F344" s="5"/>
      <c r="G344" s="5">
        <v>60</v>
      </c>
      <c r="H344" s="5"/>
      <c r="I344" s="5"/>
      <c r="J344" s="5">
        <f t="shared" si="131"/>
        <v>20</v>
      </c>
      <c r="K344" s="5"/>
      <c r="L344" s="5"/>
      <c r="M344" s="5">
        <v>300</v>
      </c>
      <c r="N344" s="5"/>
      <c r="O344" s="5"/>
      <c r="P344" s="5"/>
      <c r="Q344" s="5">
        <v>30000</v>
      </c>
      <c r="R344" s="5"/>
      <c r="S344" s="5">
        <v>0</v>
      </c>
      <c r="T344" s="5"/>
      <c r="U344" s="5">
        <v>45</v>
      </c>
      <c r="V344" s="5">
        <f t="shared" si="124"/>
        <v>0.75</v>
      </c>
      <c r="W344" s="5">
        <v>0</v>
      </c>
      <c r="X344" s="5">
        <f t="shared" ref="X344:X352" si="133">X343*2</f>
        <v>360</v>
      </c>
      <c r="Y344" s="5">
        <f t="shared" ref="Y344:Y352" si="134">Y343*2</f>
        <v>1000</v>
      </c>
      <c r="Z344" s="5">
        <f t="shared" ref="Z344:Z352" si="135">Z343*2</f>
        <v>300</v>
      </c>
      <c r="AA344" s="5">
        <f t="shared" ref="AA344:AA352" si="136">AA343*2</f>
        <v>800</v>
      </c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>
        <v>1</v>
      </c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</row>
    <row r="345" spans="1:61">
      <c r="A345" s="5" t="s">
        <v>89</v>
      </c>
      <c r="B345" s="5" t="s">
        <v>106</v>
      </c>
      <c r="C345" s="5">
        <f t="shared" si="132"/>
        <v>3</v>
      </c>
      <c r="D345" s="5">
        <v>0</v>
      </c>
      <c r="E345" s="5"/>
      <c r="F345" s="5"/>
      <c r="G345" s="5">
        <v>120</v>
      </c>
      <c r="H345" s="5"/>
      <c r="I345" s="5"/>
      <c r="J345" s="5">
        <f t="shared" si="131"/>
        <v>30</v>
      </c>
      <c r="K345" s="5"/>
      <c r="L345" s="5"/>
      <c r="M345" s="5">
        <v>600</v>
      </c>
      <c r="N345" s="5"/>
      <c r="O345" s="5"/>
      <c r="P345" s="5"/>
      <c r="Q345" s="5">
        <v>60000</v>
      </c>
      <c r="R345" s="5"/>
      <c r="S345" s="5">
        <v>0</v>
      </c>
      <c r="T345" s="5"/>
      <c r="U345" s="5">
        <v>240</v>
      </c>
      <c r="V345" s="5">
        <f t="shared" si="124"/>
        <v>4</v>
      </c>
      <c r="W345" s="5">
        <v>0</v>
      </c>
      <c r="X345" s="5">
        <f t="shared" si="133"/>
        <v>720</v>
      </c>
      <c r="Y345" s="5">
        <f t="shared" si="134"/>
        <v>2000</v>
      </c>
      <c r="Z345" s="5">
        <f t="shared" si="135"/>
        <v>600</v>
      </c>
      <c r="AA345" s="5">
        <f t="shared" si="136"/>
        <v>1600</v>
      </c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>
        <f t="shared" ref="AS345:AS352" si="137">AS344+1</f>
        <v>2</v>
      </c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</row>
    <row r="346" spans="1:61">
      <c r="A346" s="5" t="s">
        <v>89</v>
      </c>
      <c r="B346" s="5" t="s">
        <v>106</v>
      </c>
      <c r="C346" s="5">
        <f t="shared" si="132"/>
        <v>4</v>
      </c>
      <c r="D346" s="5">
        <v>0</v>
      </c>
      <c r="E346" s="5"/>
      <c r="F346" s="5"/>
      <c r="G346" s="5">
        <v>200</v>
      </c>
      <c r="H346" s="5"/>
      <c r="I346" s="5"/>
      <c r="J346" s="5">
        <f t="shared" si="131"/>
        <v>40</v>
      </c>
      <c r="K346" s="5"/>
      <c r="L346" s="5"/>
      <c r="M346" s="5">
        <v>1000</v>
      </c>
      <c r="N346" s="5"/>
      <c r="O346" s="5"/>
      <c r="P346" s="5"/>
      <c r="Q346" s="5">
        <v>100000</v>
      </c>
      <c r="R346" s="5"/>
      <c r="S346" s="5">
        <v>0</v>
      </c>
      <c r="T346" s="5"/>
      <c r="U346" s="5">
        <v>480</v>
      </c>
      <c r="V346" s="5">
        <f t="shared" si="124"/>
        <v>8</v>
      </c>
      <c r="W346" s="5">
        <v>0</v>
      </c>
      <c r="X346" s="5">
        <f t="shared" si="133"/>
        <v>1440</v>
      </c>
      <c r="Y346" s="5">
        <f t="shared" si="134"/>
        <v>4000</v>
      </c>
      <c r="Z346" s="5">
        <f t="shared" si="135"/>
        <v>1200</v>
      </c>
      <c r="AA346" s="5">
        <f t="shared" si="136"/>
        <v>3200</v>
      </c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>
        <f t="shared" si="137"/>
        <v>3</v>
      </c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</row>
    <row r="347" spans="1:61">
      <c r="A347" s="5" t="s">
        <v>89</v>
      </c>
      <c r="B347" s="5" t="s">
        <v>106</v>
      </c>
      <c r="C347" s="5">
        <f t="shared" si="132"/>
        <v>5</v>
      </c>
      <c r="D347" s="5">
        <v>0</v>
      </c>
      <c r="E347" s="5"/>
      <c r="F347" s="5"/>
      <c r="G347" s="5">
        <v>300</v>
      </c>
      <c r="H347" s="5"/>
      <c r="I347" s="5"/>
      <c r="J347" s="5">
        <f t="shared" si="131"/>
        <v>50</v>
      </c>
      <c r="K347" s="5"/>
      <c r="L347" s="5"/>
      <c r="M347" s="5">
        <v>1500</v>
      </c>
      <c r="N347" s="5"/>
      <c r="O347" s="5"/>
      <c r="P347" s="5"/>
      <c r="Q347" s="5">
        <v>150000</v>
      </c>
      <c r="R347" s="5"/>
      <c r="S347" s="5">
        <v>0</v>
      </c>
      <c r="T347" s="5"/>
      <c r="U347" s="5">
        <v>960</v>
      </c>
      <c r="V347" s="5">
        <f t="shared" si="124"/>
        <v>16</v>
      </c>
      <c r="W347" s="5">
        <v>0</v>
      </c>
      <c r="X347" s="5">
        <f t="shared" si="133"/>
        <v>2880</v>
      </c>
      <c r="Y347" s="5">
        <f t="shared" si="134"/>
        <v>8000</v>
      </c>
      <c r="Z347" s="5">
        <f t="shared" si="135"/>
        <v>2400</v>
      </c>
      <c r="AA347" s="5">
        <f t="shared" si="136"/>
        <v>6400</v>
      </c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>
        <f t="shared" si="137"/>
        <v>4</v>
      </c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</row>
    <row r="348" spans="1:61">
      <c r="A348" s="5" t="s">
        <v>89</v>
      </c>
      <c r="B348" s="5" t="s">
        <v>106</v>
      </c>
      <c r="C348" s="5">
        <f t="shared" si="132"/>
        <v>6</v>
      </c>
      <c r="D348" s="5">
        <v>0</v>
      </c>
      <c r="E348" s="5"/>
      <c r="F348" s="5"/>
      <c r="G348" s="5">
        <v>420</v>
      </c>
      <c r="H348" s="5"/>
      <c r="I348" s="5"/>
      <c r="J348" s="5">
        <f t="shared" si="131"/>
        <v>60</v>
      </c>
      <c r="K348" s="5"/>
      <c r="L348" s="5"/>
      <c r="M348" s="5">
        <v>2100</v>
      </c>
      <c r="N348" s="5"/>
      <c r="O348" s="5"/>
      <c r="P348" s="5"/>
      <c r="Q348" s="5">
        <v>210000</v>
      </c>
      <c r="R348" s="5"/>
      <c r="S348" s="5">
        <v>0</v>
      </c>
      <c r="T348" s="5"/>
      <c r="U348" s="5">
        <v>1920</v>
      </c>
      <c r="V348" s="5">
        <f t="shared" si="124"/>
        <v>32</v>
      </c>
      <c r="W348" s="5">
        <v>0</v>
      </c>
      <c r="X348" s="5">
        <f t="shared" si="133"/>
        <v>5760</v>
      </c>
      <c r="Y348" s="5">
        <f t="shared" si="134"/>
        <v>16000</v>
      </c>
      <c r="Z348" s="5">
        <f t="shared" si="135"/>
        <v>4800</v>
      </c>
      <c r="AA348" s="5">
        <f t="shared" si="136"/>
        <v>12800</v>
      </c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>
        <f t="shared" si="137"/>
        <v>5</v>
      </c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</row>
    <row r="349" spans="1:61">
      <c r="A349" s="5" t="s">
        <v>89</v>
      </c>
      <c r="B349" s="5" t="s">
        <v>106</v>
      </c>
      <c r="C349" s="5">
        <f t="shared" si="132"/>
        <v>7</v>
      </c>
      <c r="D349" s="5">
        <v>0</v>
      </c>
      <c r="E349" s="5"/>
      <c r="F349" s="5"/>
      <c r="G349" s="5">
        <v>560</v>
      </c>
      <c r="H349" s="5"/>
      <c r="I349" s="5"/>
      <c r="J349" s="5">
        <f t="shared" si="131"/>
        <v>70</v>
      </c>
      <c r="K349" s="5"/>
      <c r="L349" s="5"/>
      <c r="M349" s="5">
        <v>2800</v>
      </c>
      <c r="N349" s="5"/>
      <c r="O349" s="5"/>
      <c r="P349" s="5"/>
      <c r="Q349" s="5">
        <v>280000</v>
      </c>
      <c r="R349" s="5"/>
      <c r="S349" s="5">
        <v>0</v>
      </c>
      <c r="T349" s="5"/>
      <c r="U349" s="5">
        <v>3840</v>
      </c>
      <c r="V349" s="5">
        <f t="shared" si="124"/>
        <v>64</v>
      </c>
      <c r="W349" s="5">
        <v>0</v>
      </c>
      <c r="X349" s="5">
        <f t="shared" si="133"/>
        <v>11520</v>
      </c>
      <c r="Y349" s="5">
        <f t="shared" si="134"/>
        <v>32000</v>
      </c>
      <c r="Z349" s="5">
        <f t="shared" si="135"/>
        <v>9600</v>
      </c>
      <c r="AA349" s="5">
        <f t="shared" si="136"/>
        <v>25600</v>
      </c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>
        <f t="shared" si="137"/>
        <v>6</v>
      </c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</row>
    <row r="350" spans="1:61">
      <c r="A350" s="5" t="s">
        <v>89</v>
      </c>
      <c r="B350" s="5" t="s">
        <v>106</v>
      </c>
      <c r="C350" s="5">
        <f t="shared" si="132"/>
        <v>8</v>
      </c>
      <c r="D350" s="5">
        <v>0</v>
      </c>
      <c r="E350" s="5"/>
      <c r="F350" s="5"/>
      <c r="G350" s="5">
        <v>720</v>
      </c>
      <c r="H350" s="5"/>
      <c r="I350" s="5"/>
      <c r="J350" s="5">
        <f t="shared" si="131"/>
        <v>80</v>
      </c>
      <c r="K350" s="5"/>
      <c r="L350" s="5"/>
      <c r="M350" s="5">
        <v>3600</v>
      </c>
      <c r="N350" s="5"/>
      <c r="O350" s="5"/>
      <c r="P350" s="5"/>
      <c r="Q350" s="5">
        <v>360000</v>
      </c>
      <c r="R350" s="5"/>
      <c r="S350" s="5">
        <v>0</v>
      </c>
      <c r="T350" s="5"/>
      <c r="U350" s="5">
        <v>7680</v>
      </c>
      <c r="V350" s="5">
        <f t="shared" si="124"/>
        <v>128</v>
      </c>
      <c r="W350" s="5">
        <v>0</v>
      </c>
      <c r="X350" s="5">
        <f t="shared" si="133"/>
        <v>23040</v>
      </c>
      <c r="Y350" s="5">
        <f t="shared" si="134"/>
        <v>64000</v>
      </c>
      <c r="Z350" s="5">
        <f t="shared" si="135"/>
        <v>19200</v>
      </c>
      <c r="AA350" s="5">
        <f t="shared" si="136"/>
        <v>51200</v>
      </c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>
        <f t="shared" si="137"/>
        <v>7</v>
      </c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</row>
    <row r="351" spans="1:61">
      <c r="A351" s="5" t="s">
        <v>89</v>
      </c>
      <c r="B351" s="5" t="s">
        <v>106</v>
      </c>
      <c r="C351" s="5">
        <f t="shared" si="132"/>
        <v>9</v>
      </c>
      <c r="D351" s="5">
        <v>0</v>
      </c>
      <c r="E351" s="5"/>
      <c r="F351" s="5"/>
      <c r="G351" s="5">
        <v>900</v>
      </c>
      <c r="H351" s="5"/>
      <c r="I351" s="5"/>
      <c r="J351" s="5">
        <f t="shared" si="131"/>
        <v>90</v>
      </c>
      <c r="K351" s="5"/>
      <c r="L351" s="5"/>
      <c r="M351" s="5">
        <v>4500</v>
      </c>
      <c r="N351" s="5"/>
      <c r="O351" s="5"/>
      <c r="P351" s="5"/>
      <c r="Q351" s="5">
        <v>450000</v>
      </c>
      <c r="R351" s="5"/>
      <c r="S351" s="5">
        <v>0</v>
      </c>
      <c r="T351" s="5"/>
      <c r="U351" s="5">
        <v>15360</v>
      </c>
      <c r="V351" s="5">
        <f t="shared" si="124"/>
        <v>256</v>
      </c>
      <c r="W351" s="5">
        <v>0</v>
      </c>
      <c r="X351" s="5">
        <f t="shared" si="133"/>
        <v>46080</v>
      </c>
      <c r="Y351" s="5">
        <f t="shared" si="134"/>
        <v>128000</v>
      </c>
      <c r="Z351" s="5">
        <f t="shared" si="135"/>
        <v>38400</v>
      </c>
      <c r="AA351" s="5">
        <f t="shared" si="136"/>
        <v>102400</v>
      </c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>
        <f t="shared" si="137"/>
        <v>8</v>
      </c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</row>
    <row r="352" spans="1:61">
      <c r="A352" s="5" t="s">
        <v>89</v>
      </c>
      <c r="B352" s="5" t="s">
        <v>106</v>
      </c>
      <c r="C352" s="5">
        <f t="shared" si="132"/>
        <v>10</v>
      </c>
      <c r="D352" s="5">
        <v>0</v>
      </c>
      <c r="E352" s="5"/>
      <c r="F352" s="5"/>
      <c r="G352" s="5">
        <v>1100</v>
      </c>
      <c r="H352" s="5"/>
      <c r="I352" s="5"/>
      <c r="J352" s="5">
        <f t="shared" si="131"/>
        <v>100</v>
      </c>
      <c r="K352" s="5"/>
      <c r="L352" s="5"/>
      <c r="M352" s="5">
        <v>5500</v>
      </c>
      <c r="N352" s="5"/>
      <c r="O352" s="5"/>
      <c r="P352" s="5"/>
      <c r="Q352" s="5">
        <v>550000</v>
      </c>
      <c r="R352" s="5"/>
      <c r="S352" s="5">
        <v>0</v>
      </c>
      <c r="T352" s="5" t="s">
        <v>117</v>
      </c>
      <c r="U352" s="5">
        <v>30720</v>
      </c>
      <c r="V352" s="5">
        <f t="shared" si="124"/>
        <v>512</v>
      </c>
      <c r="W352" s="5">
        <v>0</v>
      </c>
      <c r="X352" s="5">
        <f t="shared" si="133"/>
        <v>92160</v>
      </c>
      <c r="Y352" s="5">
        <f t="shared" si="134"/>
        <v>256000</v>
      </c>
      <c r="Z352" s="5">
        <f t="shared" si="135"/>
        <v>76800</v>
      </c>
      <c r="AA352" s="5">
        <f t="shared" si="136"/>
        <v>204800</v>
      </c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>
        <f t="shared" si="137"/>
        <v>9</v>
      </c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</row>
    <row r="353" spans="1:61">
      <c r="A353" s="5" t="s">
        <v>89</v>
      </c>
      <c r="B353" s="5" t="s">
        <v>106</v>
      </c>
      <c r="C353" s="5">
        <f t="shared" si="132"/>
        <v>11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>
        <f t="shared" si="124"/>
        <v>0</v>
      </c>
      <c r="W353" s="5">
        <v>0</v>
      </c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</row>
    <row r="354" spans="1:61">
      <c r="A354" s="5" t="s">
        <v>89</v>
      </c>
      <c r="B354" s="5" t="s">
        <v>106</v>
      </c>
      <c r="C354" s="5">
        <f t="shared" si="132"/>
        <v>12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>
        <f t="shared" si="124"/>
        <v>0</v>
      </c>
      <c r="W354" s="5">
        <v>0</v>
      </c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</row>
    <row r="355" spans="1:61">
      <c r="A355" s="5" t="s">
        <v>89</v>
      </c>
      <c r="B355" s="5" t="s">
        <v>106</v>
      </c>
      <c r="C355" s="5">
        <f t="shared" si="132"/>
        <v>13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>
        <f t="shared" si="124"/>
        <v>0</v>
      </c>
      <c r="W355" s="5">
        <v>0</v>
      </c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</row>
    <row r="356" spans="1:61">
      <c r="A356" s="5" t="s">
        <v>89</v>
      </c>
      <c r="B356" s="5" t="s">
        <v>106</v>
      </c>
      <c r="C356" s="5">
        <f t="shared" si="132"/>
        <v>14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>
        <f t="shared" si="124"/>
        <v>0</v>
      </c>
      <c r="W356" s="5">
        <v>0</v>
      </c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</row>
    <row r="357" spans="1:61">
      <c r="A357" s="5" t="s">
        <v>89</v>
      </c>
      <c r="B357" s="5" t="s">
        <v>106</v>
      </c>
      <c r="C357" s="5">
        <f t="shared" si="132"/>
        <v>15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>
        <f t="shared" si="124"/>
        <v>0</v>
      </c>
      <c r="W357" s="5">
        <v>0</v>
      </c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</row>
    <row r="358" spans="1:61">
      <c r="A358" s="5" t="s">
        <v>89</v>
      </c>
      <c r="B358" s="5" t="s">
        <v>106</v>
      </c>
      <c r="C358" s="5">
        <f t="shared" si="132"/>
        <v>16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>
        <f t="shared" si="124"/>
        <v>0</v>
      </c>
      <c r="W358" s="5">
        <v>0</v>
      </c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</row>
    <row r="359" spans="1:61">
      <c r="A359" s="5" t="s">
        <v>89</v>
      </c>
      <c r="B359" s="5" t="s">
        <v>106</v>
      </c>
      <c r="C359" s="5">
        <f t="shared" si="132"/>
        <v>17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>
        <f t="shared" si="124"/>
        <v>0</v>
      </c>
      <c r="W359" s="5">
        <v>0</v>
      </c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</row>
    <row r="360" spans="1:61">
      <c r="A360" s="5" t="s">
        <v>89</v>
      </c>
      <c r="B360" s="5" t="s">
        <v>106</v>
      </c>
      <c r="C360" s="5">
        <f t="shared" si="132"/>
        <v>18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>
        <f t="shared" si="124"/>
        <v>0</v>
      </c>
      <c r="W360" s="5">
        <v>0</v>
      </c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</row>
    <row r="361" spans="1:61">
      <c r="A361" s="5" t="s">
        <v>89</v>
      </c>
      <c r="B361" s="5" t="s">
        <v>106</v>
      </c>
      <c r="C361" s="5">
        <f t="shared" si="132"/>
        <v>19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>
        <f t="shared" si="124"/>
        <v>0</v>
      </c>
      <c r="W361" s="5">
        <v>0</v>
      </c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</row>
    <row r="362" spans="1:61">
      <c r="A362" s="5" t="s">
        <v>89</v>
      </c>
      <c r="B362" s="5" t="s">
        <v>106</v>
      </c>
      <c r="C362" s="5">
        <f t="shared" si="132"/>
        <v>20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 t="s">
        <v>129</v>
      </c>
      <c r="U362" s="5"/>
      <c r="V362" s="5">
        <f t="shared" si="124"/>
        <v>0</v>
      </c>
      <c r="W362" s="5">
        <v>0</v>
      </c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</row>
    <row r="363" spans="1:61">
      <c r="A363" s="5" t="s">
        <v>90</v>
      </c>
      <c r="B363" s="5" t="s">
        <v>106</v>
      </c>
      <c r="C363" s="5">
        <v>1</v>
      </c>
      <c r="D363" s="5">
        <v>0</v>
      </c>
      <c r="E363" s="5"/>
      <c r="F363" s="5"/>
      <c r="G363" s="5">
        <v>10</v>
      </c>
      <c r="H363" s="5"/>
      <c r="I363" s="5"/>
      <c r="J363" s="5">
        <f t="shared" ref="J363:J372" si="138">C363*10</f>
        <v>10</v>
      </c>
      <c r="K363" s="5"/>
      <c r="L363" s="5"/>
      <c r="M363" s="5"/>
      <c r="N363" s="5">
        <v>100</v>
      </c>
      <c r="O363" s="5"/>
      <c r="P363" s="5"/>
      <c r="Q363" s="5"/>
      <c r="R363" s="5">
        <v>10000</v>
      </c>
      <c r="S363" s="5">
        <v>0</v>
      </c>
      <c r="T363" s="5"/>
      <c r="U363" s="5">
        <v>5</v>
      </c>
      <c r="V363" s="5">
        <f t="shared" si="124"/>
        <v>8.3333333333333329E-2</v>
      </c>
      <c r="W363" s="5">
        <v>0</v>
      </c>
      <c r="X363" s="5">
        <v>210</v>
      </c>
      <c r="Y363" s="5">
        <v>600</v>
      </c>
      <c r="Z363" s="5">
        <v>500</v>
      </c>
      <c r="AA363" s="5">
        <v>200</v>
      </c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</row>
    <row r="364" spans="1:61">
      <c r="A364" s="5" t="s">
        <v>90</v>
      </c>
      <c r="B364" s="5" t="s">
        <v>106</v>
      </c>
      <c r="C364" s="5">
        <f t="shared" ref="C364:C382" si="139">C363+1</f>
        <v>2</v>
      </c>
      <c r="D364" s="5">
        <v>0</v>
      </c>
      <c r="E364" s="5"/>
      <c r="F364" s="5"/>
      <c r="G364" s="5">
        <v>75</v>
      </c>
      <c r="H364" s="5"/>
      <c r="I364" s="5"/>
      <c r="J364" s="5">
        <f t="shared" si="138"/>
        <v>20</v>
      </c>
      <c r="K364" s="5"/>
      <c r="L364" s="5"/>
      <c r="M364" s="5"/>
      <c r="N364" s="5">
        <v>300</v>
      </c>
      <c r="O364" s="5"/>
      <c r="P364" s="5"/>
      <c r="Q364" s="5"/>
      <c r="R364" s="5">
        <v>30000</v>
      </c>
      <c r="S364" s="5">
        <v>0</v>
      </c>
      <c r="T364" s="5"/>
      <c r="U364" s="5">
        <v>90</v>
      </c>
      <c r="V364" s="5">
        <f t="shared" si="124"/>
        <v>1.5</v>
      </c>
      <c r="W364" s="5">
        <v>0</v>
      </c>
      <c r="X364" s="5">
        <f t="shared" ref="X364:X372" si="140">X363*2</f>
        <v>420</v>
      </c>
      <c r="Y364" s="5">
        <f t="shared" ref="Y364:Y372" si="141">Y363*2</f>
        <v>1200</v>
      </c>
      <c r="Z364" s="5">
        <f t="shared" ref="Z364:Z372" si="142">Z363*2</f>
        <v>1000</v>
      </c>
      <c r="AA364" s="5">
        <f t="shared" ref="AA364:AA372" si="143">AA363*2</f>
        <v>400</v>
      </c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>
        <v>1</v>
      </c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</row>
    <row r="365" spans="1:61">
      <c r="A365" s="5" t="s">
        <v>90</v>
      </c>
      <c r="B365" s="5" t="s">
        <v>106</v>
      </c>
      <c r="C365" s="5">
        <f t="shared" si="139"/>
        <v>3</v>
      </c>
      <c r="D365" s="5">
        <v>0</v>
      </c>
      <c r="E365" s="5"/>
      <c r="F365" s="5"/>
      <c r="G365" s="5">
        <v>150</v>
      </c>
      <c r="H365" s="5"/>
      <c r="I365" s="5"/>
      <c r="J365" s="5">
        <f t="shared" si="138"/>
        <v>30</v>
      </c>
      <c r="K365" s="5"/>
      <c r="L365" s="5"/>
      <c r="M365" s="5"/>
      <c r="N365" s="5">
        <v>600</v>
      </c>
      <c r="O365" s="5"/>
      <c r="P365" s="5"/>
      <c r="Q365" s="5"/>
      <c r="R365" s="5">
        <v>60000</v>
      </c>
      <c r="S365" s="5">
        <v>0</v>
      </c>
      <c r="T365" s="5"/>
      <c r="U365" s="5">
        <v>360</v>
      </c>
      <c r="V365" s="5">
        <f t="shared" si="124"/>
        <v>6</v>
      </c>
      <c r="W365" s="5">
        <v>0</v>
      </c>
      <c r="X365" s="5">
        <f t="shared" si="140"/>
        <v>840</v>
      </c>
      <c r="Y365" s="5">
        <f t="shared" si="141"/>
        <v>2400</v>
      </c>
      <c r="Z365" s="5">
        <f t="shared" si="142"/>
        <v>2000</v>
      </c>
      <c r="AA365" s="5">
        <f t="shared" si="143"/>
        <v>800</v>
      </c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>
        <f t="shared" ref="AT365:AT372" si="144">AT364+1</f>
        <v>2</v>
      </c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</row>
    <row r="366" spans="1:61">
      <c r="A366" s="5" t="s">
        <v>90</v>
      </c>
      <c r="B366" s="5" t="s">
        <v>106</v>
      </c>
      <c r="C366" s="5">
        <f t="shared" si="139"/>
        <v>4</v>
      </c>
      <c r="D366" s="5">
        <v>0</v>
      </c>
      <c r="E366" s="5"/>
      <c r="F366" s="5"/>
      <c r="G366" s="5">
        <v>250</v>
      </c>
      <c r="H366" s="5"/>
      <c r="I366" s="5"/>
      <c r="J366" s="5">
        <f t="shared" si="138"/>
        <v>40</v>
      </c>
      <c r="K366" s="5"/>
      <c r="L366" s="5"/>
      <c r="M366" s="5"/>
      <c r="N366" s="5">
        <v>1000</v>
      </c>
      <c r="O366" s="5"/>
      <c r="P366" s="5"/>
      <c r="Q366" s="5"/>
      <c r="R366" s="5">
        <v>100000</v>
      </c>
      <c r="S366" s="5">
        <v>0</v>
      </c>
      <c r="T366" s="5"/>
      <c r="U366" s="5">
        <v>720</v>
      </c>
      <c r="V366" s="5">
        <f t="shared" si="124"/>
        <v>12</v>
      </c>
      <c r="W366" s="5">
        <v>0</v>
      </c>
      <c r="X366" s="5">
        <f t="shared" si="140"/>
        <v>1680</v>
      </c>
      <c r="Y366" s="5">
        <f t="shared" si="141"/>
        <v>4800</v>
      </c>
      <c r="Z366" s="5">
        <f t="shared" si="142"/>
        <v>4000</v>
      </c>
      <c r="AA366" s="5">
        <f t="shared" si="143"/>
        <v>1600</v>
      </c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>
        <f t="shared" si="144"/>
        <v>3</v>
      </c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</row>
    <row r="367" spans="1:61">
      <c r="A367" s="5" t="s">
        <v>90</v>
      </c>
      <c r="B367" s="5" t="s">
        <v>106</v>
      </c>
      <c r="C367" s="5">
        <f t="shared" si="139"/>
        <v>5</v>
      </c>
      <c r="D367" s="5">
        <v>0</v>
      </c>
      <c r="E367" s="5"/>
      <c r="F367" s="5"/>
      <c r="G367" s="5">
        <v>375</v>
      </c>
      <c r="H367" s="5"/>
      <c r="I367" s="5"/>
      <c r="J367" s="5">
        <f t="shared" si="138"/>
        <v>50</v>
      </c>
      <c r="K367" s="5"/>
      <c r="L367" s="5"/>
      <c r="M367" s="5"/>
      <c r="N367" s="5">
        <v>1500</v>
      </c>
      <c r="O367" s="5"/>
      <c r="P367" s="5"/>
      <c r="Q367" s="5"/>
      <c r="R367" s="5">
        <v>150000</v>
      </c>
      <c r="S367" s="5">
        <v>0</v>
      </c>
      <c r="T367" s="5"/>
      <c r="U367" s="5">
        <v>1440</v>
      </c>
      <c r="V367" s="5">
        <f t="shared" si="124"/>
        <v>24</v>
      </c>
      <c r="W367" s="5">
        <v>0</v>
      </c>
      <c r="X367" s="5">
        <f t="shared" si="140"/>
        <v>3360</v>
      </c>
      <c r="Y367" s="5">
        <f t="shared" si="141"/>
        <v>9600</v>
      </c>
      <c r="Z367" s="5">
        <f t="shared" si="142"/>
        <v>8000</v>
      </c>
      <c r="AA367" s="5">
        <f t="shared" si="143"/>
        <v>3200</v>
      </c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>
        <f t="shared" si="144"/>
        <v>4</v>
      </c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</row>
    <row r="368" spans="1:61">
      <c r="A368" s="5" t="s">
        <v>90</v>
      </c>
      <c r="B368" s="5" t="s">
        <v>106</v>
      </c>
      <c r="C368" s="5">
        <f t="shared" si="139"/>
        <v>6</v>
      </c>
      <c r="D368" s="5">
        <v>0</v>
      </c>
      <c r="E368" s="5"/>
      <c r="F368" s="5"/>
      <c r="G368" s="5">
        <v>500</v>
      </c>
      <c r="H368" s="5"/>
      <c r="I368" s="5"/>
      <c r="J368" s="5">
        <f t="shared" si="138"/>
        <v>60</v>
      </c>
      <c r="K368" s="5"/>
      <c r="L368" s="5"/>
      <c r="M368" s="5"/>
      <c r="N368" s="5">
        <v>2100</v>
      </c>
      <c r="O368" s="5"/>
      <c r="P368" s="5"/>
      <c r="Q368" s="5"/>
      <c r="R368" s="5">
        <v>210000</v>
      </c>
      <c r="S368" s="5">
        <v>0</v>
      </c>
      <c r="T368" s="5"/>
      <c r="U368" s="5">
        <v>2880</v>
      </c>
      <c r="V368" s="5">
        <f t="shared" si="124"/>
        <v>48</v>
      </c>
      <c r="W368" s="5">
        <v>0</v>
      </c>
      <c r="X368" s="5">
        <f t="shared" si="140"/>
        <v>6720</v>
      </c>
      <c r="Y368" s="5">
        <f t="shared" si="141"/>
        <v>19200</v>
      </c>
      <c r="Z368" s="5">
        <f t="shared" si="142"/>
        <v>16000</v>
      </c>
      <c r="AA368" s="5">
        <f t="shared" si="143"/>
        <v>6400</v>
      </c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>
        <f t="shared" si="144"/>
        <v>5</v>
      </c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</row>
    <row r="369" spans="1:61">
      <c r="A369" s="5" t="s">
        <v>90</v>
      </c>
      <c r="B369" s="5" t="s">
        <v>106</v>
      </c>
      <c r="C369" s="5">
        <f t="shared" si="139"/>
        <v>7</v>
      </c>
      <c r="D369" s="5">
        <v>0</v>
      </c>
      <c r="E369" s="5"/>
      <c r="F369" s="5"/>
      <c r="G369" s="5">
        <v>700</v>
      </c>
      <c r="H369" s="5"/>
      <c r="I369" s="5"/>
      <c r="J369" s="5">
        <f t="shared" si="138"/>
        <v>70</v>
      </c>
      <c r="K369" s="5"/>
      <c r="L369" s="5"/>
      <c r="M369" s="5"/>
      <c r="N369" s="5">
        <v>2800</v>
      </c>
      <c r="O369" s="5"/>
      <c r="P369" s="5"/>
      <c r="Q369" s="5"/>
      <c r="R369" s="5">
        <v>280000</v>
      </c>
      <c r="S369" s="5">
        <v>0</v>
      </c>
      <c r="T369" s="5"/>
      <c r="U369" s="5">
        <v>5760</v>
      </c>
      <c r="V369" s="5">
        <f t="shared" si="124"/>
        <v>96</v>
      </c>
      <c r="W369" s="5">
        <v>0</v>
      </c>
      <c r="X369" s="5">
        <f t="shared" si="140"/>
        <v>13440</v>
      </c>
      <c r="Y369" s="5">
        <f t="shared" si="141"/>
        <v>38400</v>
      </c>
      <c r="Z369" s="5">
        <f t="shared" si="142"/>
        <v>32000</v>
      </c>
      <c r="AA369" s="5">
        <f t="shared" si="143"/>
        <v>12800</v>
      </c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>
        <f t="shared" si="144"/>
        <v>6</v>
      </c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</row>
    <row r="370" spans="1:61">
      <c r="A370" s="5" t="s">
        <v>90</v>
      </c>
      <c r="B370" s="5" t="s">
        <v>106</v>
      </c>
      <c r="C370" s="5">
        <f t="shared" si="139"/>
        <v>8</v>
      </c>
      <c r="D370" s="5">
        <v>0</v>
      </c>
      <c r="E370" s="5"/>
      <c r="F370" s="5"/>
      <c r="G370" s="5">
        <v>900</v>
      </c>
      <c r="H370" s="5"/>
      <c r="I370" s="5"/>
      <c r="J370" s="5">
        <f t="shared" si="138"/>
        <v>80</v>
      </c>
      <c r="K370" s="5"/>
      <c r="L370" s="5"/>
      <c r="M370" s="5"/>
      <c r="N370" s="5">
        <v>3600</v>
      </c>
      <c r="O370" s="5"/>
      <c r="P370" s="5"/>
      <c r="Q370" s="5"/>
      <c r="R370" s="5">
        <v>360000</v>
      </c>
      <c r="S370" s="5">
        <v>0</v>
      </c>
      <c r="T370" s="5"/>
      <c r="U370" s="5">
        <v>11520</v>
      </c>
      <c r="V370" s="5">
        <f t="shared" si="124"/>
        <v>192</v>
      </c>
      <c r="W370" s="5">
        <v>0</v>
      </c>
      <c r="X370" s="5">
        <f t="shared" si="140"/>
        <v>26880</v>
      </c>
      <c r="Y370" s="5">
        <f t="shared" si="141"/>
        <v>76800</v>
      </c>
      <c r="Z370" s="5">
        <f t="shared" si="142"/>
        <v>64000</v>
      </c>
      <c r="AA370" s="5">
        <f t="shared" si="143"/>
        <v>25600</v>
      </c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>
        <f t="shared" si="144"/>
        <v>7</v>
      </c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</row>
    <row r="371" spans="1:61">
      <c r="A371" s="5" t="s">
        <v>90</v>
      </c>
      <c r="B371" s="5" t="s">
        <v>106</v>
      </c>
      <c r="C371" s="5">
        <f t="shared" si="139"/>
        <v>9</v>
      </c>
      <c r="D371" s="5">
        <v>0</v>
      </c>
      <c r="E371" s="5"/>
      <c r="F371" s="5"/>
      <c r="G371" s="5">
        <v>1125</v>
      </c>
      <c r="H371" s="5"/>
      <c r="I371" s="5"/>
      <c r="J371" s="5">
        <f t="shared" si="138"/>
        <v>90</v>
      </c>
      <c r="K371" s="5"/>
      <c r="L371" s="5"/>
      <c r="M371" s="5"/>
      <c r="N371" s="5">
        <v>4500</v>
      </c>
      <c r="O371" s="5"/>
      <c r="P371" s="5"/>
      <c r="Q371" s="5"/>
      <c r="R371" s="5">
        <v>450000</v>
      </c>
      <c r="S371" s="5">
        <v>0</v>
      </c>
      <c r="T371" s="5"/>
      <c r="U371" s="5">
        <v>23040</v>
      </c>
      <c r="V371" s="5">
        <f t="shared" si="124"/>
        <v>384</v>
      </c>
      <c r="W371" s="5">
        <v>0</v>
      </c>
      <c r="X371" s="5">
        <f t="shared" si="140"/>
        <v>53760</v>
      </c>
      <c r="Y371" s="5">
        <f t="shared" si="141"/>
        <v>153600</v>
      </c>
      <c r="Z371" s="5">
        <f t="shared" si="142"/>
        <v>128000</v>
      </c>
      <c r="AA371" s="5">
        <f t="shared" si="143"/>
        <v>51200</v>
      </c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>
        <f t="shared" si="144"/>
        <v>8</v>
      </c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</row>
    <row r="372" spans="1:61">
      <c r="A372" s="5" t="s">
        <v>90</v>
      </c>
      <c r="B372" s="5" t="s">
        <v>106</v>
      </c>
      <c r="C372" s="5">
        <f t="shared" si="139"/>
        <v>10</v>
      </c>
      <c r="D372" s="5">
        <v>0</v>
      </c>
      <c r="E372" s="5"/>
      <c r="F372" s="5"/>
      <c r="G372" s="5">
        <v>1375</v>
      </c>
      <c r="H372" s="5"/>
      <c r="I372" s="5"/>
      <c r="J372" s="5">
        <f t="shared" si="138"/>
        <v>100</v>
      </c>
      <c r="K372" s="5"/>
      <c r="L372" s="5"/>
      <c r="M372" s="5"/>
      <c r="N372" s="5">
        <v>5500</v>
      </c>
      <c r="O372" s="5"/>
      <c r="P372" s="5"/>
      <c r="Q372" s="5"/>
      <c r="R372" s="5">
        <v>550000</v>
      </c>
      <c r="S372" s="5">
        <v>0</v>
      </c>
      <c r="T372" s="5" t="s">
        <v>117</v>
      </c>
      <c r="U372" s="5">
        <v>46080</v>
      </c>
      <c r="V372" s="5">
        <f t="shared" si="124"/>
        <v>768</v>
      </c>
      <c r="W372" s="5">
        <v>0</v>
      </c>
      <c r="X372" s="5">
        <f t="shared" si="140"/>
        <v>107520</v>
      </c>
      <c r="Y372" s="5">
        <f t="shared" si="141"/>
        <v>307200</v>
      </c>
      <c r="Z372" s="5">
        <f t="shared" si="142"/>
        <v>256000</v>
      </c>
      <c r="AA372" s="5">
        <f t="shared" si="143"/>
        <v>102400</v>
      </c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>
        <f t="shared" si="144"/>
        <v>9</v>
      </c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</row>
    <row r="373" spans="1:61">
      <c r="A373" s="5" t="s">
        <v>90</v>
      </c>
      <c r="B373" s="5" t="s">
        <v>106</v>
      </c>
      <c r="C373" s="5">
        <f t="shared" si="139"/>
        <v>11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>
        <f t="shared" si="124"/>
        <v>0</v>
      </c>
      <c r="W373" s="5">
        <v>0</v>
      </c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</row>
    <row r="374" spans="1:61">
      <c r="A374" s="5" t="s">
        <v>90</v>
      </c>
      <c r="B374" s="5" t="s">
        <v>106</v>
      </c>
      <c r="C374" s="5">
        <f t="shared" si="139"/>
        <v>12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>
        <f t="shared" si="124"/>
        <v>0</v>
      </c>
      <c r="W374" s="5">
        <v>0</v>
      </c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</row>
    <row r="375" spans="1:61">
      <c r="A375" s="5" t="s">
        <v>90</v>
      </c>
      <c r="B375" s="5" t="s">
        <v>106</v>
      </c>
      <c r="C375" s="5">
        <f t="shared" si="139"/>
        <v>13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>
        <f t="shared" si="124"/>
        <v>0</v>
      </c>
      <c r="W375" s="5">
        <v>0</v>
      </c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</row>
    <row r="376" spans="1:61">
      <c r="A376" s="5" t="s">
        <v>90</v>
      </c>
      <c r="B376" s="5" t="s">
        <v>106</v>
      </c>
      <c r="C376" s="5">
        <f t="shared" si="139"/>
        <v>14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>
        <f t="shared" si="124"/>
        <v>0</v>
      </c>
      <c r="W376" s="5">
        <v>0</v>
      </c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</row>
    <row r="377" spans="1:61">
      <c r="A377" s="5" t="s">
        <v>90</v>
      </c>
      <c r="B377" s="5" t="s">
        <v>106</v>
      </c>
      <c r="C377" s="5">
        <f t="shared" si="139"/>
        <v>15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>
        <f t="shared" si="124"/>
        <v>0</v>
      </c>
      <c r="W377" s="5">
        <v>0</v>
      </c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</row>
    <row r="378" spans="1:61">
      <c r="A378" s="5" t="s">
        <v>90</v>
      </c>
      <c r="B378" s="5" t="s">
        <v>106</v>
      </c>
      <c r="C378" s="5">
        <f t="shared" si="139"/>
        <v>16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>
        <f t="shared" si="124"/>
        <v>0</v>
      </c>
      <c r="W378" s="5">
        <v>0</v>
      </c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</row>
    <row r="379" spans="1:61">
      <c r="A379" s="5" t="s">
        <v>90</v>
      </c>
      <c r="B379" s="5" t="s">
        <v>106</v>
      </c>
      <c r="C379" s="5">
        <f t="shared" si="139"/>
        <v>17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>
        <f t="shared" si="124"/>
        <v>0</v>
      </c>
      <c r="W379" s="5">
        <v>0</v>
      </c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</row>
    <row r="380" spans="1:61">
      <c r="A380" s="5" t="s">
        <v>90</v>
      </c>
      <c r="B380" s="5" t="s">
        <v>106</v>
      </c>
      <c r="C380" s="5">
        <f t="shared" si="139"/>
        <v>18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>
        <f t="shared" si="124"/>
        <v>0</v>
      </c>
      <c r="W380" s="5">
        <v>0</v>
      </c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</row>
    <row r="381" spans="1:61">
      <c r="A381" s="5" t="s">
        <v>90</v>
      </c>
      <c r="B381" s="5" t="s">
        <v>106</v>
      </c>
      <c r="C381" s="5">
        <f t="shared" si="139"/>
        <v>19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>
        <f t="shared" si="124"/>
        <v>0</v>
      </c>
      <c r="W381" s="5">
        <v>0</v>
      </c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</row>
    <row r="382" spans="1:61">
      <c r="A382" s="5" t="s">
        <v>90</v>
      </c>
      <c r="B382" s="5" t="s">
        <v>106</v>
      </c>
      <c r="C382" s="5">
        <f t="shared" si="139"/>
        <v>20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 t="s">
        <v>129</v>
      </c>
      <c r="U382" s="5"/>
      <c r="V382" s="5">
        <f t="shared" si="124"/>
        <v>0</v>
      </c>
      <c r="W382" s="5">
        <v>0</v>
      </c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</row>
    <row r="383" spans="1:61">
      <c r="A383" s="5" t="s">
        <v>91</v>
      </c>
      <c r="B383" s="5" t="s">
        <v>229</v>
      </c>
      <c r="C383" s="5">
        <v>1</v>
      </c>
      <c r="D383" s="5">
        <v>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>
        <v>30</v>
      </c>
      <c r="V383" s="5">
        <f t="shared" si="124"/>
        <v>0.5</v>
      </c>
      <c r="W383" s="5">
        <v>1000</v>
      </c>
      <c r="X383" s="5">
        <v>500</v>
      </c>
      <c r="Y383" s="5">
        <v>0</v>
      </c>
      <c r="Z383" s="5">
        <v>0</v>
      </c>
      <c r="AA383" s="5">
        <v>100</v>
      </c>
      <c r="AB383" s="5"/>
      <c r="AC383" s="5">
        <v>1</v>
      </c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>
        <v>1</v>
      </c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</row>
    <row r="384" spans="1:61">
      <c r="A384" s="5" t="s">
        <v>91</v>
      </c>
      <c r="B384" s="5" t="s">
        <v>229</v>
      </c>
      <c r="C384" s="5">
        <f t="shared" ref="C384:C402" si="145">C383+1</f>
        <v>2</v>
      </c>
      <c r="D384" s="5">
        <v>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>
        <v>800</v>
      </c>
      <c r="V384" s="5">
        <f t="shared" si="124"/>
        <v>13.333333333333334</v>
      </c>
      <c r="W384" s="5">
        <f t="shared" ref="W384:W392" si="146">W383*2</f>
        <v>2000</v>
      </c>
      <c r="X384" s="5">
        <f t="shared" ref="X384:X392" si="147">X383*2</f>
        <v>1000</v>
      </c>
      <c r="Y384" s="5">
        <f t="shared" ref="Y384:Y392" si="148">Y383*2</f>
        <v>0</v>
      </c>
      <c r="Z384" s="5">
        <f t="shared" ref="Z384:Z392" si="149">Z383*2</f>
        <v>0</v>
      </c>
      <c r="AA384" s="5">
        <f t="shared" ref="AA384:AA392" si="150">AA383*2</f>
        <v>200</v>
      </c>
      <c r="AB384" s="5"/>
      <c r="AC384" s="5">
        <f t="shared" ref="AC384:AC392" si="151">AC383+1</f>
        <v>2</v>
      </c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>
        <f t="shared" ref="AQ384:AQ392" si="152">AQ383+1</f>
        <v>2</v>
      </c>
      <c r="AR384" s="5"/>
      <c r="AS384" s="5"/>
      <c r="AT384" s="5"/>
      <c r="AU384" s="5">
        <v>1</v>
      </c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</row>
    <row r="385" spans="1:61">
      <c r="A385" s="5" t="s">
        <v>91</v>
      </c>
      <c r="B385" s="5" t="s">
        <v>229</v>
      </c>
      <c r="C385" s="5">
        <f t="shared" si="145"/>
        <v>3</v>
      </c>
      <c r="D385" s="5">
        <v>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>
        <f t="shared" ref="U385:U392" si="153">U384*2</f>
        <v>1600</v>
      </c>
      <c r="V385" s="5">
        <f t="shared" si="124"/>
        <v>26.666666666666668</v>
      </c>
      <c r="W385" s="5">
        <f t="shared" si="146"/>
        <v>4000</v>
      </c>
      <c r="X385" s="5">
        <f t="shared" si="147"/>
        <v>2000</v>
      </c>
      <c r="Y385" s="5">
        <f t="shared" si="148"/>
        <v>0</v>
      </c>
      <c r="Z385" s="5">
        <f t="shared" si="149"/>
        <v>0</v>
      </c>
      <c r="AA385" s="5">
        <f t="shared" si="150"/>
        <v>400</v>
      </c>
      <c r="AB385" s="5"/>
      <c r="AC385" s="5">
        <f t="shared" si="151"/>
        <v>3</v>
      </c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>
        <f t="shared" si="152"/>
        <v>3</v>
      </c>
      <c r="AR385" s="5"/>
      <c r="AS385" s="5"/>
      <c r="AT385" s="5"/>
      <c r="AU385" s="5">
        <f t="shared" ref="AU385:AU392" si="154">AU384+1</f>
        <v>2</v>
      </c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</row>
    <row r="386" spans="1:61">
      <c r="A386" s="5" t="s">
        <v>91</v>
      </c>
      <c r="B386" s="5" t="s">
        <v>229</v>
      </c>
      <c r="C386" s="5">
        <f t="shared" si="145"/>
        <v>4</v>
      </c>
      <c r="D386" s="5">
        <v>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>
        <f t="shared" si="153"/>
        <v>3200</v>
      </c>
      <c r="V386" s="5">
        <f t="shared" si="124"/>
        <v>53.333333333333336</v>
      </c>
      <c r="W386" s="5">
        <f t="shared" si="146"/>
        <v>8000</v>
      </c>
      <c r="X386" s="5">
        <f t="shared" si="147"/>
        <v>4000</v>
      </c>
      <c r="Y386" s="5">
        <f t="shared" si="148"/>
        <v>0</v>
      </c>
      <c r="Z386" s="5">
        <f t="shared" si="149"/>
        <v>0</v>
      </c>
      <c r="AA386" s="5">
        <f t="shared" si="150"/>
        <v>800</v>
      </c>
      <c r="AB386" s="5"/>
      <c r="AC386" s="5">
        <f t="shared" si="151"/>
        <v>4</v>
      </c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>
        <f t="shared" si="152"/>
        <v>4</v>
      </c>
      <c r="AR386" s="5"/>
      <c r="AS386" s="5"/>
      <c r="AT386" s="5"/>
      <c r="AU386" s="5">
        <f t="shared" si="154"/>
        <v>3</v>
      </c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</row>
    <row r="387" spans="1:61">
      <c r="A387" s="5" t="s">
        <v>91</v>
      </c>
      <c r="B387" s="5" t="s">
        <v>229</v>
      </c>
      <c r="C387" s="5">
        <f t="shared" si="145"/>
        <v>5</v>
      </c>
      <c r="D387" s="5">
        <v>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>
        <f t="shared" si="153"/>
        <v>6400</v>
      </c>
      <c r="V387" s="5">
        <f t="shared" ref="V387:V450" si="155">U387/60</f>
        <v>106.66666666666667</v>
      </c>
      <c r="W387" s="5">
        <f t="shared" si="146"/>
        <v>16000</v>
      </c>
      <c r="X387" s="5">
        <f t="shared" si="147"/>
        <v>8000</v>
      </c>
      <c r="Y387" s="5">
        <f t="shared" si="148"/>
        <v>0</v>
      </c>
      <c r="Z387" s="5">
        <f t="shared" si="149"/>
        <v>0</v>
      </c>
      <c r="AA387" s="5">
        <f t="shared" si="150"/>
        <v>1600</v>
      </c>
      <c r="AB387" s="5"/>
      <c r="AC387" s="5">
        <f t="shared" si="151"/>
        <v>5</v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>
        <f t="shared" si="152"/>
        <v>5</v>
      </c>
      <c r="AR387" s="5"/>
      <c r="AS387" s="5"/>
      <c r="AT387" s="5"/>
      <c r="AU387" s="5">
        <f t="shared" si="154"/>
        <v>4</v>
      </c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</row>
    <row r="388" spans="1:61">
      <c r="A388" s="5" t="s">
        <v>91</v>
      </c>
      <c r="B388" s="5" t="s">
        <v>229</v>
      </c>
      <c r="C388" s="5">
        <f t="shared" si="145"/>
        <v>6</v>
      </c>
      <c r="D388" s="5">
        <v>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>
        <f t="shared" si="153"/>
        <v>12800</v>
      </c>
      <c r="V388" s="5">
        <f t="shared" si="155"/>
        <v>213.33333333333334</v>
      </c>
      <c r="W388" s="5">
        <f t="shared" si="146"/>
        <v>32000</v>
      </c>
      <c r="X388" s="5">
        <f t="shared" si="147"/>
        <v>16000</v>
      </c>
      <c r="Y388" s="5">
        <f t="shared" si="148"/>
        <v>0</v>
      </c>
      <c r="Z388" s="5">
        <f t="shared" si="149"/>
        <v>0</v>
      </c>
      <c r="AA388" s="5">
        <f t="shared" si="150"/>
        <v>3200</v>
      </c>
      <c r="AB388" s="5"/>
      <c r="AC388" s="5">
        <f t="shared" si="151"/>
        <v>6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>
        <f t="shared" si="152"/>
        <v>6</v>
      </c>
      <c r="AR388" s="5"/>
      <c r="AS388" s="5"/>
      <c r="AT388" s="5"/>
      <c r="AU388" s="5">
        <f t="shared" si="154"/>
        <v>5</v>
      </c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</row>
    <row r="389" spans="1:61">
      <c r="A389" s="5" t="s">
        <v>91</v>
      </c>
      <c r="B389" s="5" t="s">
        <v>229</v>
      </c>
      <c r="C389" s="5">
        <f t="shared" si="145"/>
        <v>7</v>
      </c>
      <c r="D389" s="5">
        <v>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>
        <f t="shared" si="153"/>
        <v>25600</v>
      </c>
      <c r="V389" s="5">
        <f t="shared" si="155"/>
        <v>426.66666666666669</v>
      </c>
      <c r="W389" s="5">
        <f t="shared" si="146"/>
        <v>64000</v>
      </c>
      <c r="X389" s="5">
        <f t="shared" si="147"/>
        <v>32000</v>
      </c>
      <c r="Y389" s="5">
        <f t="shared" si="148"/>
        <v>0</v>
      </c>
      <c r="Z389" s="5">
        <f t="shared" si="149"/>
        <v>0</v>
      </c>
      <c r="AA389" s="5">
        <f t="shared" si="150"/>
        <v>6400</v>
      </c>
      <c r="AB389" s="5"/>
      <c r="AC389" s="5">
        <f t="shared" si="151"/>
        <v>7</v>
      </c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>
        <f t="shared" si="152"/>
        <v>7</v>
      </c>
      <c r="AR389" s="5"/>
      <c r="AS389" s="5"/>
      <c r="AT389" s="5"/>
      <c r="AU389" s="5">
        <f t="shared" si="154"/>
        <v>6</v>
      </c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</row>
    <row r="390" spans="1:61">
      <c r="A390" s="5" t="s">
        <v>91</v>
      </c>
      <c r="B390" s="5" t="s">
        <v>229</v>
      </c>
      <c r="C390" s="5">
        <f t="shared" si="145"/>
        <v>8</v>
      </c>
      <c r="D390" s="5">
        <v>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>
        <f t="shared" si="153"/>
        <v>51200</v>
      </c>
      <c r="V390" s="5">
        <f t="shared" si="155"/>
        <v>853.33333333333337</v>
      </c>
      <c r="W390" s="5">
        <f t="shared" si="146"/>
        <v>128000</v>
      </c>
      <c r="X390" s="5">
        <f t="shared" si="147"/>
        <v>64000</v>
      </c>
      <c r="Y390" s="5">
        <f t="shared" si="148"/>
        <v>0</v>
      </c>
      <c r="Z390" s="5">
        <f t="shared" si="149"/>
        <v>0</v>
      </c>
      <c r="AA390" s="5">
        <f t="shared" si="150"/>
        <v>12800</v>
      </c>
      <c r="AB390" s="5"/>
      <c r="AC390" s="5">
        <f t="shared" si="151"/>
        <v>8</v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>
        <f t="shared" si="152"/>
        <v>8</v>
      </c>
      <c r="AR390" s="5"/>
      <c r="AS390" s="5"/>
      <c r="AT390" s="5"/>
      <c r="AU390" s="5">
        <f t="shared" si="154"/>
        <v>7</v>
      </c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</row>
    <row r="391" spans="1:61">
      <c r="A391" s="5" t="s">
        <v>91</v>
      </c>
      <c r="B391" s="5" t="s">
        <v>229</v>
      </c>
      <c r="C391" s="5">
        <f t="shared" si="145"/>
        <v>9</v>
      </c>
      <c r="D391" s="5">
        <v>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>
        <f t="shared" si="153"/>
        <v>102400</v>
      </c>
      <c r="V391" s="5">
        <f t="shared" si="155"/>
        <v>1706.6666666666667</v>
      </c>
      <c r="W391" s="5">
        <f t="shared" si="146"/>
        <v>256000</v>
      </c>
      <c r="X391" s="5">
        <f t="shared" si="147"/>
        <v>128000</v>
      </c>
      <c r="Y391" s="5">
        <f t="shared" si="148"/>
        <v>0</v>
      </c>
      <c r="Z391" s="5">
        <f t="shared" si="149"/>
        <v>0</v>
      </c>
      <c r="AA391" s="5">
        <f t="shared" si="150"/>
        <v>25600</v>
      </c>
      <c r="AB391" s="5"/>
      <c r="AC391" s="5">
        <f t="shared" si="151"/>
        <v>9</v>
      </c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>
        <f t="shared" si="152"/>
        <v>9</v>
      </c>
      <c r="AR391" s="5"/>
      <c r="AS391" s="5"/>
      <c r="AT391" s="5"/>
      <c r="AU391" s="5">
        <f t="shared" si="154"/>
        <v>8</v>
      </c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</row>
    <row r="392" spans="1:61">
      <c r="A392" s="5" t="s">
        <v>91</v>
      </c>
      <c r="B392" s="5" t="s">
        <v>229</v>
      </c>
      <c r="C392" s="5">
        <f t="shared" si="145"/>
        <v>10</v>
      </c>
      <c r="D392" s="5">
        <v>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 t="s">
        <v>117</v>
      </c>
      <c r="U392" s="5">
        <f t="shared" si="153"/>
        <v>204800</v>
      </c>
      <c r="V392" s="5">
        <f t="shared" si="155"/>
        <v>3413.3333333333335</v>
      </c>
      <c r="W392" s="5">
        <f t="shared" si="146"/>
        <v>512000</v>
      </c>
      <c r="X392" s="5">
        <f t="shared" si="147"/>
        <v>256000</v>
      </c>
      <c r="Y392" s="5">
        <f t="shared" si="148"/>
        <v>0</v>
      </c>
      <c r="Z392" s="5">
        <f t="shared" si="149"/>
        <v>0</v>
      </c>
      <c r="AA392" s="5">
        <f t="shared" si="150"/>
        <v>51200</v>
      </c>
      <c r="AB392" s="5"/>
      <c r="AC392" s="5">
        <f t="shared" si="151"/>
        <v>10</v>
      </c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>
        <f t="shared" si="152"/>
        <v>10</v>
      </c>
      <c r="AR392" s="5"/>
      <c r="AS392" s="5"/>
      <c r="AT392" s="5"/>
      <c r="AU392" s="5">
        <f t="shared" si="154"/>
        <v>9</v>
      </c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</row>
    <row r="393" spans="1:61">
      <c r="A393" s="5" t="s">
        <v>91</v>
      </c>
      <c r="B393" s="5" t="s">
        <v>229</v>
      </c>
      <c r="C393" s="5">
        <f t="shared" si="145"/>
        <v>11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>
        <f t="shared" si="155"/>
        <v>0</v>
      </c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</row>
    <row r="394" spans="1:61">
      <c r="A394" s="5" t="s">
        <v>91</v>
      </c>
      <c r="B394" s="5" t="s">
        <v>229</v>
      </c>
      <c r="C394" s="5">
        <f t="shared" si="145"/>
        <v>12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>
        <f t="shared" si="155"/>
        <v>0</v>
      </c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</row>
    <row r="395" spans="1:61">
      <c r="A395" s="5" t="s">
        <v>91</v>
      </c>
      <c r="B395" s="5" t="s">
        <v>229</v>
      </c>
      <c r="C395" s="5">
        <f t="shared" si="145"/>
        <v>13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>
        <f t="shared" si="155"/>
        <v>0</v>
      </c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</row>
    <row r="396" spans="1:61">
      <c r="A396" s="5" t="s">
        <v>91</v>
      </c>
      <c r="B396" s="5" t="s">
        <v>229</v>
      </c>
      <c r="C396" s="5">
        <f t="shared" si="145"/>
        <v>14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>
        <f t="shared" si="155"/>
        <v>0</v>
      </c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</row>
    <row r="397" spans="1:61">
      <c r="A397" s="5" t="s">
        <v>91</v>
      </c>
      <c r="B397" s="5" t="s">
        <v>229</v>
      </c>
      <c r="C397" s="5">
        <f t="shared" si="145"/>
        <v>15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>
        <f t="shared" si="155"/>
        <v>0</v>
      </c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</row>
    <row r="398" spans="1:61">
      <c r="A398" s="5" t="s">
        <v>91</v>
      </c>
      <c r="B398" s="5" t="s">
        <v>229</v>
      </c>
      <c r="C398" s="5">
        <f t="shared" si="145"/>
        <v>16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>
        <f t="shared" si="155"/>
        <v>0</v>
      </c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</row>
    <row r="399" spans="1:61">
      <c r="A399" s="5" t="s">
        <v>91</v>
      </c>
      <c r="B399" s="5" t="s">
        <v>229</v>
      </c>
      <c r="C399" s="5">
        <f t="shared" si="145"/>
        <v>17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>
        <f t="shared" si="155"/>
        <v>0</v>
      </c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</row>
    <row r="400" spans="1:61">
      <c r="A400" s="5" t="s">
        <v>91</v>
      </c>
      <c r="B400" s="5" t="s">
        <v>229</v>
      </c>
      <c r="C400" s="5">
        <f t="shared" si="145"/>
        <v>18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>
        <f t="shared" si="155"/>
        <v>0</v>
      </c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</row>
    <row r="401" spans="1:61">
      <c r="A401" s="5" t="s">
        <v>91</v>
      </c>
      <c r="B401" s="5" t="s">
        <v>229</v>
      </c>
      <c r="C401" s="5">
        <f t="shared" si="145"/>
        <v>19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>
        <f t="shared" si="155"/>
        <v>0</v>
      </c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</row>
    <row r="402" spans="1:61">
      <c r="A402" s="5" t="s">
        <v>91</v>
      </c>
      <c r="B402" s="5" t="s">
        <v>229</v>
      </c>
      <c r="C402" s="5">
        <f t="shared" si="145"/>
        <v>20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 t="s">
        <v>129</v>
      </c>
      <c r="U402" s="5"/>
      <c r="V402" s="5">
        <f t="shared" si="155"/>
        <v>0</v>
      </c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</row>
    <row r="403" spans="1:61">
      <c r="A403" s="5" t="s">
        <v>92</v>
      </c>
      <c r="B403" s="5" t="s">
        <v>229</v>
      </c>
      <c r="C403" s="5">
        <v>1</v>
      </c>
      <c r="D403" s="5">
        <v>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>
        <v>40</v>
      </c>
      <c r="V403" s="5">
        <f t="shared" si="155"/>
        <v>0.66666666666666663</v>
      </c>
      <c r="W403" s="5">
        <v>1200</v>
      </c>
      <c r="X403" s="5">
        <v>0</v>
      </c>
      <c r="Y403" s="5">
        <v>500</v>
      </c>
      <c r="Z403" s="5">
        <v>0</v>
      </c>
      <c r="AA403" s="5">
        <v>100</v>
      </c>
      <c r="AB403" s="5"/>
      <c r="AC403" s="5">
        <v>1</v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>
        <v>1</v>
      </c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</row>
    <row r="404" spans="1:61">
      <c r="A404" s="5" t="s">
        <v>92</v>
      </c>
      <c r="B404" s="5" t="s">
        <v>229</v>
      </c>
      <c r="C404" s="5">
        <f t="shared" ref="C404:C422" si="156">C403+1</f>
        <v>2</v>
      </c>
      <c r="D404" s="5">
        <v>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>
        <v>1000</v>
      </c>
      <c r="V404" s="5">
        <f t="shared" si="155"/>
        <v>16.666666666666668</v>
      </c>
      <c r="W404" s="5">
        <f t="shared" ref="W404:W412" si="157">W403*2</f>
        <v>2400</v>
      </c>
      <c r="X404" s="5">
        <f t="shared" ref="X404:X412" si="158">X403*2</f>
        <v>0</v>
      </c>
      <c r="Y404" s="5">
        <f t="shared" ref="Y404:Y412" si="159">Y403*2</f>
        <v>1000</v>
      </c>
      <c r="Z404" s="5">
        <f t="shared" ref="Z404:Z412" si="160">Z403*2</f>
        <v>0</v>
      </c>
      <c r="AA404" s="5">
        <f t="shared" ref="AA404:AA412" si="161">AA403*2</f>
        <v>200</v>
      </c>
      <c r="AB404" s="5"/>
      <c r="AC404" s="5">
        <f t="shared" ref="AC404:AC412" si="162">AC403+1</f>
        <v>2</v>
      </c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>
        <f t="shared" ref="AR404:AR412" si="163">AR403+1</f>
        <v>2</v>
      </c>
      <c r="AS404" s="5"/>
      <c r="AT404" s="5"/>
      <c r="AU404" s="5"/>
      <c r="AV404" s="5">
        <v>1</v>
      </c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</row>
    <row r="405" spans="1:61">
      <c r="A405" s="5" t="s">
        <v>92</v>
      </c>
      <c r="B405" s="5" t="s">
        <v>229</v>
      </c>
      <c r="C405" s="5">
        <f t="shared" si="156"/>
        <v>3</v>
      </c>
      <c r="D405" s="5">
        <v>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>
        <f t="shared" ref="U405:U412" si="164">U404*2</f>
        <v>2000</v>
      </c>
      <c r="V405" s="5">
        <f t="shared" si="155"/>
        <v>33.333333333333336</v>
      </c>
      <c r="W405" s="5">
        <f t="shared" si="157"/>
        <v>4800</v>
      </c>
      <c r="X405" s="5">
        <f t="shared" si="158"/>
        <v>0</v>
      </c>
      <c r="Y405" s="5">
        <f t="shared" si="159"/>
        <v>2000</v>
      </c>
      <c r="Z405" s="5">
        <f t="shared" si="160"/>
        <v>0</v>
      </c>
      <c r="AA405" s="5">
        <f t="shared" si="161"/>
        <v>400</v>
      </c>
      <c r="AB405" s="5"/>
      <c r="AC405" s="5">
        <f t="shared" si="162"/>
        <v>3</v>
      </c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>
        <f t="shared" si="163"/>
        <v>3</v>
      </c>
      <c r="AS405" s="5"/>
      <c r="AT405" s="5"/>
      <c r="AU405" s="5"/>
      <c r="AV405" s="5">
        <f t="shared" ref="AV405:AV412" si="165">AV404+1</f>
        <v>2</v>
      </c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</row>
    <row r="406" spans="1:61">
      <c r="A406" s="5" t="s">
        <v>92</v>
      </c>
      <c r="B406" s="5" t="s">
        <v>229</v>
      </c>
      <c r="C406" s="5">
        <f t="shared" si="156"/>
        <v>4</v>
      </c>
      <c r="D406" s="5">
        <v>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>
        <f t="shared" si="164"/>
        <v>4000</v>
      </c>
      <c r="V406" s="5">
        <f t="shared" si="155"/>
        <v>66.666666666666671</v>
      </c>
      <c r="W406" s="5">
        <f t="shared" si="157"/>
        <v>9600</v>
      </c>
      <c r="X406" s="5">
        <f t="shared" si="158"/>
        <v>0</v>
      </c>
      <c r="Y406" s="5">
        <f t="shared" si="159"/>
        <v>4000</v>
      </c>
      <c r="Z406" s="5">
        <f t="shared" si="160"/>
        <v>0</v>
      </c>
      <c r="AA406" s="5">
        <f t="shared" si="161"/>
        <v>800</v>
      </c>
      <c r="AB406" s="5"/>
      <c r="AC406" s="5">
        <f t="shared" si="162"/>
        <v>4</v>
      </c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>
        <f t="shared" si="163"/>
        <v>4</v>
      </c>
      <c r="AS406" s="5"/>
      <c r="AT406" s="5"/>
      <c r="AU406" s="5"/>
      <c r="AV406" s="5">
        <f t="shared" si="165"/>
        <v>3</v>
      </c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</row>
    <row r="407" spans="1:61">
      <c r="A407" s="5" t="s">
        <v>92</v>
      </c>
      <c r="B407" s="5" t="s">
        <v>229</v>
      </c>
      <c r="C407" s="5">
        <f t="shared" si="156"/>
        <v>5</v>
      </c>
      <c r="D407" s="5">
        <v>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>
        <f t="shared" si="164"/>
        <v>8000</v>
      </c>
      <c r="V407" s="5">
        <f t="shared" si="155"/>
        <v>133.33333333333334</v>
      </c>
      <c r="W407" s="5">
        <f t="shared" si="157"/>
        <v>19200</v>
      </c>
      <c r="X407" s="5">
        <f t="shared" si="158"/>
        <v>0</v>
      </c>
      <c r="Y407" s="5">
        <f t="shared" si="159"/>
        <v>8000</v>
      </c>
      <c r="Z407" s="5">
        <f t="shared" si="160"/>
        <v>0</v>
      </c>
      <c r="AA407" s="5">
        <f t="shared" si="161"/>
        <v>1600</v>
      </c>
      <c r="AB407" s="5"/>
      <c r="AC407" s="5">
        <f t="shared" si="162"/>
        <v>5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>
        <f t="shared" si="163"/>
        <v>5</v>
      </c>
      <c r="AS407" s="5"/>
      <c r="AT407" s="5"/>
      <c r="AU407" s="5"/>
      <c r="AV407" s="5">
        <f t="shared" si="165"/>
        <v>4</v>
      </c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</row>
    <row r="408" spans="1:61">
      <c r="A408" s="5" t="s">
        <v>92</v>
      </c>
      <c r="B408" s="5" t="s">
        <v>229</v>
      </c>
      <c r="C408" s="5">
        <f t="shared" si="156"/>
        <v>6</v>
      </c>
      <c r="D408" s="5">
        <v>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>
        <f t="shared" si="164"/>
        <v>16000</v>
      </c>
      <c r="V408" s="5">
        <f t="shared" si="155"/>
        <v>266.66666666666669</v>
      </c>
      <c r="W408" s="5">
        <f t="shared" si="157"/>
        <v>38400</v>
      </c>
      <c r="X408" s="5">
        <f t="shared" si="158"/>
        <v>0</v>
      </c>
      <c r="Y408" s="5">
        <f t="shared" si="159"/>
        <v>16000</v>
      </c>
      <c r="Z408" s="5">
        <f t="shared" si="160"/>
        <v>0</v>
      </c>
      <c r="AA408" s="5">
        <f t="shared" si="161"/>
        <v>3200</v>
      </c>
      <c r="AB408" s="5"/>
      <c r="AC408" s="5">
        <f t="shared" si="162"/>
        <v>6</v>
      </c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>
        <f t="shared" si="163"/>
        <v>6</v>
      </c>
      <c r="AS408" s="5"/>
      <c r="AT408" s="5"/>
      <c r="AU408" s="5"/>
      <c r="AV408" s="5">
        <f t="shared" si="165"/>
        <v>5</v>
      </c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</row>
    <row r="409" spans="1:61">
      <c r="A409" s="5" t="s">
        <v>92</v>
      </c>
      <c r="B409" s="5" t="s">
        <v>229</v>
      </c>
      <c r="C409" s="5">
        <f t="shared" si="156"/>
        <v>7</v>
      </c>
      <c r="D409" s="5">
        <v>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>
        <f t="shared" si="164"/>
        <v>32000</v>
      </c>
      <c r="V409" s="5">
        <f t="shared" si="155"/>
        <v>533.33333333333337</v>
      </c>
      <c r="W409" s="5">
        <f t="shared" si="157"/>
        <v>76800</v>
      </c>
      <c r="X409" s="5">
        <f t="shared" si="158"/>
        <v>0</v>
      </c>
      <c r="Y409" s="5">
        <f t="shared" si="159"/>
        <v>32000</v>
      </c>
      <c r="Z409" s="5">
        <f t="shared" si="160"/>
        <v>0</v>
      </c>
      <c r="AA409" s="5">
        <f t="shared" si="161"/>
        <v>6400</v>
      </c>
      <c r="AB409" s="5"/>
      <c r="AC409" s="5">
        <f t="shared" si="162"/>
        <v>7</v>
      </c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>
        <f t="shared" si="163"/>
        <v>7</v>
      </c>
      <c r="AS409" s="5"/>
      <c r="AT409" s="5"/>
      <c r="AU409" s="5"/>
      <c r="AV409" s="5">
        <f t="shared" si="165"/>
        <v>6</v>
      </c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</row>
    <row r="410" spans="1:61">
      <c r="A410" s="5" t="s">
        <v>92</v>
      </c>
      <c r="B410" s="5" t="s">
        <v>229</v>
      </c>
      <c r="C410" s="5">
        <f t="shared" si="156"/>
        <v>8</v>
      </c>
      <c r="D410" s="5">
        <v>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>
        <f t="shared" si="164"/>
        <v>64000</v>
      </c>
      <c r="V410" s="5">
        <f t="shared" si="155"/>
        <v>1066.6666666666667</v>
      </c>
      <c r="W410" s="5">
        <f t="shared" si="157"/>
        <v>153600</v>
      </c>
      <c r="X410" s="5">
        <f t="shared" si="158"/>
        <v>0</v>
      </c>
      <c r="Y410" s="5">
        <f t="shared" si="159"/>
        <v>64000</v>
      </c>
      <c r="Z410" s="5">
        <f t="shared" si="160"/>
        <v>0</v>
      </c>
      <c r="AA410" s="5">
        <f t="shared" si="161"/>
        <v>12800</v>
      </c>
      <c r="AB410" s="5"/>
      <c r="AC410" s="5">
        <f t="shared" si="162"/>
        <v>8</v>
      </c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>
        <f t="shared" si="163"/>
        <v>8</v>
      </c>
      <c r="AS410" s="5"/>
      <c r="AT410" s="5"/>
      <c r="AU410" s="5"/>
      <c r="AV410" s="5">
        <f t="shared" si="165"/>
        <v>7</v>
      </c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</row>
    <row r="411" spans="1:61">
      <c r="A411" s="5" t="s">
        <v>92</v>
      </c>
      <c r="B411" s="5" t="s">
        <v>229</v>
      </c>
      <c r="C411" s="5">
        <f t="shared" si="156"/>
        <v>9</v>
      </c>
      <c r="D411" s="5">
        <v>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>
        <f t="shared" si="164"/>
        <v>128000</v>
      </c>
      <c r="V411" s="5">
        <f t="shared" si="155"/>
        <v>2133.3333333333335</v>
      </c>
      <c r="W411" s="5">
        <f t="shared" si="157"/>
        <v>307200</v>
      </c>
      <c r="X411" s="5">
        <f t="shared" si="158"/>
        <v>0</v>
      </c>
      <c r="Y411" s="5">
        <f t="shared" si="159"/>
        <v>128000</v>
      </c>
      <c r="Z411" s="5">
        <f t="shared" si="160"/>
        <v>0</v>
      </c>
      <c r="AA411" s="5">
        <f t="shared" si="161"/>
        <v>25600</v>
      </c>
      <c r="AB411" s="5"/>
      <c r="AC411" s="5">
        <f t="shared" si="162"/>
        <v>9</v>
      </c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>
        <f t="shared" si="163"/>
        <v>9</v>
      </c>
      <c r="AS411" s="5"/>
      <c r="AT411" s="5"/>
      <c r="AU411" s="5"/>
      <c r="AV411" s="5">
        <f t="shared" si="165"/>
        <v>8</v>
      </c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</row>
    <row r="412" spans="1:61">
      <c r="A412" s="5" t="s">
        <v>92</v>
      </c>
      <c r="B412" s="5" t="s">
        <v>229</v>
      </c>
      <c r="C412" s="5">
        <f t="shared" si="156"/>
        <v>10</v>
      </c>
      <c r="D412" s="5">
        <v>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 t="s">
        <v>117</v>
      </c>
      <c r="U412" s="5">
        <f t="shared" si="164"/>
        <v>256000</v>
      </c>
      <c r="V412" s="5">
        <f t="shared" si="155"/>
        <v>4266.666666666667</v>
      </c>
      <c r="W412" s="5">
        <f t="shared" si="157"/>
        <v>614400</v>
      </c>
      <c r="X412" s="5">
        <f t="shared" si="158"/>
        <v>0</v>
      </c>
      <c r="Y412" s="5">
        <f t="shared" si="159"/>
        <v>256000</v>
      </c>
      <c r="Z412" s="5">
        <f t="shared" si="160"/>
        <v>0</v>
      </c>
      <c r="AA412" s="5">
        <f t="shared" si="161"/>
        <v>51200</v>
      </c>
      <c r="AB412" s="5"/>
      <c r="AC412" s="5">
        <f t="shared" si="162"/>
        <v>10</v>
      </c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>
        <f t="shared" si="163"/>
        <v>10</v>
      </c>
      <c r="AS412" s="5"/>
      <c r="AT412" s="5"/>
      <c r="AU412" s="5"/>
      <c r="AV412" s="5">
        <f t="shared" si="165"/>
        <v>9</v>
      </c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</row>
    <row r="413" spans="1:61">
      <c r="A413" s="5" t="s">
        <v>92</v>
      </c>
      <c r="B413" s="5" t="s">
        <v>229</v>
      </c>
      <c r="C413" s="5">
        <f t="shared" si="156"/>
        <v>11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>
        <f t="shared" si="155"/>
        <v>0</v>
      </c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</row>
    <row r="414" spans="1:61">
      <c r="A414" s="5" t="s">
        <v>92</v>
      </c>
      <c r="B414" s="5" t="s">
        <v>229</v>
      </c>
      <c r="C414" s="5">
        <f t="shared" si="156"/>
        <v>12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>
        <f t="shared" si="155"/>
        <v>0</v>
      </c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</row>
    <row r="415" spans="1:61">
      <c r="A415" s="5" t="s">
        <v>92</v>
      </c>
      <c r="B415" s="5" t="s">
        <v>229</v>
      </c>
      <c r="C415" s="5">
        <f t="shared" si="156"/>
        <v>13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>
        <f t="shared" si="155"/>
        <v>0</v>
      </c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</row>
    <row r="416" spans="1:61">
      <c r="A416" s="5" t="s">
        <v>92</v>
      </c>
      <c r="B416" s="5" t="s">
        <v>229</v>
      </c>
      <c r="C416" s="5">
        <f t="shared" si="156"/>
        <v>14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>
        <f t="shared" si="155"/>
        <v>0</v>
      </c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</row>
    <row r="417" spans="1:61">
      <c r="A417" s="5" t="s">
        <v>92</v>
      </c>
      <c r="B417" s="5" t="s">
        <v>229</v>
      </c>
      <c r="C417" s="5">
        <f t="shared" si="156"/>
        <v>15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>
        <f t="shared" si="155"/>
        <v>0</v>
      </c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</row>
    <row r="418" spans="1:61">
      <c r="A418" s="5" t="s">
        <v>92</v>
      </c>
      <c r="B418" s="5" t="s">
        <v>229</v>
      </c>
      <c r="C418" s="5">
        <f t="shared" si="156"/>
        <v>16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>
        <f t="shared" si="155"/>
        <v>0</v>
      </c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</row>
    <row r="419" spans="1:61">
      <c r="A419" s="5" t="s">
        <v>92</v>
      </c>
      <c r="B419" s="5" t="s">
        <v>229</v>
      </c>
      <c r="C419" s="5">
        <f t="shared" si="156"/>
        <v>17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>
        <f t="shared" si="155"/>
        <v>0</v>
      </c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</row>
    <row r="420" spans="1:61">
      <c r="A420" s="5" t="s">
        <v>92</v>
      </c>
      <c r="B420" s="5" t="s">
        <v>229</v>
      </c>
      <c r="C420" s="5">
        <f t="shared" si="156"/>
        <v>18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>
        <f t="shared" si="155"/>
        <v>0</v>
      </c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</row>
    <row r="421" spans="1:61">
      <c r="A421" s="5" t="s">
        <v>92</v>
      </c>
      <c r="B421" s="5" t="s">
        <v>229</v>
      </c>
      <c r="C421" s="5">
        <f t="shared" si="156"/>
        <v>19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>
        <f t="shared" si="155"/>
        <v>0</v>
      </c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</row>
    <row r="422" spans="1:61">
      <c r="A422" s="5" t="s">
        <v>92</v>
      </c>
      <c r="B422" s="5" t="s">
        <v>229</v>
      </c>
      <c r="C422" s="5">
        <f t="shared" si="156"/>
        <v>20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 t="s">
        <v>129</v>
      </c>
      <c r="U422" s="5"/>
      <c r="V422" s="5">
        <f t="shared" si="155"/>
        <v>0</v>
      </c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</row>
    <row r="423" spans="1:61">
      <c r="A423" s="5" t="s">
        <v>93</v>
      </c>
      <c r="B423" s="5" t="s">
        <v>229</v>
      </c>
      <c r="C423" s="5">
        <v>1</v>
      </c>
      <c r="D423" s="5">
        <v>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>
        <v>50</v>
      </c>
      <c r="V423" s="5">
        <f t="shared" si="155"/>
        <v>0.83333333333333337</v>
      </c>
      <c r="W423" s="5">
        <v>1500</v>
      </c>
      <c r="X423" s="5">
        <v>0</v>
      </c>
      <c r="Y423" s="5">
        <v>0</v>
      </c>
      <c r="Z423" s="5">
        <v>500</v>
      </c>
      <c r="AA423" s="5">
        <v>200</v>
      </c>
      <c r="AB423" s="5"/>
      <c r="AC423" s="5">
        <v>1</v>
      </c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>
        <v>1</v>
      </c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</row>
    <row r="424" spans="1:61">
      <c r="A424" s="5" t="s">
        <v>93</v>
      </c>
      <c r="B424" s="5" t="s">
        <v>229</v>
      </c>
      <c r="C424" s="5">
        <f t="shared" ref="C424:C442" si="166">C423+1</f>
        <v>2</v>
      </c>
      <c r="D424" s="5">
        <v>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>
        <v>1200</v>
      </c>
      <c r="V424" s="5">
        <f t="shared" si="155"/>
        <v>20</v>
      </c>
      <c r="W424" s="5">
        <f t="shared" ref="W424:W432" si="167">W423*2</f>
        <v>3000</v>
      </c>
      <c r="X424" s="5">
        <f t="shared" ref="X424:X432" si="168">X423*2</f>
        <v>0</v>
      </c>
      <c r="Y424" s="5">
        <f t="shared" ref="Y424:Y432" si="169">Y423*2</f>
        <v>0</v>
      </c>
      <c r="Z424" s="5">
        <f t="shared" ref="Z424:Z432" si="170">Z423*2</f>
        <v>1000</v>
      </c>
      <c r="AA424" s="5">
        <f t="shared" ref="AA424:AA432" si="171">AA423*2</f>
        <v>400</v>
      </c>
      <c r="AB424" s="5"/>
      <c r="AC424" s="5">
        <f t="shared" ref="AC424:AC432" si="172">AC423+1</f>
        <v>2</v>
      </c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>
        <f t="shared" ref="AS424:AS432" si="173">AS423+1</f>
        <v>2</v>
      </c>
      <c r="AT424" s="5"/>
      <c r="AU424" s="5"/>
      <c r="AV424" s="5"/>
      <c r="AW424" s="5">
        <v>1</v>
      </c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</row>
    <row r="425" spans="1:61">
      <c r="A425" s="5" t="s">
        <v>93</v>
      </c>
      <c r="B425" s="5" t="s">
        <v>229</v>
      </c>
      <c r="C425" s="5">
        <f t="shared" si="166"/>
        <v>3</v>
      </c>
      <c r="D425" s="5">
        <v>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>
        <f t="shared" ref="U425:U432" si="174">U424*2</f>
        <v>2400</v>
      </c>
      <c r="V425" s="5">
        <f t="shared" si="155"/>
        <v>40</v>
      </c>
      <c r="W425" s="5">
        <f t="shared" si="167"/>
        <v>6000</v>
      </c>
      <c r="X425" s="5">
        <f t="shared" si="168"/>
        <v>0</v>
      </c>
      <c r="Y425" s="5">
        <f t="shared" si="169"/>
        <v>0</v>
      </c>
      <c r="Z425" s="5">
        <f t="shared" si="170"/>
        <v>2000</v>
      </c>
      <c r="AA425" s="5">
        <f t="shared" si="171"/>
        <v>800</v>
      </c>
      <c r="AB425" s="5"/>
      <c r="AC425" s="5">
        <f t="shared" si="172"/>
        <v>3</v>
      </c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>
        <f t="shared" si="173"/>
        <v>3</v>
      </c>
      <c r="AT425" s="5"/>
      <c r="AU425" s="5"/>
      <c r="AV425" s="5"/>
      <c r="AW425" s="5">
        <f t="shared" ref="AW425:AW432" si="175">AW424+1</f>
        <v>2</v>
      </c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</row>
    <row r="426" spans="1:61">
      <c r="A426" s="5" t="s">
        <v>93</v>
      </c>
      <c r="B426" s="5" t="s">
        <v>229</v>
      </c>
      <c r="C426" s="5">
        <f t="shared" si="166"/>
        <v>4</v>
      </c>
      <c r="D426" s="5">
        <v>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>
        <f t="shared" si="174"/>
        <v>4800</v>
      </c>
      <c r="V426" s="5">
        <f t="shared" si="155"/>
        <v>80</v>
      </c>
      <c r="W426" s="5">
        <f t="shared" si="167"/>
        <v>12000</v>
      </c>
      <c r="X426" s="5">
        <f t="shared" si="168"/>
        <v>0</v>
      </c>
      <c r="Y426" s="5">
        <f t="shared" si="169"/>
        <v>0</v>
      </c>
      <c r="Z426" s="5">
        <f t="shared" si="170"/>
        <v>4000</v>
      </c>
      <c r="AA426" s="5">
        <f t="shared" si="171"/>
        <v>1600</v>
      </c>
      <c r="AB426" s="5"/>
      <c r="AC426" s="5">
        <f t="shared" si="172"/>
        <v>4</v>
      </c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>
        <f t="shared" si="173"/>
        <v>4</v>
      </c>
      <c r="AT426" s="5"/>
      <c r="AU426" s="5"/>
      <c r="AV426" s="5"/>
      <c r="AW426" s="5">
        <f t="shared" si="175"/>
        <v>3</v>
      </c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</row>
    <row r="427" spans="1:61">
      <c r="A427" s="5" t="s">
        <v>93</v>
      </c>
      <c r="B427" s="5" t="s">
        <v>229</v>
      </c>
      <c r="C427" s="5">
        <f t="shared" si="166"/>
        <v>5</v>
      </c>
      <c r="D427" s="5">
        <v>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>
        <f t="shared" si="174"/>
        <v>9600</v>
      </c>
      <c r="V427" s="5">
        <f t="shared" si="155"/>
        <v>160</v>
      </c>
      <c r="W427" s="5">
        <f t="shared" si="167"/>
        <v>24000</v>
      </c>
      <c r="X427" s="5">
        <f t="shared" si="168"/>
        <v>0</v>
      </c>
      <c r="Y427" s="5">
        <f t="shared" si="169"/>
        <v>0</v>
      </c>
      <c r="Z427" s="5">
        <f t="shared" si="170"/>
        <v>8000</v>
      </c>
      <c r="AA427" s="5">
        <f t="shared" si="171"/>
        <v>3200</v>
      </c>
      <c r="AB427" s="5"/>
      <c r="AC427" s="5">
        <f t="shared" si="172"/>
        <v>5</v>
      </c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>
        <f t="shared" si="173"/>
        <v>5</v>
      </c>
      <c r="AT427" s="5"/>
      <c r="AU427" s="5"/>
      <c r="AV427" s="5"/>
      <c r="AW427" s="5">
        <f t="shared" si="175"/>
        <v>4</v>
      </c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</row>
    <row r="428" spans="1:61">
      <c r="A428" s="5" t="s">
        <v>93</v>
      </c>
      <c r="B428" s="5" t="s">
        <v>229</v>
      </c>
      <c r="C428" s="5">
        <f t="shared" si="166"/>
        <v>6</v>
      </c>
      <c r="D428" s="5">
        <v>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>
        <f t="shared" si="174"/>
        <v>19200</v>
      </c>
      <c r="V428" s="5">
        <f t="shared" si="155"/>
        <v>320</v>
      </c>
      <c r="W428" s="5">
        <f t="shared" si="167"/>
        <v>48000</v>
      </c>
      <c r="X428" s="5">
        <f t="shared" si="168"/>
        <v>0</v>
      </c>
      <c r="Y428" s="5">
        <f t="shared" si="169"/>
        <v>0</v>
      </c>
      <c r="Z428" s="5">
        <f t="shared" si="170"/>
        <v>16000</v>
      </c>
      <c r="AA428" s="5">
        <f t="shared" si="171"/>
        <v>6400</v>
      </c>
      <c r="AB428" s="5"/>
      <c r="AC428" s="5">
        <f t="shared" si="172"/>
        <v>6</v>
      </c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>
        <f t="shared" si="173"/>
        <v>6</v>
      </c>
      <c r="AT428" s="5"/>
      <c r="AU428" s="5"/>
      <c r="AV428" s="5"/>
      <c r="AW428" s="5">
        <f t="shared" si="175"/>
        <v>5</v>
      </c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</row>
    <row r="429" spans="1:61">
      <c r="A429" s="5" t="s">
        <v>93</v>
      </c>
      <c r="B429" s="5" t="s">
        <v>229</v>
      </c>
      <c r="C429" s="5">
        <f t="shared" si="166"/>
        <v>7</v>
      </c>
      <c r="D429" s="5">
        <v>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>
        <f t="shared" si="174"/>
        <v>38400</v>
      </c>
      <c r="V429" s="5">
        <f t="shared" si="155"/>
        <v>640</v>
      </c>
      <c r="W429" s="5">
        <f t="shared" si="167"/>
        <v>96000</v>
      </c>
      <c r="X429" s="5">
        <f t="shared" si="168"/>
        <v>0</v>
      </c>
      <c r="Y429" s="5">
        <f t="shared" si="169"/>
        <v>0</v>
      </c>
      <c r="Z429" s="5">
        <f t="shared" si="170"/>
        <v>32000</v>
      </c>
      <c r="AA429" s="5">
        <f t="shared" si="171"/>
        <v>12800</v>
      </c>
      <c r="AB429" s="5"/>
      <c r="AC429" s="5">
        <f t="shared" si="172"/>
        <v>7</v>
      </c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>
        <f t="shared" si="173"/>
        <v>7</v>
      </c>
      <c r="AT429" s="5"/>
      <c r="AU429" s="5"/>
      <c r="AV429" s="5"/>
      <c r="AW429" s="5">
        <f t="shared" si="175"/>
        <v>6</v>
      </c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</row>
    <row r="430" spans="1:61">
      <c r="A430" s="5" t="s">
        <v>93</v>
      </c>
      <c r="B430" s="5" t="s">
        <v>229</v>
      </c>
      <c r="C430" s="5">
        <f t="shared" si="166"/>
        <v>8</v>
      </c>
      <c r="D430" s="5">
        <v>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>
        <f t="shared" si="174"/>
        <v>76800</v>
      </c>
      <c r="V430" s="5">
        <f t="shared" si="155"/>
        <v>1280</v>
      </c>
      <c r="W430" s="5">
        <f t="shared" si="167"/>
        <v>192000</v>
      </c>
      <c r="X430" s="5">
        <f t="shared" si="168"/>
        <v>0</v>
      </c>
      <c r="Y430" s="5">
        <f t="shared" si="169"/>
        <v>0</v>
      </c>
      <c r="Z430" s="5">
        <f t="shared" si="170"/>
        <v>64000</v>
      </c>
      <c r="AA430" s="5">
        <f t="shared" si="171"/>
        <v>25600</v>
      </c>
      <c r="AB430" s="5"/>
      <c r="AC430" s="5">
        <f t="shared" si="172"/>
        <v>8</v>
      </c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>
        <f t="shared" si="173"/>
        <v>8</v>
      </c>
      <c r="AT430" s="5"/>
      <c r="AU430" s="5"/>
      <c r="AV430" s="5"/>
      <c r="AW430" s="5">
        <f t="shared" si="175"/>
        <v>7</v>
      </c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</row>
    <row r="431" spans="1:61">
      <c r="A431" s="5" t="s">
        <v>93</v>
      </c>
      <c r="B431" s="5" t="s">
        <v>229</v>
      </c>
      <c r="C431" s="5">
        <f t="shared" si="166"/>
        <v>9</v>
      </c>
      <c r="D431" s="5">
        <v>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>
        <f t="shared" si="174"/>
        <v>153600</v>
      </c>
      <c r="V431" s="5">
        <f t="shared" si="155"/>
        <v>2560</v>
      </c>
      <c r="W431" s="5">
        <f t="shared" si="167"/>
        <v>384000</v>
      </c>
      <c r="X431" s="5">
        <f t="shared" si="168"/>
        <v>0</v>
      </c>
      <c r="Y431" s="5">
        <f t="shared" si="169"/>
        <v>0</v>
      </c>
      <c r="Z431" s="5">
        <f t="shared" si="170"/>
        <v>128000</v>
      </c>
      <c r="AA431" s="5">
        <f t="shared" si="171"/>
        <v>51200</v>
      </c>
      <c r="AB431" s="5"/>
      <c r="AC431" s="5">
        <f t="shared" si="172"/>
        <v>9</v>
      </c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>
        <f t="shared" si="173"/>
        <v>9</v>
      </c>
      <c r="AT431" s="5"/>
      <c r="AU431" s="5"/>
      <c r="AV431" s="5"/>
      <c r="AW431" s="5">
        <f t="shared" si="175"/>
        <v>8</v>
      </c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</row>
    <row r="432" spans="1:61">
      <c r="A432" s="5" t="s">
        <v>93</v>
      </c>
      <c r="B432" s="5" t="s">
        <v>229</v>
      </c>
      <c r="C432" s="5">
        <f t="shared" si="166"/>
        <v>10</v>
      </c>
      <c r="D432" s="5">
        <v>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 t="s">
        <v>117</v>
      </c>
      <c r="U432" s="5">
        <f t="shared" si="174"/>
        <v>307200</v>
      </c>
      <c r="V432" s="5">
        <f t="shared" si="155"/>
        <v>5120</v>
      </c>
      <c r="W432" s="5">
        <f t="shared" si="167"/>
        <v>768000</v>
      </c>
      <c r="X432" s="5">
        <f t="shared" si="168"/>
        <v>0</v>
      </c>
      <c r="Y432" s="5">
        <f t="shared" si="169"/>
        <v>0</v>
      </c>
      <c r="Z432" s="5">
        <f t="shared" si="170"/>
        <v>256000</v>
      </c>
      <c r="AA432" s="5">
        <f t="shared" si="171"/>
        <v>102400</v>
      </c>
      <c r="AB432" s="5"/>
      <c r="AC432" s="5">
        <f t="shared" si="172"/>
        <v>10</v>
      </c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>
        <f t="shared" si="173"/>
        <v>10</v>
      </c>
      <c r="AT432" s="5"/>
      <c r="AU432" s="5"/>
      <c r="AV432" s="5"/>
      <c r="AW432" s="5">
        <f t="shared" si="175"/>
        <v>9</v>
      </c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</row>
    <row r="433" spans="1:61">
      <c r="A433" s="5" t="s">
        <v>93</v>
      </c>
      <c r="B433" s="5" t="s">
        <v>229</v>
      </c>
      <c r="C433" s="5">
        <f t="shared" si="166"/>
        <v>11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>
        <f t="shared" si="155"/>
        <v>0</v>
      </c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</row>
    <row r="434" spans="1:61">
      <c r="A434" s="5" t="s">
        <v>93</v>
      </c>
      <c r="B434" s="5" t="s">
        <v>229</v>
      </c>
      <c r="C434" s="5">
        <f t="shared" si="166"/>
        <v>12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>
        <f t="shared" si="155"/>
        <v>0</v>
      </c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</row>
    <row r="435" spans="1:61">
      <c r="A435" s="5" t="s">
        <v>93</v>
      </c>
      <c r="B435" s="5" t="s">
        <v>229</v>
      </c>
      <c r="C435" s="5">
        <f t="shared" si="166"/>
        <v>13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>
        <f t="shared" si="155"/>
        <v>0</v>
      </c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</row>
    <row r="436" spans="1:61">
      <c r="A436" s="5" t="s">
        <v>93</v>
      </c>
      <c r="B436" s="5" t="s">
        <v>229</v>
      </c>
      <c r="C436" s="5">
        <f t="shared" si="166"/>
        <v>14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>
        <f t="shared" si="155"/>
        <v>0</v>
      </c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</row>
    <row r="437" spans="1:61">
      <c r="A437" s="5" t="s">
        <v>93</v>
      </c>
      <c r="B437" s="5" t="s">
        <v>229</v>
      </c>
      <c r="C437" s="5">
        <f t="shared" si="166"/>
        <v>15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>
        <f t="shared" si="155"/>
        <v>0</v>
      </c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</row>
    <row r="438" spans="1:61">
      <c r="A438" s="5" t="s">
        <v>93</v>
      </c>
      <c r="B438" s="5" t="s">
        <v>229</v>
      </c>
      <c r="C438" s="5">
        <f t="shared" si="166"/>
        <v>16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>
        <f t="shared" si="155"/>
        <v>0</v>
      </c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</row>
    <row r="439" spans="1:61">
      <c r="A439" s="5" t="s">
        <v>93</v>
      </c>
      <c r="B439" s="5" t="s">
        <v>229</v>
      </c>
      <c r="C439" s="5">
        <f t="shared" si="166"/>
        <v>17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>
        <f t="shared" si="155"/>
        <v>0</v>
      </c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</row>
    <row r="440" spans="1:61">
      <c r="A440" s="5" t="s">
        <v>93</v>
      </c>
      <c r="B440" s="5" t="s">
        <v>229</v>
      </c>
      <c r="C440" s="5">
        <f t="shared" si="166"/>
        <v>18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>
        <f t="shared" si="155"/>
        <v>0</v>
      </c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</row>
    <row r="441" spans="1:61">
      <c r="A441" s="5" t="s">
        <v>93</v>
      </c>
      <c r="B441" s="5" t="s">
        <v>229</v>
      </c>
      <c r="C441" s="5">
        <f t="shared" si="166"/>
        <v>19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>
        <f t="shared" si="155"/>
        <v>0</v>
      </c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</row>
    <row r="442" spans="1:61">
      <c r="A442" s="5" t="s">
        <v>93</v>
      </c>
      <c r="B442" s="5" t="s">
        <v>229</v>
      </c>
      <c r="C442" s="5">
        <f t="shared" si="166"/>
        <v>20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 t="s">
        <v>129</v>
      </c>
      <c r="U442" s="5"/>
      <c r="V442" s="5">
        <f t="shared" si="155"/>
        <v>0</v>
      </c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</row>
    <row r="443" spans="1:61">
      <c r="A443" s="5" t="s">
        <v>94</v>
      </c>
      <c r="B443" s="5" t="s">
        <v>229</v>
      </c>
      <c r="C443" s="5">
        <v>1</v>
      </c>
      <c r="D443" s="5">
        <v>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>
        <v>60</v>
      </c>
      <c r="V443" s="5">
        <f t="shared" si="155"/>
        <v>1</v>
      </c>
      <c r="W443" s="5">
        <v>2000</v>
      </c>
      <c r="X443" s="5">
        <v>0</v>
      </c>
      <c r="Y443" s="5">
        <v>0</v>
      </c>
      <c r="Z443" s="5">
        <v>0</v>
      </c>
      <c r="AA443" s="5">
        <v>800</v>
      </c>
      <c r="AB443" s="5"/>
      <c r="AC443" s="5">
        <v>1</v>
      </c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>
        <v>1</v>
      </c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</row>
    <row r="444" spans="1:61">
      <c r="A444" s="5" t="s">
        <v>94</v>
      </c>
      <c r="B444" s="5" t="s">
        <v>229</v>
      </c>
      <c r="C444" s="5">
        <f t="shared" ref="C444:C462" si="176">C443+1</f>
        <v>2</v>
      </c>
      <c r="D444" s="5">
        <v>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>
        <v>1400</v>
      </c>
      <c r="V444" s="5">
        <f t="shared" si="155"/>
        <v>23.333333333333332</v>
      </c>
      <c r="W444" s="5">
        <f t="shared" ref="W444:W452" si="177">W443*2</f>
        <v>4000</v>
      </c>
      <c r="X444" s="5">
        <f t="shared" ref="X444:X452" si="178">X443*2</f>
        <v>0</v>
      </c>
      <c r="Y444" s="5">
        <f t="shared" ref="Y444:Y452" si="179">Y443*2</f>
        <v>0</v>
      </c>
      <c r="Z444" s="5">
        <f t="shared" ref="Z444:Z452" si="180">Z443*2</f>
        <v>0</v>
      </c>
      <c r="AA444" s="5">
        <f t="shared" ref="AA444:AA452" si="181">AA443*2</f>
        <v>1600</v>
      </c>
      <c r="AB444" s="5"/>
      <c r="AC444" s="5">
        <f t="shared" ref="AC444:AC452" si="182">AC443+1</f>
        <v>2</v>
      </c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>
        <f t="shared" ref="AT444:AT452" si="183">AT443+1</f>
        <v>2</v>
      </c>
      <c r="AU444" s="5"/>
      <c r="AV444" s="5"/>
      <c r="AW444" s="5"/>
      <c r="AX444" s="5">
        <v>1</v>
      </c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</row>
    <row r="445" spans="1:61">
      <c r="A445" s="5" t="s">
        <v>94</v>
      </c>
      <c r="B445" s="5" t="s">
        <v>229</v>
      </c>
      <c r="C445" s="5">
        <f t="shared" si="176"/>
        <v>3</v>
      </c>
      <c r="D445" s="5">
        <v>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>
        <f t="shared" ref="U445:U452" si="184">U444*2</f>
        <v>2800</v>
      </c>
      <c r="V445" s="5">
        <f t="shared" si="155"/>
        <v>46.666666666666664</v>
      </c>
      <c r="W445" s="5">
        <f t="shared" si="177"/>
        <v>8000</v>
      </c>
      <c r="X445" s="5">
        <f t="shared" si="178"/>
        <v>0</v>
      </c>
      <c r="Y445" s="5">
        <f t="shared" si="179"/>
        <v>0</v>
      </c>
      <c r="Z445" s="5">
        <f t="shared" si="180"/>
        <v>0</v>
      </c>
      <c r="AA445" s="5">
        <f t="shared" si="181"/>
        <v>3200</v>
      </c>
      <c r="AB445" s="5"/>
      <c r="AC445" s="5">
        <f t="shared" si="182"/>
        <v>3</v>
      </c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>
        <f t="shared" si="183"/>
        <v>3</v>
      </c>
      <c r="AU445" s="5"/>
      <c r="AV445" s="5"/>
      <c r="AW445" s="5"/>
      <c r="AX445" s="5">
        <f t="shared" ref="AX445:AX452" si="185">AX444+1</f>
        <v>2</v>
      </c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</row>
    <row r="446" spans="1:61">
      <c r="A446" s="5" t="s">
        <v>94</v>
      </c>
      <c r="B446" s="5" t="s">
        <v>229</v>
      </c>
      <c r="C446" s="5">
        <f t="shared" si="176"/>
        <v>4</v>
      </c>
      <c r="D446" s="5">
        <v>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>
        <f t="shared" si="184"/>
        <v>5600</v>
      </c>
      <c r="V446" s="5">
        <f t="shared" si="155"/>
        <v>93.333333333333329</v>
      </c>
      <c r="W446" s="5">
        <f t="shared" si="177"/>
        <v>16000</v>
      </c>
      <c r="X446" s="5">
        <f t="shared" si="178"/>
        <v>0</v>
      </c>
      <c r="Y446" s="5">
        <f t="shared" si="179"/>
        <v>0</v>
      </c>
      <c r="Z446" s="5">
        <f t="shared" si="180"/>
        <v>0</v>
      </c>
      <c r="AA446" s="5">
        <f t="shared" si="181"/>
        <v>6400</v>
      </c>
      <c r="AB446" s="5"/>
      <c r="AC446" s="5">
        <f t="shared" si="182"/>
        <v>4</v>
      </c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>
        <f t="shared" si="183"/>
        <v>4</v>
      </c>
      <c r="AU446" s="5"/>
      <c r="AV446" s="5"/>
      <c r="AW446" s="5"/>
      <c r="AX446" s="5">
        <f t="shared" si="185"/>
        <v>3</v>
      </c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</row>
    <row r="447" spans="1:61">
      <c r="A447" s="5" t="s">
        <v>94</v>
      </c>
      <c r="B447" s="5" t="s">
        <v>229</v>
      </c>
      <c r="C447" s="5">
        <f t="shared" si="176"/>
        <v>5</v>
      </c>
      <c r="D447" s="5">
        <v>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>
        <f t="shared" si="184"/>
        <v>11200</v>
      </c>
      <c r="V447" s="5">
        <f t="shared" si="155"/>
        <v>186.66666666666666</v>
      </c>
      <c r="W447" s="5">
        <f t="shared" si="177"/>
        <v>32000</v>
      </c>
      <c r="X447" s="5">
        <f t="shared" si="178"/>
        <v>0</v>
      </c>
      <c r="Y447" s="5">
        <f t="shared" si="179"/>
        <v>0</v>
      </c>
      <c r="Z447" s="5">
        <f t="shared" si="180"/>
        <v>0</v>
      </c>
      <c r="AA447" s="5">
        <f t="shared" si="181"/>
        <v>12800</v>
      </c>
      <c r="AB447" s="5"/>
      <c r="AC447" s="5">
        <f t="shared" si="182"/>
        <v>5</v>
      </c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>
        <f t="shared" si="183"/>
        <v>5</v>
      </c>
      <c r="AU447" s="5"/>
      <c r="AV447" s="5"/>
      <c r="AW447" s="5"/>
      <c r="AX447" s="5">
        <f t="shared" si="185"/>
        <v>4</v>
      </c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</row>
    <row r="448" spans="1:61">
      <c r="A448" s="5" t="s">
        <v>94</v>
      </c>
      <c r="B448" s="5" t="s">
        <v>229</v>
      </c>
      <c r="C448" s="5">
        <f t="shared" si="176"/>
        <v>6</v>
      </c>
      <c r="D448" s="5">
        <v>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>
        <f t="shared" si="184"/>
        <v>22400</v>
      </c>
      <c r="V448" s="5">
        <f t="shared" si="155"/>
        <v>373.33333333333331</v>
      </c>
      <c r="W448" s="5">
        <f t="shared" si="177"/>
        <v>64000</v>
      </c>
      <c r="X448" s="5">
        <f t="shared" si="178"/>
        <v>0</v>
      </c>
      <c r="Y448" s="5">
        <f t="shared" si="179"/>
        <v>0</v>
      </c>
      <c r="Z448" s="5">
        <f t="shared" si="180"/>
        <v>0</v>
      </c>
      <c r="AA448" s="5">
        <f t="shared" si="181"/>
        <v>25600</v>
      </c>
      <c r="AB448" s="5"/>
      <c r="AC448" s="5">
        <f t="shared" si="182"/>
        <v>6</v>
      </c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>
        <f t="shared" si="183"/>
        <v>6</v>
      </c>
      <c r="AU448" s="5"/>
      <c r="AV448" s="5"/>
      <c r="AW448" s="5"/>
      <c r="AX448" s="5">
        <f t="shared" si="185"/>
        <v>5</v>
      </c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</row>
    <row r="449" spans="1:61">
      <c r="A449" s="5" t="s">
        <v>94</v>
      </c>
      <c r="B449" s="5" t="s">
        <v>229</v>
      </c>
      <c r="C449" s="5">
        <f t="shared" si="176"/>
        <v>7</v>
      </c>
      <c r="D449" s="5">
        <v>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>
        <f t="shared" si="184"/>
        <v>44800</v>
      </c>
      <c r="V449" s="5">
        <f t="shared" si="155"/>
        <v>746.66666666666663</v>
      </c>
      <c r="W449" s="5">
        <f t="shared" si="177"/>
        <v>128000</v>
      </c>
      <c r="X449" s="5">
        <f t="shared" si="178"/>
        <v>0</v>
      </c>
      <c r="Y449" s="5">
        <f t="shared" si="179"/>
        <v>0</v>
      </c>
      <c r="Z449" s="5">
        <f t="shared" si="180"/>
        <v>0</v>
      </c>
      <c r="AA449" s="5">
        <f t="shared" si="181"/>
        <v>51200</v>
      </c>
      <c r="AB449" s="5"/>
      <c r="AC449" s="5">
        <f t="shared" si="182"/>
        <v>7</v>
      </c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>
        <f t="shared" si="183"/>
        <v>7</v>
      </c>
      <c r="AU449" s="5"/>
      <c r="AV449" s="5"/>
      <c r="AW449" s="5"/>
      <c r="AX449" s="5">
        <f t="shared" si="185"/>
        <v>6</v>
      </c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</row>
    <row r="450" spans="1:61">
      <c r="A450" s="5" t="s">
        <v>94</v>
      </c>
      <c r="B450" s="5" t="s">
        <v>229</v>
      </c>
      <c r="C450" s="5">
        <f t="shared" si="176"/>
        <v>8</v>
      </c>
      <c r="D450" s="5">
        <v>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>
        <f t="shared" si="184"/>
        <v>89600</v>
      </c>
      <c r="V450" s="5">
        <f t="shared" si="155"/>
        <v>1493.3333333333333</v>
      </c>
      <c r="W450" s="5">
        <f t="shared" si="177"/>
        <v>256000</v>
      </c>
      <c r="X450" s="5">
        <f t="shared" si="178"/>
        <v>0</v>
      </c>
      <c r="Y450" s="5">
        <f t="shared" si="179"/>
        <v>0</v>
      </c>
      <c r="Z450" s="5">
        <f t="shared" si="180"/>
        <v>0</v>
      </c>
      <c r="AA450" s="5">
        <f t="shared" si="181"/>
        <v>102400</v>
      </c>
      <c r="AB450" s="5"/>
      <c r="AC450" s="5">
        <f t="shared" si="182"/>
        <v>8</v>
      </c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>
        <f t="shared" si="183"/>
        <v>8</v>
      </c>
      <c r="AU450" s="5"/>
      <c r="AV450" s="5"/>
      <c r="AW450" s="5"/>
      <c r="AX450" s="5">
        <f t="shared" si="185"/>
        <v>7</v>
      </c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</row>
    <row r="451" spans="1:61">
      <c r="A451" s="5" t="s">
        <v>94</v>
      </c>
      <c r="B451" s="5" t="s">
        <v>229</v>
      </c>
      <c r="C451" s="5">
        <f t="shared" si="176"/>
        <v>9</v>
      </c>
      <c r="D451" s="5">
        <v>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>
        <f t="shared" si="184"/>
        <v>179200</v>
      </c>
      <c r="V451" s="5">
        <f t="shared" ref="V451:V514" si="186">U451/60</f>
        <v>2986.6666666666665</v>
      </c>
      <c r="W451" s="5">
        <f t="shared" si="177"/>
        <v>512000</v>
      </c>
      <c r="X451" s="5">
        <f t="shared" si="178"/>
        <v>0</v>
      </c>
      <c r="Y451" s="5">
        <f t="shared" si="179"/>
        <v>0</v>
      </c>
      <c r="Z451" s="5">
        <f t="shared" si="180"/>
        <v>0</v>
      </c>
      <c r="AA451" s="5">
        <f t="shared" si="181"/>
        <v>204800</v>
      </c>
      <c r="AB451" s="5"/>
      <c r="AC451" s="5">
        <f t="shared" si="182"/>
        <v>9</v>
      </c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>
        <f t="shared" si="183"/>
        <v>9</v>
      </c>
      <c r="AU451" s="5"/>
      <c r="AV451" s="5"/>
      <c r="AW451" s="5"/>
      <c r="AX451" s="5">
        <f t="shared" si="185"/>
        <v>8</v>
      </c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</row>
    <row r="452" spans="1:61">
      <c r="A452" s="5" t="s">
        <v>94</v>
      </c>
      <c r="B452" s="5" t="s">
        <v>229</v>
      </c>
      <c r="C452" s="5">
        <f t="shared" si="176"/>
        <v>10</v>
      </c>
      <c r="D452" s="5">
        <v>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 t="s">
        <v>117</v>
      </c>
      <c r="U452" s="5">
        <f t="shared" si="184"/>
        <v>358400</v>
      </c>
      <c r="V452" s="5">
        <f t="shared" si="186"/>
        <v>5973.333333333333</v>
      </c>
      <c r="W452" s="5">
        <f t="shared" si="177"/>
        <v>1024000</v>
      </c>
      <c r="X452" s="5">
        <f t="shared" si="178"/>
        <v>0</v>
      </c>
      <c r="Y452" s="5">
        <f t="shared" si="179"/>
        <v>0</v>
      </c>
      <c r="Z452" s="5">
        <f t="shared" si="180"/>
        <v>0</v>
      </c>
      <c r="AA452" s="5">
        <f t="shared" si="181"/>
        <v>409600</v>
      </c>
      <c r="AB452" s="5"/>
      <c r="AC452" s="5">
        <f t="shared" si="182"/>
        <v>10</v>
      </c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>
        <f t="shared" si="183"/>
        <v>10</v>
      </c>
      <c r="AU452" s="5"/>
      <c r="AV452" s="5"/>
      <c r="AW452" s="5"/>
      <c r="AX452" s="5">
        <f t="shared" si="185"/>
        <v>9</v>
      </c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</row>
    <row r="453" spans="1:61">
      <c r="A453" s="5" t="s">
        <v>94</v>
      </c>
      <c r="B453" s="5" t="s">
        <v>229</v>
      </c>
      <c r="C453" s="5">
        <f t="shared" si="176"/>
        <v>11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>
        <f t="shared" si="186"/>
        <v>0</v>
      </c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</row>
    <row r="454" spans="1:61">
      <c r="A454" s="5" t="s">
        <v>94</v>
      </c>
      <c r="B454" s="5" t="s">
        <v>229</v>
      </c>
      <c r="C454" s="5">
        <f t="shared" si="176"/>
        <v>12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>
        <f t="shared" si="186"/>
        <v>0</v>
      </c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</row>
    <row r="455" spans="1:61">
      <c r="A455" s="5" t="s">
        <v>94</v>
      </c>
      <c r="B455" s="5" t="s">
        <v>229</v>
      </c>
      <c r="C455" s="5">
        <f t="shared" si="176"/>
        <v>13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>
        <f t="shared" si="186"/>
        <v>0</v>
      </c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</row>
    <row r="456" spans="1:61">
      <c r="A456" s="5" t="s">
        <v>94</v>
      </c>
      <c r="B456" s="5" t="s">
        <v>229</v>
      </c>
      <c r="C456" s="5">
        <f t="shared" si="176"/>
        <v>14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>
        <f t="shared" si="186"/>
        <v>0</v>
      </c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</row>
    <row r="457" spans="1:61">
      <c r="A457" s="5" t="s">
        <v>94</v>
      </c>
      <c r="B457" s="5" t="s">
        <v>229</v>
      </c>
      <c r="C457" s="5">
        <f t="shared" si="176"/>
        <v>15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>
        <f t="shared" si="186"/>
        <v>0</v>
      </c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</row>
    <row r="458" spans="1:61">
      <c r="A458" s="5" t="s">
        <v>94</v>
      </c>
      <c r="B458" s="5" t="s">
        <v>229</v>
      </c>
      <c r="C458" s="5">
        <f t="shared" si="176"/>
        <v>16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>
        <f t="shared" si="186"/>
        <v>0</v>
      </c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</row>
    <row r="459" spans="1:61">
      <c r="A459" s="5" t="s">
        <v>94</v>
      </c>
      <c r="B459" s="5" t="s">
        <v>229</v>
      </c>
      <c r="C459" s="5">
        <f t="shared" si="176"/>
        <v>17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>
        <f t="shared" si="186"/>
        <v>0</v>
      </c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</row>
    <row r="460" spans="1:61">
      <c r="A460" s="5" t="s">
        <v>94</v>
      </c>
      <c r="B460" s="5" t="s">
        <v>229</v>
      </c>
      <c r="C460" s="5">
        <f t="shared" si="176"/>
        <v>18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>
        <f t="shared" si="186"/>
        <v>0</v>
      </c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</row>
    <row r="461" spans="1:61">
      <c r="A461" s="5" t="s">
        <v>94</v>
      </c>
      <c r="B461" s="5" t="s">
        <v>229</v>
      </c>
      <c r="C461" s="5">
        <f t="shared" si="176"/>
        <v>19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>
        <f t="shared" si="186"/>
        <v>0</v>
      </c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</row>
    <row r="462" spans="1:61">
      <c r="A462" s="5" t="s">
        <v>94</v>
      </c>
      <c r="B462" s="5" t="s">
        <v>229</v>
      </c>
      <c r="C462" s="5">
        <f t="shared" si="176"/>
        <v>20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 t="s">
        <v>129</v>
      </c>
      <c r="U462" s="5"/>
      <c r="V462" s="5">
        <f t="shared" si="186"/>
        <v>0</v>
      </c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</row>
    <row r="463" spans="1:61">
      <c r="A463" s="5" t="s">
        <v>95</v>
      </c>
      <c r="B463" s="5" t="s">
        <v>229</v>
      </c>
      <c r="C463" s="5">
        <v>1</v>
      </c>
      <c r="D463" s="5">
        <v>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>
        <v>900</v>
      </c>
      <c r="V463" s="5">
        <f t="shared" si="186"/>
        <v>15</v>
      </c>
      <c r="W463" s="5">
        <v>5000</v>
      </c>
      <c r="X463" s="5">
        <v>0</v>
      </c>
      <c r="Y463" s="5">
        <v>500</v>
      </c>
      <c r="Z463" s="5">
        <v>0</v>
      </c>
      <c r="AA463" s="5">
        <v>500</v>
      </c>
      <c r="AB463" s="5"/>
      <c r="AC463" s="5">
        <v>1</v>
      </c>
      <c r="AD463" s="5"/>
      <c r="AE463" s="5"/>
      <c r="AF463" s="5"/>
      <c r="AG463" s="5"/>
      <c r="AH463" s="5"/>
      <c r="AI463" s="5"/>
      <c r="AJ463" s="5"/>
      <c r="AK463" s="5">
        <v>1</v>
      </c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>
        <v>2</v>
      </c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</row>
    <row r="464" spans="1:61">
      <c r="A464" s="5" t="s">
        <v>95</v>
      </c>
      <c r="B464" s="5" t="s">
        <v>229</v>
      </c>
      <c r="C464" s="5">
        <f t="shared" ref="C464:C482" si="187">C463+1</f>
        <v>2</v>
      </c>
      <c r="D464" s="5">
        <v>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>
        <f t="shared" ref="U464:U472" si="188">U463*2</f>
        <v>1800</v>
      </c>
      <c r="V464" s="5">
        <f t="shared" si="186"/>
        <v>30</v>
      </c>
      <c r="W464" s="5">
        <f t="shared" ref="W464:W472" si="189">W463*2</f>
        <v>10000</v>
      </c>
      <c r="X464" s="5">
        <f t="shared" ref="X464:X472" si="190">X463*2</f>
        <v>0</v>
      </c>
      <c r="Y464" s="5">
        <f t="shared" ref="Y464:Y472" si="191">Y463*2</f>
        <v>1000</v>
      </c>
      <c r="Z464" s="5">
        <f t="shared" ref="Z464:Z472" si="192">Z463*2</f>
        <v>0</v>
      </c>
      <c r="AA464" s="5">
        <f t="shared" ref="AA464:AA472" si="193">AA463*2</f>
        <v>1000</v>
      </c>
      <c r="AB464" s="5"/>
      <c r="AC464" s="5">
        <f t="shared" ref="AC464:AC472" si="194">AC463+1</f>
        <v>2</v>
      </c>
      <c r="AD464" s="5"/>
      <c r="AE464" s="5"/>
      <c r="AF464" s="5"/>
      <c r="AG464" s="5"/>
      <c r="AH464" s="5"/>
      <c r="AI464" s="5"/>
      <c r="AJ464" s="5"/>
      <c r="AK464" s="5">
        <f t="shared" ref="AK464:AK472" si="195">AK463+1</f>
        <v>2</v>
      </c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>
        <v>2</v>
      </c>
      <c r="AX464" s="5"/>
      <c r="AY464" s="5">
        <v>1</v>
      </c>
      <c r="AZ464" s="5"/>
      <c r="BA464" s="5"/>
      <c r="BB464" s="5"/>
      <c r="BC464" s="5"/>
      <c r="BD464" s="5"/>
      <c r="BE464" s="5"/>
      <c r="BF464" s="5"/>
      <c r="BG464" s="5"/>
      <c r="BH464" s="5"/>
      <c r="BI464" s="5"/>
    </row>
    <row r="465" spans="1:61">
      <c r="A465" s="5" t="s">
        <v>95</v>
      </c>
      <c r="B465" s="5" t="s">
        <v>229</v>
      </c>
      <c r="C465" s="5">
        <f t="shared" si="187"/>
        <v>3</v>
      </c>
      <c r="D465" s="5">
        <v>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>
        <f t="shared" si="188"/>
        <v>3600</v>
      </c>
      <c r="V465" s="5">
        <f t="shared" si="186"/>
        <v>60</v>
      </c>
      <c r="W465" s="5">
        <f t="shared" si="189"/>
        <v>20000</v>
      </c>
      <c r="X465" s="5">
        <f t="shared" si="190"/>
        <v>0</v>
      </c>
      <c r="Y465" s="5">
        <f t="shared" si="191"/>
        <v>2000</v>
      </c>
      <c r="Z465" s="5">
        <f t="shared" si="192"/>
        <v>0</v>
      </c>
      <c r="AA465" s="5">
        <f t="shared" si="193"/>
        <v>2000</v>
      </c>
      <c r="AB465" s="5"/>
      <c r="AC465" s="5">
        <f t="shared" si="194"/>
        <v>3</v>
      </c>
      <c r="AD465" s="5"/>
      <c r="AE465" s="5"/>
      <c r="AF465" s="5"/>
      <c r="AG465" s="5"/>
      <c r="AH465" s="5"/>
      <c r="AI465" s="5"/>
      <c r="AJ465" s="5"/>
      <c r="AK465" s="5">
        <f t="shared" si="195"/>
        <v>3</v>
      </c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>
        <v>2</v>
      </c>
      <c r="AX465" s="5"/>
      <c r="AY465" s="5">
        <f t="shared" ref="AY465:AY472" si="196">AY464+1</f>
        <v>2</v>
      </c>
      <c r="AZ465" s="5"/>
      <c r="BA465" s="5"/>
      <c r="BB465" s="5"/>
      <c r="BC465" s="5"/>
      <c r="BD465" s="5"/>
      <c r="BE465" s="5"/>
      <c r="BF465" s="5"/>
      <c r="BG465" s="5"/>
      <c r="BH465" s="5"/>
      <c r="BI465" s="5"/>
    </row>
    <row r="466" spans="1:61">
      <c r="A466" s="5" t="s">
        <v>95</v>
      </c>
      <c r="B466" s="5" t="s">
        <v>229</v>
      </c>
      <c r="C466" s="5">
        <f t="shared" si="187"/>
        <v>4</v>
      </c>
      <c r="D466" s="5">
        <v>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>
        <f t="shared" si="188"/>
        <v>7200</v>
      </c>
      <c r="V466" s="5">
        <f t="shared" si="186"/>
        <v>120</v>
      </c>
      <c r="W466" s="5">
        <f t="shared" si="189"/>
        <v>40000</v>
      </c>
      <c r="X466" s="5">
        <f t="shared" si="190"/>
        <v>0</v>
      </c>
      <c r="Y466" s="5">
        <f t="shared" si="191"/>
        <v>4000</v>
      </c>
      <c r="Z466" s="5">
        <f t="shared" si="192"/>
        <v>0</v>
      </c>
      <c r="AA466" s="5">
        <f t="shared" si="193"/>
        <v>4000</v>
      </c>
      <c r="AB466" s="5"/>
      <c r="AC466" s="5">
        <f t="shared" si="194"/>
        <v>4</v>
      </c>
      <c r="AD466" s="5"/>
      <c r="AE466" s="5"/>
      <c r="AF466" s="5"/>
      <c r="AG466" s="5"/>
      <c r="AH466" s="5"/>
      <c r="AI466" s="5"/>
      <c r="AJ466" s="5"/>
      <c r="AK466" s="5">
        <f t="shared" si="195"/>
        <v>4</v>
      </c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>
        <v>2</v>
      </c>
      <c r="AX466" s="5"/>
      <c r="AY466" s="5">
        <f t="shared" si="196"/>
        <v>3</v>
      </c>
      <c r="AZ466" s="5"/>
      <c r="BA466" s="5"/>
      <c r="BB466" s="5"/>
      <c r="BC466" s="5"/>
      <c r="BD466" s="5"/>
      <c r="BE466" s="5"/>
      <c r="BF466" s="5"/>
      <c r="BG466" s="5"/>
      <c r="BH466" s="5"/>
      <c r="BI466" s="5"/>
    </row>
    <row r="467" spans="1:61">
      <c r="A467" s="5" t="s">
        <v>95</v>
      </c>
      <c r="B467" s="5" t="s">
        <v>229</v>
      </c>
      <c r="C467" s="5">
        <f t="shared" si="187"/>
        <v>5</v>
      </c>
      <c r="D467" s="5">
        <v>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>
        <f t="shared" si="188"/>
        <v>14400</v>
      </c>
      <c r="V467" s="5">
        <f t="shared" si="186"/>
        <v>240</v>
      </c>
      <c r="W467" s="5">
        <f t="shared" si="189"/>
        <v>80000</v>
      </c>
      <c r="X467" s="5">
        <f t="shared" si="190"/>
        <v>0</v>
      </c>
      <c r="Y467" s="5">
        <f t="shared" si="191"/>
        <v>8000</v>
      </c>
      <c r="Z467" s="5">
        <f t="shared" si="192"/>
        <v>0</v>
      </c>
      <c r="AA467" s="5">
        <f t="shared" si="193"/>
        <v>8000</v>
      </c>
      <c r="AB467" s="5"/>
      <c r="AC467" s="5">
        <f t="shared" si="194"/>
        <v>5</v>
      </c>
      <c r="AD467" s="5"/>
      <c r="AE467" s="5"/>
      <c r="AF467" s="5"/>
      <c r="AG467" s="5"/>
      <c r="AH467" s="5"/>
      <c r="AI467" s="5"/>
      <c r="AJ467" s="5"/>
      <c r="AK467" s="5">
        <f t="shared" si="195"/>
        <v>5</v>
      </c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>
        <v>2</v>
      </c>
      <c r="AX467" s="5"/>
      <c r="AY467" s="5">
        <f t="shared" si="196"/>
        <v>4</v>
      </c>
      <c r="AZ467" s="5"/>
      <c r="BA467" s="5"/>
      <c r="BB467" s="5"/>
      <c r="BC467" s="5"/>
      <c r="BD467" s="5"/>
      <c r="BE467" s="5"/>
      <c r="BF467" s="5"/>
      <c r="BG467" s="5"/>
      <c r="BH467" s="5"/>
      <c r="BI467" s="5"/>
    </row>
    <row r="468" spans="1:61">
      <c r="A468" s="5" t="s">
        <v>95</v>
      </c>
      <c r="B468" s="5" t="s">
        <v>229</v>
      </c>
      <c r="C468" s="5">
        <f t="shared" si="187"/>
        <v>6</v>
      </c>
      <c r="D468" s="5">
        <v>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>
        <f t="shared" si="188"/>
        <v>28800</v>
      </c>
      <c r="V468" s="5">
        <f t="shared" si="186"/>
        <v>480</v>
      </c>
      <c r="W468" s="5">
        <f t="shared" si="189"/>
        <v>160000</v>
      </c>
      <c r="X468" s="5">
        <f t="shared" si="190"/>
        <v>0</v>
      </c>
      <c r="Y468" s="5">
        <f t="shared" si="191"/>
        <v>16000</v>
      </c>
      <c r="Z468" s="5">
        <f t="shared" si="192"/>
        <v>0</v>
      </c>
      <c r="AA468" s="5">
        <f t="shared" si="193"/>
        <v>16000</v>
      </c>
      <c r="AB468" s="5"/>
      <c r="AC468" s="5">
        <f t="shared" si="194"/>
        <v>6</v>
      </c>
      <c r="AD468" s="5"/>
      <c r="AE468" s="5"/>
      <c r="AF468" s="5"/>
      <c r="AG468" s="5"/>
      <c r="AH468" s="5"/>
      <c r="AI468" s="5"/>
      <c r="AJ468" s="5"/>
      <c r="AK468" s="5">
        <f t="shared" si="195"/>
        <v>6</v>
      </c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>
        <v>2</v>
      </c>
      <c r="AX468" s="5"/>
      <c r="AY468" s="5">
        <f t="shared" si="196"/>
        <v>5</v>
      </c>
      <c r="AZ468" s="5"/>
      <c r="BA468" s="5"/>
      <c r="BB468" s="5"/>
      <c r="BC468" s="5"/>
      <c r="BD468" s="5"/>
      <c r="BE468" s="5"/>
      <c r="BF468" s="5"/>
      <c r="BG468" s="5"/>
      <c r="BH468" s="5"/>
      <c r="BI468" s="5"/>
    </row>
    <row r="469" spans="1:61">
      <c r="A469" s="5" t="s">
        <v>95</v>
      </c>
      <c r="B469" s="5" t="s">
        <v>229</v>
      </c>
      <c r="C469" s="5">
        <f t="shared" si="187"/>
        <v>7</v>
      </c>
      <c r="D469" s="5">
        <v>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>
        <f t="shared" si="188"/>
        <v>57600</v>
      </c>
      <c r="V469" s="5">
        <f t="shared" si="186"/>
        <v>960</v>
      </c>
      <c r="W469" s="5">
        <f t="shared" si="189"/>
        <v>320000</v>
      </c>
      <c r="X469" s="5">
        <f t="shared" si="190"/>
        <v>0</v>
      </c>
      <c r="Y469" s="5">
        <f t="shared" si="191"/>
        <v>32000</v>
      </c>
      <c r="Z469" s="5">
        <f t="shared" si="192"/>
        <v>0</v>
      </c>
      <c r="AA469" s="5">
        <f t="shared" si="193"/>
        <v>32000</v>
      </c>
      <c r="AB469" s="5"/>
      <c r="AC469" s="5">
        <f t="shared" si="194"/>
        <v>7</v>
      </c>
      <c r="AD469" s="5"/>
      <c r="AE469" s="5"/>
      <c r="AF469" s="5"/>
      <c r="AG469" s="5"/>
      <c r="AH469" s="5"/>
      <c r="AI469" s="5"/>
      <c r="AJ469" s="5"/>
      <c r="AK469" s="5">
        <f t="shared" si="195"/>
        <v>7</v>
      </c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>
        <v>2</v>
      </c>
      <c r="AX469" s="5"/>
      <c r="AY469" s="5">
        <f t="shared" si="196"/>
        <v>6</v>
      </c>
      <c r="AZ469" s="5"/>
      <c r="BA469" s="5"/>
      <c r="BB469" s="5"/>
      <c r="BC469" s="5"/>
      <c r="BD469" s="5"/>
      <c r="BE469" s="5"/>
      <c r="BF469" s="5"/>
      <c r="BG469" s="5"/>
      <c r="BH469" s="5"/>
      <c r="BI469" s="5"/>
    </row>
    <row r="470" spans="1:61">
      <c r="A470" s="5" t="s">
        <v>95</v>
      </c>
      <c r="B470" s="5" t="s">
        <v>229</v>
      </c>
      <c r="C470" s="5">
        <f t="shared" si="187"/>
        <v>8</v>
      </c>
      <c r="D470" s="5">
        <v>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>
        <f t="shared" si="188"/>
        <v>115200</v>
      </c>
      <c r="V470" s="5">
        <f t="shared" si="186"/>
        <v>1920</v>
      </c>
      <c r="W470" s="5">
        <f t="shared" si="189"/>
        <v>640000</v>
      </c>
      <c r="X470" s="5">
        <f t="shared" si="190"/>
        <v>0</v>
      </c>
      <c r="Y470" s="5">
        <f t="shared" si="191"/>
        <v>64000</v>
      </c>
      <c r="Z470" s="5">
        <f t="shared" si="192"/>
        <v>0</v>
      </c>
      <c r="AA470" s="5">
        <f t="shared" si="193"/>
        <v>64000</v>
      </c>
      <c r="AB470" s="5"/>
      <c r="AC470" s="5">
        <f t="shared" si="194"/>
        <v>8</v>
      </c>
      <c r="AD470" s="5"/>
      <c r="AE470" s="5"/>
      <c r="AF470" s="5"/>
      <c r="AG470" s="5"/>
      <c r="AH470" s="5"/>
      <c r="AI470" s="5"/>
      <c r="AJ470" s="5"/>
      <c r="AK470" s="5">
        <f t="shared" si="195"/>
        <v>8</v>
      </c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>
        <v>2</v>
      </c>
      <c r="AX470" s="5"/>
      <c r="AY470" s="5">
        <f t="shared" si="196"/>
        <v>7</v>
      </c>
      <c r="AZ470" s="5"/>
      <c r="BA470" s="5"/>
      <c r="BB470" s="5"/>
      <c r="BC470" s="5"/>
      <c r="BD470" s="5"/>
      <c r="BE470" s="5"/>
      <c r="BF470" s="5"/>
      <c r="BG470" s="5"/>
      <c r="BH470" s="5"/>
      <c r="BI470" s="5"/>
    </row>
    <row r="471" spans="1:61">
      <c r="A471" s="5" t="s">
        <v>95</v>
      </c>
      <c r="B471" s="5" t="s">
        <v>229</v>
      </c>
      <c r="C471" s="5">
        <f t="shared" si="187"/>
        <v>9</v>
      </c>
      <c r="D471" s="5">
        <v>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>
        <f t="shared" si="188"/>
        <v>230400</v>
      </c>
      <c r="V471" s="5">
        <f t="shared" si="186"/>
        <v>3840</v>
      </c>
      <c r="W471" s="5">
        <f t="shared" si="189"/>
        <v>1280000</v>
      </c>
      <c r="X471" s="5">
        <f t="shared" si="190"/>
        <v>0</v>
      </c>
      <c r="Y471" s="5">
        <f t="shared" si="191"/>
        <v>128000</v>
      </c>
      <c r="Z471" s="5">
        <f t="shared" si="192"/>
        <v>0</v>
      </c>
      <c r="AA471" s="5">
        <f t="shared" si="193"/>
        <v>128000</v>
      </c>
      <c r="AB471" s="5"/>
      <c r="AC471" s="5">
        <f t="shared" si="194"/>
        <v>9</v>
      </c>
      <c r="AD471" s="5"/>
      <c r="AE471" s="5"/>
      <c r="AF471" s="5"/>
      <c r="AG471" s="5"/>
      <c r="AH471" s="5"/>
      <c r="AI471" s="5"/>
      <c r="AJ471" s="5"/>
      <c r="AK471" s="5">
        <f t="shared" si="195"/>
        <v>9</v>
      </c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>
        <v>2</v>
      </c>
      <c r="AX471" s="5"/>
      <c r="AY471" s="5">
        <f t="shared" si="196"/>
        <v>8</v>
      </c>
      <c r="AZ471" s="5"/>
      <c r="BA471" s="5"/>
      <c r="BB471" s="5"/>
      <c r="BC471" s="5"/>
      <c r="BD471" s="5"/>
      <c r="BE471" s="5"/>
      <c r="BF471" s="5"/>
      <c r="BG471" s="5"/>
      <c r="BH471" s="5"/>
      <c r="BI471" s="5"/>
    </row>
    <row r="472" spans="1:61">
      <c r="A472" s="5" t="s">
        <v>95</v>
      </c>
      <c r="B472" s="5" t="s">
        <v>229</v>
      </c>
      <c r="C472" s="5">
        <f t="shared" si="187"/>
        <v>10</v>
      </c>
      <c r="D472" s="5">
        <v>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 t="s">
        <v>117</v>
      </c>
      <c r="U472" s="5">
        <f t="shared" si="188"/>
        <v>460800</v>
      </c>
      <c r="V472" s="5">
        <f t="shared" si="186"/>
        <v>7680</v>
      </c>
      <c r="W472" s="5">
        <f t="shared" si="189"/>
        <v>2560000</v>
      </c>
      <c r="X472" s="5">
        <f t="shared" si="190"/>
        <v>0</v>
      </c>
      <c r="Y472" s="5">
        <f t="shared" si="191"/>
        <v>256000</v>
      </c>
      <c r="Z472" s="5">
        <f t="shared" si="192"/>
        <v>0</v>
      </c>
      <c r="AA472" s="5">
        <f t="shared" si="193"/>
        <v>256000</v>
      </c>
      <c r="AB472" s="5"/>
      <c r="AC472" s="5">
        <f t="shared" si="194"/>
        <v>10</v>
      </c>
      <c r="AD472" s="5"/>
      <c r="AE472" s="5"/>
      <c r="AF472" s="5"/>
      <c r="AG472" s="5"/>
      <c r="AH472" s="5"/>
      <c r="AI472" s="5"/>
      <c r="AJ472" s="5"/>
      <c r="AK472" s="5">
        <f t="shared" si="195"/>
        <v>10</v>
      </c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>
        <v>2</v>
      </c>
      <c r="AX472" s="5"/>
      <c r="AY472" s="5">
        <f t="shared" si="196"/>
        <v>9</v>
      </c>
      <c r="AZ472" s="5"/>
      <c r="BA472" s="5"/>
      <c r="BB472" s="5"/>
      <c r="BC472" s="5"/>
      <c r="BD472" s="5"/>
      <c r="BE472" s="5"/>
      <c r="BF472" s="5"/>
      <c r="BG472" s="5"/>
      <c r="BH472" s="5"/>
      <c r="BI472" s="5"/>
    </row>
    <row r="473" spans="1:61">
      <c r="A473" s="5" t="s">
        <v>95</v>
      </c>
      <c r="B473" s="5" t="s">
        <v>229</v>
      </c>
      <c r="C473" s="5">
        <f t="shared" si="187"/>
        <v>11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>
        <f t="shared" si="186"/>
        <v>0</v>
      </c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</row>
    <row r="474" spans="1:61">
      <c r="A474" s="5" t="s">
        <v>95</v>
      </c>
      <c r="B474" s="5" t="s">
        <v>229</v>
      </c>
      <c r="C474" s="5">
        <f t="shared" si="187"/>
        <v>12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>
        <f t="shared" si="186"/>
        <v>0</v>
      </c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</row>
    <row r="475" spans="1:61">
      <c r="A475" s="5" t="s">
        <v>95</v>
      </c>
      <c r="B475" s="5" t="s">
        <v>229</v>
      </c>
      <c r="C475" s="5">
        <f t="shared" si="187"/>
        <v>13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>
        <f t="shared" si="186"/>
        <v>0</v>
      </c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</row>
    <row r="476" spans="1:61">
      <c r="A476" s="5" t="s">
        <v>95</v>
      </c>
      <c r="B476" s="5" t="s">
        <v>229</v>
      </c>
      <c r="C476" s="5">
        <f t="shared" si="187"/>
        <v>14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>
        <f t="shared" si="186"/>
        <v>0</v>
      </c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</row>
    <row r="477" spans="1:61">
      <c r="A477" s="5" t="s">
        <v>95</v>
      </c>
      <c r="B477" s="5" t="s">
        <v>229</v>
      </c>
      <c r="C477" s="5">
        <f t="shared" si="187"/>
        <v>15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>
        <f t="shared" si="186"/>
        <v>0</v>
      </c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</row>
    <row r="478" spans="1:61">
      <c r="A478" s="5" t="s">
        <v>95</v>
      </c>
      <c r="B478" s="5" t="s">
        <v>229</v>
      </c>
      <c r="C478" s="5">
        <f t="shared" si="187"/>
        <v>16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>
        <f t="shared" si="186"/>
        <v>0</v>
      </c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</row>
    <row r="479" spans="1:61">
      <c r="A479" s="5" t="s">
        <v>95</v>
      </c>
      <c r="B479" s="5" t="s">
        <v>229</v>
      </c>
      <c r="C479" s="5">
        <f t="shared" si="187"/>
        <v>17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>
        <f t="shared" si="186"/>
        <v>0</v>
      </c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</row>
    <row r="480" spans="1:61">
      <c r="A480" s="5" t="s">
        <v>95</v>
      </c>
      <c r="B480" s="5" t="s">
        <v>229</v>
      </c>
      <c r="C480" s="5">
        <f t="shared" si="187"/>
        <v>18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>
        <f t="shared" si="186"/>
        <v>0</v>
      </c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</row>
    <row r="481" spans="1:61">
      <c r="A481" s="5" t="s">
        <v>95</v>
      </c>
      <c r="B481" s="5" t="s">
        <v>229</v>
      </c>
      <c r="C481" s="5">
        <f t="shared" si="187"/>
        <v>19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>
        <f t="shared" si="186"/>
        <v>0</v>
      </c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</row>
    <row r="482" spans="1:61">
      <c r="A482" s="5" t="s">
        <v>95</v>
      </c>
      <c r="B482" s="5" t="s">
        <v>229</v>
      </c>
      <c r="C482" s="5">
        <f t="shared" si="187"/>
        <v>20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 t="s">
        <v>129</v>
      </c>
      <c r="U482" s="5"/>
      <c r="V482" s="5">
        <f t="shared" si="186"/>
        <v>0</v>
      </c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</row>
    <row r="483" spans="1:61">
      <c r="A483" s="5" t="s">
        <v>96</v>
      </c>
      <c r="B483" s="5" t="s">
        <v>229</v>
      </c>
      <c r="C483" s="5">
        <v>1</v>
      </c>
      <c r="D483" s="5">
        <v>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>
        <v>30</v>
      </c>
      <c r="V483" s="5">
        <f t="shared" si="186"/>
        <v>0.5</v>
      </c>
      <c r="W483" s="5">
        <v>2000</v>
      </c>
      <c r="X483" s="5">
        <v>300</v>
      </c>
      <c r="Y483" s="5">
        <v>0</v>
      </c>
      <c r="Z483" s="5">
        <v>0</v>
      </c>
      <c r="AA483" s="5">
        <v>0</v>
      </c>
      <c r="AB483" s="5"/>
      <c r="AC483" s="5">
        <v>1</v>
      </c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</row>
    <row r="484" spans="1:61">
      <c r="A484" s="5" t="s">
        <v>96</v>
      </c>
      <c r="B484" s="5" t="s">
        <v>229</v>
      </c>
      <c r="C484" s="5">
        <f t="shared" ref="C484:C502" si="197">C483+1</f>
        <v>2</v>
      </c>
      <c r="D484" s="5">
        <v>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>
        <v>600</v>
      </c>
      <c r="V484" s="5">
        <f t="shared" si="186"/>
        <v>10</v>
      </c>
      <c r="W484" s="5">
        <f t="shared" ref="W484:W492" si="198">W483*2</f>
        <v>4000</v>
      </c>
      <c r="X484" s="5">
        <f t="shared" ref="X484:X492" si="199">X483*2</f>
        <v>600</v>
      </c>
      <c r="Y484" s="5">
        <f t="shared" ref="Y484:Y492" si="200">Y483*2</f>
        <v>0</v>
      </c>
      <c r="Z484" s="5">
        <f t="shared" ref="Z484:Z492" si="201">Z483*2</f>
        <v>0</v>
      </c>
      <c r="AA484" s="5">
        <f t="shared" ref="AA484:AA492" si="202">AA483*2</f>
        <v>0</v>
      </c>
      <c r="AB484" s="5"/>
      <c r="AC484" s="5">
        <f t="shared" ref="AC484:AC492" si="203">AC483+1</f>
        <v>2</v>
      </c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>
        <v>1</v>
      </c>
      <c r="BA484" s="5"/>
      <c r="BB484" s="5"/>
      <c r="BC484" s="5"/>
      <c r="BD484" s="5"/>
      <c r="BE484" s="5"/>
      <c r="BF484" s="5"/>
      <c r="BG484" s="5"/>
      <c r="BH484" s="5"/>
      <c r="BI484" s="5"/>
    </row>
    <row r="485" spans="1:61">
      <c r="A485" s="5" t="s">
        <v>96</v>
      </c>
      <c r="B485" s="5" t="s">
        <v>229</v>
      </c>
      <c r="C485" s="5">
        <f t="shared" si="197"/>
        <v>3</v>
      </c>
      <c r="D485" s="5">
        <v>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>
        <f t="shared" ref="U485:U492" si="204">U484*2</f>
        <v>1200</v>
      </c>
      <c r="V485" s="5">
        <f t="shared" si="186"/>
        <v>20</v>
      </c>
      <c r="W485" s="5">
        <f t="shared" si="198"/>
        <v>8000</v>
      </c>
      <c r="X485" s="5">
        <f t="shared" si="199"/>
        <v>1200</v>
      </c>
      <c r="Y485" s="5">
        <f t="shared" si="200"/>
        <v>0</v>
      </c>
      <c r="Z485" s="5">
        <f t="shared" si="201"/>
        <v>0</v>
      </c>
      <c r="AA485" s="5">
        <f t="shared" si="202"/>
        <v>0</v>
      </c>
      <c r="AB485" s="5"/>
      <c r="AC485" s="5">
        <f t="shared" si="203"/>
        <v>3</v>
      </c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>
        <f t="shared" ref="AZ485:AZ492" si="205">AZ484+1</f>
        <v>2</v>
      </c>
      <c r="BA485" s="5"/>
      <c r="BB485" s="5"/>
      <c r="BC485" s="5"/>
      <c r="BD485" s="5"/>
      <c r="BE485" s="5"/>
      <c r="BF485" s="5"/>
      <c r="BG485" s="5"/>
      <c r="BH485" s="5"/>
      <c r="BI485" s="5"/>
    </row>
    <row r="486" spans="1:61">
      <c r="A486" s="5" t="s">
        <v>96</v>
      </c>
      <c r="B486" s="5" t="s">
        <v>229</v>
      </c>
      <c r="C486" s="5">
        <f t="shared" si="197"/>
        <v>4</v>
      </c>
      <c r="D486" s="5">
        <v>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>
        <f t="shared" si="204"/>
        <v>2400</v>
      </c>
      <c r="V486" s="5">
        <f t="shared" si="186"/>
        <v>40</v>
      </c>
      <c r="W486" s="5">
        <f t="shared" si="198"/>
        <v>16000</v>
      </c>
      <c r="X486" s="5">
        <f t="shared" si="199"/>
        <v>2400</v>
      </c>
      <c r="Y486" s="5">
        <f t="shared" si="200"/>
        <v>0</v>
      </c>
      <c r="Z486" s="5">
        <f t="shared" si="201"/>
        <v>0</v>
      </c>
      <c r="AA486" s="5">
        <f t="shared" si="202"/>
        <v>0</v>
      </c>
      <c r="AB486" s="5"/>
      <c r="AC486" s="5">
        <f t="shared" si="203"/>
        <v>4</v>
      </c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>
        <f t="shared" si="205"/>
        <v>3</v>
      </c>
      <c r="BA486" s="5"/>
      <c r="BB486" s="5"/>
      <c r="BC486" s="5"/>
      <c r="BD486" s="5"/>
      <c r="BE486" s="5"/>
      <c r="BF486" s="5"/>
      <c r="BG486" s="5"/>
      <c r="BH486" s="5"/>
      <c r="BI486" s="5"/>
    </row>
    <row r="487" spans="1:61">
      <c r="A487" s="5" t="s">
        <v>96</v>
      </c>
      <c r="B487" s="5" t="s">
        <v>229</v>
      </c>
      <c r="C487" s="5">
        <f t="shared" si="197"/>
        <v>5</v>
      </c>
      <c r="D487" s="5">
        <v>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>
        <f t="shared" si="204"/>
        <v>4800</v>
      </c>
      <c r="V487" s="5">
        <f t="shared" si="186"/>
        <v>80</v>
      </c>
      <c r="W487" s="5">
        <f t="shared" si="198"/>
        <v>32000</v>
      </c>
      <c r="X487" s="5">
        <f t="shared" si="199"/>
        <v>4800</v>
      </c>
      <c r="Y487" s="5">
        <f t="shared" si="200"/>
        <v>0</v>
      </c>
      <c r="Z487" s="5">
        <f t="shared" si="201"/>
        <v>0</v>
      </c>
      <c r="AA487" s="5">
        <f t="shared" si="202"/>
        <v>0</v>
      </c>
      <c r="AB487" s="5"/>
      <c r="AC487" s="5">
        <f t="shared" si="203"/>
        <v>5</v>
      </c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>
        <f t="shared" si="205"/>
        <v>4</v>
      </c>
      <c r="BA487" s="5"/>
      <c r="BB487" s="5"/>
      <c r="BC487" s="5"/>
      <c r="BD487" s="5"/>
      <c r="BE487" s="5"/>
      <c r="BF487" s="5"/>
      <c r="BG487" s="5"/>
      <c r="BH487" s="5"/>
      <c r="BI487" s="5"/>
    </row>
    <row r="488" spans="1:61">
      <c r="A488" s="5" t="s">
        <v>96</v>
      </c>
      <c r="B488" s="5" t="s">
        <v>229</v>
      </c>
      <c r="C488" s="5">
        <f t="shared" si="197"/>
        <v>6</v>
      </c>
      <c r="D488" s="5">
        <v>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>
        <f t="shared" si="204"/>
        <v>9600</v>
      </c>
      <c r="V488" s="5">
        <f t="shared" si="186"/>
        <v>160</v>
      </c>
      <c r="W488" s="5">
        <f t="shared" si="198"/>
        <v>64000</v>
      </c>
      <c r="X488" s="5">
        <f t="shared" si="199"/>
        <v>9600</v>
      </c>
      <c r="Y488" s="5">
        <f t="shared" si="200"/>
        <v>0</v>
      </c>
      <c r="Z488" s="5">
        <f t="shared" si="201"/>
        <v>0</v>
      </c>
      <c r="AA488" s="5">
        <f t="shared" si="202"/>
        <v>0</v>
      </c>
      <c r="AB488" s="5"/>
      <c r="AC488" s="5">
        <f t="shared" si="203"/>
        <v>6</v>
      </c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>
        <f t="shared" si="205"/>
        <v>5</v>
      </c>
      <c r="BA488" s="5"/>
      <c r="BB488" s="5"/>
      <c r="BC488" s="5"/>
      <c r="BD488" s="5"/>
      <c r="BE488" s="5"/>
      <c r="BF488" s="5"/>
      <c r="BG488" s="5"/>
      <c r="BH488" s="5"/>
      <c r="BI488" s="5"/>
    </row>
    <row r="489" spans="1:61">
      <c r="A489" s="5" t="s">
        <v>96</v>
      </c>
      <c r="B489" s="5" t="s">
        <v>229</v>
      </c>
      <c r="C489" s="5">
        <f t="shared" si="197"/>
        <v>7</v>
      </c>
      <c r="D489" s="5">
        <v>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>
        <f t="shared" si="204"/>
        <v>19200</v>
      </c>
      <c r="V489" s="5">
        <f t="shared" si="186"/>
        <v>320</v>
      </c>
      <c r="W489" s="5">
        <f t="shared" si="198"/>
        <v>128000</v>
      </c>
      <c r="X489" s="5">
        <f t="shared" si="199"/>
        <v>19200</v>
      </c>
      <c r="Y489" s="5">
        <f t="shared" si="200"/>
        <v>0</v>
      </c>
      <c r="Z489" s="5">
        <f t="shared" si="201"/>
        <v>0</v>
      </c>
      <c r="AA489" s="5">
        <f t="shared" si="202"/>
        <v>0</v>
      </c>
      <c r="AB489" s="5"/>
      <c r="AC489" s="5">
        <f t="shared" si="203"/>
        <v>7</v>
      </c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>
        <f t="shared" si="205"/>
        <v>6</v>
      </c>
      <c r="BA489" s="5"/>
      <c r="BB489" s="5"/>
      <c r="BC489" s="5"/>
      <c r="BD489" s="5"/>
      <c r="BE489" s="5"/>
      <c r="BF489" s="5"/>
      <c r="BG489" s="5"/>
      <c r="BH489" s="5"/>
      <c r="BI489" s="5"/>
    </row>
    <row r="490" spans="1:61">
      <c r="A490" s="5" t="s">
        <v>96</v>
      </c>
      <c r="B490" s="5" t="s">
        <v>229</v>
      </c>
      <c r="C490" s="5">
        <f t="shared" si="197"/>
        <v>8</v>
      </c>
      <c r="D490" s="5">
        <v>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>
        <f t="shared" si="204"/>
        <v>38400</v>
      </c>
      <c r="V490" s="5">
        <f t="shared" si="186"/>
        <v>640</v>
      </c>
      <c r="W490" s="5">
        <f t="shared" si="198"/>
        <v>256000</v>
      </c>
      <c r="X490" s="5">
        <f t="shared" si="199"/>
        <v>38400</v>
      </c>
      <c r="Y490" s="5">
        <f t="shared" si="200"/>
        <v>0</v>
      </c>
      <c r="Z490" s="5">
        <f t="shared" si="201"/>
        <v>0</v>
      </c>
      <c r="AA490" s="5">
        <f t="shared" si="202"/>
        <v>0</v>
      </c>
      <c r="AB490" s="5"/>
      <c r="AC490" s="5">
        <f t="shared" si="203"/>
        <v>8</v>
      </c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>
        <f t="shared" si="205"/>
        <v>7</v>
      </c>
      <c r="BA490" s="5"/>
      <c r="BB490" s="5"/>
      <c r="BC490" s="5"/>
      <c r="BD490" s="5"/>
      <c r="BE490" s="5"/>
      <c r="BF490" s="5"/>
      <c r="BG490" s="5"/>
      <c r="BH490" s="5"/>
      <c r="BI490" s="5"/>
    </row>
    <row r="491" spans="1:61">
      <c r="A491" s="5" t="s">
        <v>96</v>
      </c>
      <c r="B491" s="5" t="s">
        <v>229</v>
      </c>
      <c r="C491" s="5">
        <f t="shared" si="197"/>
        <v>9</v>
      </c>
      <c r="D491" s="5">
        <v>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>
        <f t="shared" si="204"/>
        <v>76800</v>
      </c>
      <c r="V491" s="5">
        <f t="shared" si="186"/>
        <v>1280</v>
      </c>
      <c r="W491" s="5">
        <f t="shared" si="198"/>
        <v>512000</v>
      </c>
      <c r="X491" s="5">
        <f t="shared" si="199"/>
        <v>76800</v>
      </c>
      <c r="Y491" s="5">
        <f t="shared" si="200"/>
        <v>0</v>
      </c>
      <c r="Z491" s="5">
        <f t="shared" si="201"/>
        <v>0</v>
      </c>
      <c r="AA491" s="5">
        <f t="shared" si="202"/>
        <v>0</v>
      </c>
      <c r="AB491" s="5"/>
      <c r="AC491" s="5">
        <f t="shared" si="203"/>
        <v>9</v>
      </c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>
        <f t="shared" si="205"/>
        <v>8</v>
      </c>
      <c r="BA491" s="5"/>
      <c r="BB491" s="5"/>
      <c r="BC491" s="5"/>
      <c r="BD491" s="5"/>
      <c r="BE491" s="5"/>
      <c r="BF491" s="5"/>
      <c r="BG491" s="5"/>
      <c r="BH491" s="5"/>
      <c r="BI491" s="5"/>
    </row>
    <row r="492" spans="1:61">
      <c r="A492" s="5" t="s">
        <v>96</v>
      </c>
      <c r="B492" s="5" t="s">
        <v>229</v>
      </c>
      <c r="C492" s="5">
        <f t="shared" si="197"/>
        <v>10</v>
      </c>
      <c r="D492" s="5">
        <v>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 t="s">
        <v>117</v>
      </c>
      <c r="U492" s="5">
        <f t="shared" si="204"/>
        <v>153600</v>
      </c>
      <c r="V492" s="5">
        <f t="shared" si="186"/>
        <v>2560</v>
      </c>
      <c r="W492" s="5">
        <f t="shared" si="198"/>
        <v>1024000</v>
      </c>
      <c r="X492" s="5">
        <f t="shared" si="199"/>
        <v>153600</v>
      </c>
      <c r="Y492" s="5">
        <f t="shared" si="200"/>
        <v>0</v>
      </c>
      <c r="Z492" s="5">
        <f t="shared" si="201"/>
        <v>0</v>
      </c>
      <c r="AA492" s="5">
        <f t="shared" si="202"/>
        <v>0</v>
      </c>
      <c r="AB492" s="5"/>
      <c r="AC492" s="5">
        <f t="shared" si="203"/>
        <v>10</v>
      </c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>
        <f t="shared" si="205"/>
        <v>9</v>
      </c>
      <c r="BA492" s="5"/>
      <c r="BB492" s="5"/>
      <c r="BC492" s="5"/>
      <c r="BD492" s="5"/>
      <c r="BE492" s="5"/>
      <c r="BF492" s="5"/>
      <c r="BG492" s="5"/>
      <c r="BH492" s="5"/>
      <c r="BI492" s="5"/>
    </row>
    <row r="493" spans="1:61">
      <c r="A493" s="5" t="s">
        <v>96</v>
      </c>
      <c r="B493" s="5" t="s">
        <v>229</v>
      </c>
      <c r="C493" s="5">
        <f t="shared" si="197"/>
        <v>11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>
        <f t="shared" si="186"/>
        <v>0</v>
      </c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</row>
    <row r="494" spans="1:61">
      <c r="A494" s="5" t="s">
        <v>96</v>
      </c>
      <c r="B494" s="5" t="s">
        <v>229</v>
      </c>
      <c r="C494" s="5">
        <f t="shared" si="197"/>
        <v>12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>
        <f t="shared" si="186"/>
        <v>0</v>
      </c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</row>
    <row r="495" spans="1:61">
      <c r="A495" s="5" t="s">
        <v>96</v>
      </c>
      <c r="B495" s="5" t="s">
        <v>229</v>
      </c>
      <c r="C495" s="5">
        <f t="shared" si="197"/>
        <v>13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>
        <f t="shared" si="186"/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</row>
    <row r="496" spans="1:61">
      <c r="A496" s="5" t="s">
        <v>96</v>
      </c>
      <c r="B496" s="5" t="s">
        <v>229</v>
      </c>
      <c r="C496" s="5">
        <f t="shared" si="197"/>
        <v>14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>
        <f t="shared" si="186"/>
        <v>0</v>
      </c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</row>
    <row r="497" spans="1:61">
      <c r="A497" s="5" t="s">
        <v>96</v>
      </c>
      <c r="B497" s="5" t="s">
        <v>229</v>
      </c>
      <c r="C497" s="5">
        <f t="shared" si="197"/>
        <v>15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>
        <f t="shared" si="186"/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</row>
    <row r="498" spans="1:61">
      <c r="A498" s="5" t="s">
        <v>96</v>
      </c>
      <c r="B498" s="5" t="s">
        <v>229</v>
      </c>
      <c r="C498" s="5">
        <f t="shared" si="197"/>
        <v>16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>
        <f t="shared" si="186"/>
        <v>0</v>
      </c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</row>
    <row r="499" spans="1:61">
      <c r="A499" s="5" t="s">
        <v>96</v>
      </c>
      <c r="B499" s="5" t="s">
        <v>229</v>
      </c>
      <c r="C499" s="5">
        <f t="shared" si="197"/>
        <v>17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>
        <f t="shared" si="186"/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</row>
    <row r="500" spans="1:61">
      <c r="A500" s="5" t="s">
        <v>96</v>
      </c>
      <c r="B500" s="5" t="s">
        <v>229</v>
      </c>
      <c r="C500" s="5">
        <f t="shared" si="197"/>
        <v>18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>
        <f t="shared" si="186"/>
        <v>0</v>
      </c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</row>
    <row r="501" spans="1:61">
      <c r="A501" s="5" t="s">
        <v>96</v>
      </c>
      <c r="B501" s="5" t="s">
        <v>229</v>
      </c>
      <c r="C501" s="5">
        <f t="shared" si="197"/>
        <v>19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>
        <f t="shared" si="186"/>
        <v>0</v>
      </c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</row>
    <row r="502" spans="1:61">
      <c r="A502" s="5" t="s">
        <v>96</v>
      </c>
      <c r="B502" s="5" t="s">
        <v>229</v>
      </c>
      <c r="C502" s="5">
        <f t="shared" si="197"/>
        <v>20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 t="s">
        <v>129</v>
      </c>
      <c r="U502" s="5"/>
      <c r="V502" s="5">
        <f t="shared" si="186"/>
        <v>0</v>
      </c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</row>
    <row r="503" spans="1:61">
      <c r="A503" s="5" t="s">
        <v>97</v>
      </c>
      <c r="B503" s="5" t="s">
        <v>229</v>
      </c>
      <c r="C503" s="5">
        <v>1</v>
      </c>
      <c r="D503" s="5">
        <v>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>
        <v>1200</v>
      </c>
      <c r="V503" s="5">
        <f t="shared" si="186"/>
        <v>20</v>
      </c>
      <c r="W503" s="5">
        <v>3000</v>
      </c>
      <c r="X503" s="5">
        <v>800</v>
      </c>
      <c r="Y503" s="5">
        <v>120</v>
      </c>
      <c r="Z503" s="5">
        <v>200</v>
      </c>
      <c r="AA503" s="5">
        <v>3000</v>
      </c>
      <c r="AB503" s="5"/>
      <c r="AC503" s="5">
        <v>1</v>
      </c>
      <c r="AD503" s="5"/>
      <c r="AE503" s="5">
        <v>2</v>
      </c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</row>
    <row r="504" spans="1:61">
      <c r="A504" s="5" t="s">
        <v>97</v>
      </c>
      <c r="B504" s="5" t="s">
        <v>229</v>
      </c>
      <c r="C504" s="5">
        <f t="shared" ref="C504:C522" si="206">C503+1</f>
        <v>2</v>
      </c>
      <c r="D504" s="5">
        <v>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>
        <f t="shared" ref="U504:U512" si="207">U503*2</f>
        <v>2400</v>
      </c>
      <c r="V504" s="5">
        <f t="shared" si="186"/>
        <v>40</v>
      </c>
      <c r="W504" s="5">
        <f t="shared" ref="W504:W512" si="208">W503*2</f>
        <v>6000</v>
      </c>
      <c r="X504" s="5">
        <f t="shared" ref="X504:X512" si="209">X503*2</f>
        <v>1600</v>
      </c>
      <c r="Y504" s="5">
        <f t="shared" ref="Y504:Y512" si="210">Y503*2</f>
        <v>240</v>
      </c>
      <c r="Z504" s="5">
        <f t="shared" ref="Z504:Z512" si="211">Z503*2</f>
        <v>400</v>
      </c>
      <c r="AA504" s="5">
        <f t="shared" ref="AA504:AA512" si="212">AA503*2</f>
        <v>6000</v>
      </c>
      <c r="AB504" s="5"/>
      <c r="AC504" s="5">
        <f t="shared" ref="AC504:AC512" si="213">AC503+1</f>
        <v>2</v>
      </c>
      <c r="AD504" s="5"/>
      <c r="AE504" s="5">
        <v>2</v>
      </c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>
        <v>1</v>
      </c>
      <c r="BB504" s="5"/>
      <c r="BC504" s="5"/>
      <c r="BD504" s="5"/>
      <c r="BE504" s="5"/>
      <c r="BF504" s="5"/>
      <c r="BG504" s="5"/>
      <c r="BH504" s="5"/>
      <c r="BI504" s="5"/>
    </row>
    <row r="505" spans="1:61">
      <c r="A505" s="5" t="s">
        <v>97</v>
      </c>
      <c r="B505" s="5" t="s">
        <v>229</v>
      </c>
      <c r="C505" s="5">
        <f t="shared" si="206"/>
        <v>3</v>
      </c>
      <c r="D505" s="5">
        <v>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>
        <f t="shared" si="207"/>
        <v>4800</v>
      </c>
      <c r="V505" s="5">
        <f t="shared" si="186"/>
        <v>80</v>
      </c>
      <c r="W505" s="5">
        <f t="shared" si="208"/>
        <v>12000</v>
      </c>
      <c r="X505" s="5">
        <f t="shared" si="209"/>
        <v>3200</v>
      </c>
      <c r="Y505" s="5">
        <f t="shared" si="210"/>
        <v>480</v>
      </c>
      <c r="Z505" s="5">
        <f t="shared" si="211"/>
        <v>800</v>
      </c>
      <c r="AA505" s="5">
        <f t="shared" si="212"/>
        <v>12000</v>
      </c>
      <c r="AB505" s="5"/>
      <c r="AC505" s="5">
        <f t="shared" si="213"/>
        <v>3</v>
      </c>
      <c r="AD505" s="5"/>
      <c r="AE505" s="5">
        <v>2</v>
      </c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>
        <f t="shared" ref="BA505:BA512" si="214">BA504+1</f>
        <v>2</v>
      </c>
      <c r="BB505" s="5"/>
      <c r="BC505" s="5"/>
      <c r="BD505" s="5"/>
      <c r="BE505" s="5"/>
      <c r="BF505" s="5"/>
      <c r="BG505" s="5"/>
      <c r="BH505" s="5"/>
      <c r="BI505" s="5"/>
    </row>
    <row r="506" spans="1:61">
      <c r="A506" s="5" t="s">
        <v>97</v>
      </c>
      <c r="B506" s="5" t="s">
        <v>229</v>
      </c>
      <c r="C506" s="5">
        <f t="shared" si="206"/>
        <v>4</v>
      </c>
      <c r="D506" s="5">
        <v>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>
        <f t="shared" si="207"/>
        <v>9600</v>
      </c>
      <c r="V506" s="5">
        <f t="shared" si="186"/>
        <v>160</v>
      </c>
      <c r="W506" s="5">
        <f t="shared" si="208"/>
        <v>24000</v>
      </c>
      <c r="X506" s="5">
        <f t="shared" si="209"/>
        <v>6400</v>
      </c>
      <c r="Y506" s="5">
        <f t="shared" si="210"/>
        <v>960</v>
      </c>
      <c r="Z506" s="5">
        <f t="shared" si="211"/>
        <v>1600</v>
      </c>
      <c r="AA506" s="5">
        <f t="shared" si="212"/>
        <v>24000</v>
      </c>
      <c r="AB506" s="5"/>
      <c r="AC506" s="5">
        <f t="shared" si="213"/>
        <v>4</v>
      </c>
      <c r="AD506" s="5"/>
      <c r="AE506" s="5">
        <v>2</v>
      </c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>
        <f t="shared" si="214"/>
        <v>3</v>
      </c>
      <c r="BB506" s="5"/>
      <c r="BC506" s="5"/>
      <c r="BD506" s="5"/>
      <c r="BE506" s="5"/>
      <c r="BF506" s="5"/>
      <c r="BG506" s="5"/>
      <c r="BH506" s="5"/>
      <c r="BI506" s="5"/>
    </row>
    <row r="507" spans="1:61">
      <c r="A507" s="5" t="s">
        <v>97</v>
      </c>
      <c r="B507" s="5" t="s">
        <v>229</v>
      </c>
      <c r="C507" s="5">
        <f t="shared" si="206"/>
        <v>5</v>
      </c>
      <c r="D507" s="5">
        <v>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>
        <f t="shared" si="207"/>
        <v>19200</v>
      </c>
      <c r="V507" s="5">
        <f t="shared" si="186"/>
        <v>320</v>
      </c>
      <c r="W507" s="5">
        <f t="shared" si="208"/>
        <v>48000</v>
      </c>
      <c r="X507" s="5">
        <f t="shared" si="209"/>
        <v>12800</v>
      </c>
      <c r="Y507" s="5">
        <f t="shared" si="210"/>
        <v>1920</v>
      </c>
      <c r="Z507" s="5">
        <f t="shared" si="211"/>
        <v>3200</v>
      </c>
      <c r="AA507" s="5">
        <f t="shared" si="212"/>
        <v>48000</v>
      </c>
      <c r="AB507" s="5"/>
      <c r="AC507" s="5">
        <f t="shared" si="213"/>
        <v>5</v>
      </c>
      <c r="AD507" s="5"/>
      <c r="AE507" s="5">
        <v>2</v>
      </c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>
        <f t="shared" si="214"/>
        <v>4</v>
      </c>
      <c r="BB507" s="5"/>
      <c r="BC507" s="5"/>
      <c r="BD507" s="5"/>
      <c r="BE507" s="5"/>
      <c r="BF507" s="5"/>
      <c r="BG507" s="5"/>
      <c r="BH507" s="5"/>
      <c r="BI507" s="5"/>
    </row>
    <row r="508" spans="1:61">
      <c r="A508" s="5" t="s">
        <v>97</v>
      </c>
      <c r="B508" s="5" t="s">
        <v>229</v>
      </c>
      <c r="C508" s="5">
        <f t="shared" si="206"/>
        <v>6</v>
      </c>
      <c r="D508" s="5">
        <v>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>
        <f t="shared" si="207"/>
        <v>38400</v>
      </c>
      <c r="V508" s="5">
        <f t="shared" si="186"/>
        <v>640</v>
      </c>
      <c r="W508" s="5">
        <f t="shared" si="208"/>
        <v>96000</v>
      </c>
      <c r="X508" s="5">
        <f t="shared" si="209"/>
        <v>25600</v>
      </c>
      <c r="Y508" s="5">
        <f t="shared" si="210"/>
        <v>3840</v>
      </c>
      <c r="Z508" s="5">
        <f t="shared" si="211"/>
        <v>6400</v>
      </c>
      <c r="AA508" s="5">
        <f t="shared" si="212"/>
        <v>96000</v>
      </c>
      <c r="AB508" s="5"/>
      <c r="AC508" s="5">
        <f t="shared" si="213"/>
        <v>6</v>
      </c>
      <c r="AD508" s="5"/>
      <c r="AE508" s="5">
        <v>2</v>
      </c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>
        <f t="shared" si="214"/>
        <v>5</v>
      </c>
      <c r="BB508" s="5"/>
      <c r="BC508" s="5"/>
      <c r="BD508" s="5"/>
      <c r="BE508" s="5"/>
      <c r="BF508" s="5"/>
      <c r="BG508" s="5"/>
      <c r="BH508" s="5"/>
      <c r="BI508" s="5"/>
    </row>
    <row r="509" spans="1:61">
      <c r="A509" s="5" t="s">
        <v>97</v>
      </c>
      <c r="B509" s="5" t="s">
        <v>229</v>
      </c>
      <c r="C509" s="5">
        <f t="shared" si="206"/>
        <v>7</v>
      </c>
      <c r="D509" s="5">
        <v>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>
        <f t="shared" si="207"/>
        <v>76800</v>
      </c>
      <c r="V509" s="5">
        <f t="shared" si="186"/>
        <v>1280</v>
      </c>
      <c r="W509" s="5">
        <f t="shared" si="208"/>
        <v>192000</v>
      </c>
      <c r="X509" s="5">
        <f t="shared" si="209"/>
        <v>51200</v>
      </c>
      <c r="Y509" s="5">
        <f t="shared" si="210"/>
        <v>7680</v>
      </c>
      <c r="Z509" s="5">
        <f t="shared" si="211"/>
        <v>12800</v>
      </c>
      <c r="AA509" s="5">
        <f t="shared" si="212"/>
        <v>192000</v>
      </c>
      <c r="AB509" s="5"/>
      <c r="AC509" s="5">
        <f t="shared" si="213"/>
        <v>7</v>
      </c>
      <c r="AD509" s="5"/>
      <c r="AE509" s="5">
        <v>2</v>
      </c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>
        <f t="shared" si="214"/>
        <v>6</v>
      </c>
      <c r="BB509" s="5"/>
      <c r="BC509" s="5"/>
      <c r="BD509" s="5"/>
      <c r="BE509" s="5"/>
      <c r="BF509" s="5"/>
      <c r="BG509" s="5"/>
      <c r="BH509" s="5"/>
      <c r="BI509" s="5"/>
    </row>
    <row r="510" spans="1:61">
      <c r="A510" s="5" t="s">
        <v>97</v>
      </c>
      <c r="B510" s="5" t="s">
        <v>229</v>
      </c>
      <c r="C510" s="5">
        <f t="shared" si="206"/>
        <v>8</v>
      </c>
      <c r="D510" s="5">
        <v>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>
        <f t="shared" si="207"/>
        <v>153600</v>
      </c>
      <c r="V510" s="5">
        <f t="shared" si="186"/>
        <v>2560</v>
      </c>
      <c r="W510" s="5">
        <f t="shared" si="208"/>
        <v>384000</v>
      </c>
      <c r="X510" s="5">
        <f t="shared" si="209"/>
        <v>102400</v>
      </c>
      <c r="Y510" s="5">
        <f t="shared" si="210"/>
        <v>15360</v>
      </c>
      <c r="Z510" s="5">
        <f t="shared" si="211"/>
        <v>25600</v>
      </c>
      <c r="AA510" s="5">
        <f t="shared" si="212"/>
        <v>384000</v>
      </c>
      <c r="AB510" s="5"/>
      <c r="AC510" s="5">
        <f t="shared" si="213"/>
        <v>8</v>
      </c>
      <c r="AD510" s="5"/>
      <c r="AE510" s="5">
        <v>2</v>
      </c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>
        <f t="shared" si="214"/>
        <v>7</v>
      </c>
      <c r="BB510" s="5"/>
      <c r="BC510" s="5"/>
      <c r="BD510" s="5"/>
      <c r="BE510" s="5"/>
      <c r="BF510" s="5"/>
      <c r="BG510" s="5"/>
      <c r="BH510" s="5"/>
      <c r="BI510" s="5"/>
    </row>
    <row r="511" spans="1:61">
      <c r="A511" s="5" t="s">
        <v>97</v>
      </c>
      <c r="B511" s="5" t="s">
        <v>229</v>
      </c>
      <c r="C511" s="5">
        <f t="shared" si="206"/>
        <v>9</v>
      </c>
      <c r="D511" s="5">
        <v>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>
        <f t="shared" si="207"/>
        <v>307200</v>
      </c>
      <c r="V511" s="5">
        <f t="shared" si="186"/>
        <v>5120</v>
      </c>
      <c r="W511" s="5">
        <f t="shared" si="208"/>
        <v>768000</v>
      </c>
      <c r="X511" s="5">
        <f t="shared" si="209"/>
        <v>204800</v>
      </c>
      <c r="Y511" s="5">
        <f t="shared" si="210"/>
        <v>30720</v>
      </c>
      <c r="Z511" s="5">
        <f t="shared" si="211"/>
        <v>51200</v>
      </c>
      <c r="AA511" s="5">
        <f t="shared" si="212"/>
        <v>768000</v>
      </c>
      <c r="AB511" s="5"/>
      <c r="AC511" s="5">
        <f t="shared" si="213"/>
        <v>9</v>
      </c>
      <c r="AD511" s="5"/>
      <c r="AE511" s="5">
        <v>2</v>
      </c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>
        <f t="shared" si="214"/>
        <v>8</v>
      </c>
      <c r="BB511" s="5"/>
      <c r="BC511" s="5"/>
      <c r="BD511" s="5"/>
      <c r="BE511" s="5"/>
      <c r="BF511" s="5"/>
      <c r="BG511" s="5"/>
      <c r="BH511" s="5"/>
      <c r="BI511" s="5"/>
    </row>
    <row r="512" spans="1:61">
      <c r="A512" s="5" t="s">
        <v>97</v>
      </c>
      <c r="B512" s="5" t="s">
        <v>229</v>
      </c>
      <c r="C512" s="5">
        <f t="shared" si="206"/>
        <v>10</v>
      </c>
      <c r="D512" s="5">
        <v>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 t="s">
        <v>117</v>
      </c>
      <c r="U512" s="5">
        <f t="shared" si="207"/>
        <v>614400</v>
      </c>
      <c r="V512" s="5">
        <f t="shared" si="186"/>
        <v>10240</v>
      </c>
      <c r="W512" s="5">
        <f t="shared" si="208"/>
        <v>1536000</v>
      </c>
      <c r="X512" s="5">
        <f t="shared" si="209"/>
        <v>409600</v>
      </c>
      <c r="Y512" s="5">
        <f t="shared" si="210"/>
        <v>61440</v>
      </c>
      <c r="Z512" s="5">
        <f t="shared" si="211"/>
        <v>102400</v>
      </c>
      <c r="AA512" s="5">
        <f t="shared" si="212"/>
        <v>1536000</v>
      </c>
      <c r="AB512" s="5"/>
      <c r="AC512" s="5">
        <f t="shared" si="213"/>
        <v>10</v>
      </c>
      <c r="AD512" s="5"/>
      <c r="AE512" s="5">
        <v>2</v>
      </c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>
        <f t="shared" si="214"/>
        <v>9</v>
      </c>
      <c r="BB512" s="5"/>
      <c r="BC512" s="5"/>
      <c r="BD512" s="5"/>
      <c r="BE512" s="5"/>
      <c r="BF512" s="5"/>
      <c r="BG512" s="5"/>
      <c r="BH512" s="5"/>
      <c r="BI512" s="5"/>
    </row>
    <row r="513" spans="1:61">
      <c r="A513" s="5" t="s">
        <v>97</v>
      </c>
      <c r="B513" s="5" t="s">
        <v>229</v>
      </c>
      <c r="C513" s="5">
        <f t="shared" si="206"/>
        <v>11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>
        <f t="shared" si="186"/>
        <v>0</v>
      </c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</row>
    <row r="514" spans="1:61">
      <c r="A514" s="5" t="s">
        <v>97</v>
      </c>
      <c r="B514" s="5" t="s">
        <v>229</v>
      </c>
      <c r="C514" s="5">
        <f t="shared" si="206"/>
        <v>12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>
        <f t="shared" si="186"/>
        <v>0</v>
      </c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</row>
    <row r="515" spans="1:61">
      <c r="A515" s="5" t="s">
        <v>97</v>
      </c>
      <c r="B515" s="5" t="s">
        <v>229</v>
      </c>
      <c r="C515" s="5">
        <f t="shared" si="206"/>
        <v>13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>
        <f t="shared" ref="V515:V578" si="215">U515/60</f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</row>
    <row r="516" spans="1:61">
      <c r="A516" s="5" t="s">
        <v>97</v>
      </c>
      <c r="B516" s="5" t="s">
        <v>229</v>
      </c>
      <c r="C516" s="5">
        <f t="shared" si="206"/>
        <v>14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>
        <f t="shared" si="215"/>
        <v>0</v>
      </c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</row>
    <row r="517" spans="1:61">
      <c r="A517" s="5" t="s">
        <v>97</v>
      </c>
      <c r="B517" s="5" t="s">
        <v>229</v>
      </c>
      <c r="C517" s="5">
        <f t="shared" si="206"/>
        <v>15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>
        <f t="shared" si="215"/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</row>
    <row r="518" spans="1:61">
      <c r="A518" s="5" t="s">
        <v>97</v>
      </c>
      <c r="B518" s="5" t="s">
        <v>229</v>
      </c>
      <c r="C518" s="5">
        <f t="shared" si="206"/>
        <v>16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>
        <f t="shared" si="215"/>
        <v>0</v>
      </c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</row>
    <row r="519" spans="1:61">
      <c r="A519" s="5" t="s">
        <v>97</v>
      </c>
      <c r="B519" s="5" t="s">
        <v>229</v>
      </c>
      <c r="C519" s="5">
        <f t="shared" si="206"/>
        <v>17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>
        <f t="shared" si="215"/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</row>
    <row r="520" spans="1:61">
      <c r="A520" s="5" t="s">
        <v>97</v>
      </c>
      <c r="B520" s="5" t="s">
        <v>229</v>
      </c>
      <c r="C520" s="5">
        <f t="shared" si="206"/>
        <v>18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>
        <f t="shared" si="215"/>
        <v>0</v>
      </c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</row>
    <row r="521" spans="1:61">
      <c r="A521" s="5" t="s">
        <v>97</v>
      </c>
      <c r="B521" s="5" t="s">
        <v>229</v>
      </c>
      <c r="C521" s="5">
        <f t="shared" si="206"/>
        <v>19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>
        <f t="shared" si="215"/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</row>
    <row r="522" spans="1:61">
      <c r="A522" s="5" t="s">
        <v>97</v>
      </c>
      <c r="B522" s="5" t="s">
        <v>229</v>
      </c>
      <c r="C522" s="5">
        <f t="shared" si="206"/>
        <v>20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 t="s">
        <v>129</v>
      </c>
      <c r="U522" s="5"/>
      <c r="V522" s="5">
        <f t="shared" si="215"/>
        <v>0</v>
      </c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</row>
    <row r="523" spans="1:61">
      <c r="A523" s="5" t="s">
        <v>98</v>
      </c>
      <c r="B523" s="5" t="s">
        <v>229</v>
      </c>
      <c r="C523" s="5">
        <v>1</v>
      </c>
      <c r="D523" s="5">
        <v>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>
        <v>1500</v>
      </c>
      <c r="V523" s="5">
        <f t="shared" si="215"/>
        <v>25</v>
      </c>
      <c r="W523" s="5">
        <v>3500</v>
      </c>
      <c r="X523" s="5">
        <v>700</v>
      </c>
      <c r="Y523" s="5">
        <v>150</v>
      </c>
      <c r="Z523" s="5">
        <v>0</v>
      </c>
      <c r="AA523" s="5">
        <v>300</v>
      </c>
      <c r="AB523" s="5"/>
      <c r="AC523" s="5">
        <v>1</v>
      </c>
      <c r="AD523" s="5"/>
      <c r="AE523" s="5"/>
      <c r="AF523" s="5"/>
      <c r="AG523" s="5"/>
      <c r="AH523" s="5"/>
      <c r="AI523" s="5"/>
      <c r="AJ523" s="5">
        <v>1</v>
      </c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>
        <v>1</v>
      </c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</row>
    <row r="524" spans="1:61">
      <c r="A524" s="5" t="s">
        <v>98</v>
      </c>
      <c r="B524" s="5" t="s">
        <v>229</v>
      </c>
      <c r="C524" s="5">
        <f t="shared" ref="C524:C542" si="216">C523+1</f>
        <v>2</v>
      </c>
      <c r="D524" s="5">
        <v>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>
        <f t="shared" ref="U524:U532" si="217">U523*2</f>
        <v>3000</v>
      </c>
      <c r="V524" s="5">
        <f t="shared" si="215"/>
        <v>50</v>
      </c>
      <c r="W524" s="5">
        <f t="shared" ref="W524:W532" si="218">W523*2</f>
        <v>7000</v>
      </c>
      <c r="X524" s="5">
        <f t="shared" ref="X524:X532" si="219">X523*2</f>
        <v>1400</v>
      </c>
      <c r="Y524" s="5">
        <f t="shared" ref="Y524:Y532" si="220">Y523*2</f>
        <v>300</v>
      </c>
      <c r="Z524" s="5">
        <f t="shared" ref="Z524:Z532" si="221">Z523*2</f>
        <v>0</v>
      </c>
      <c r="AA524" s="5">
        <f t="shared" ref="AA524:AA532" si="222">AA523*2</f>
        <v>600</v>
      </c>
      <c r="AB524" s="5"/>
      <c r="AC524" s="5">
        <f t="shared" ref="AC524:AC532" si="223">AC523+1</f>
        <v>2</v>
      </c>
      <c r="AD524" s="5"/>
      <c r="AE524" s="5"/>
      <c r="AF524" s="5"/>
      <c r="AG524" s="5"/>
      <c r="AH524" s="5"/>
      <c r="AI524" s="5"/>
      <c r="AJ524" s="5">
        <f t="shared" ref="AJ524:AJ532" si="224">AJ523+1</f>
        <v>2</v>
      </c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>
        <f t="shared" ref="AX524:AX532" si="225">AX523+1</f>
        <v>2</v>
      </c>
      <c r="AY524" s="5"/>
      <c r="AZ524" s="5"/>
      <c r="BA524" s="5"/>
      <c r="BB524" s="5">
        <v>1</v>
      </c>
      <c r="BC524" s="5"/>
      <c r="BD524" s="5"/>
      <c r="BE524" s="5"/>
      <c r="BF524" s="5"/>
      <c r="BG524" s="5"/>
      <c r="BH524" s="5"/>
      <c r="BI524" s="5"/>
    </row>
    <row r="525" spans="1:61">
      <c r="A525" s="5" t="s">
        <v>98</v>
      </c>
      <c r="B525" s="5" t="s">
        <v>229</v>
      </c>
      <c r="C525" s="5">
        <f t="shared" si="216"/>
        <v>3</v>
      </c>
      <c r="D525" s="5">
        <v>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>
        <f t="shared" si="217"/>
        <v>6000</v>
      </c>
      <c r="V525" s="5">
        <f t="shared" si="215"/>
        <v>100</v>
      </c>
      <c r="W525" s="5">
        <f t="shared" si="218"/>
        <v>14000</v>
      </c>
      <c r="X525" s="5">
        <f t="shared" si="219"/>
        <v>2800</v>
      </c>
      <c r="Y525" s="5">
        <f t="shared" si="220"/>
        <v>600</v>
      </c>
      <c r="Z525" s="5">
        <f t="shared" si="221"/>
        <v>0</v>
      </c>
      <c r="AA525" s="5">
        <f t="shared" si="222"/>
        <v>1200</v>
      </c>
      <c r="AB525" s="5"/>
      <c r="AC525" s="5">
        <f t="shared" si="223"/>
        <v>3</v>
      </c>
      <c r="AD525" s="5"/>
      <c r="AE525" s="5"/>
      <c r="AF525" s="5"/>
      <c r="AG525" s="5"/>
      <c r="AH525" s="5"/>
      <c r="AI525" s="5"/>
      <c r="AJ525" s="5">
        <f t="shared" si="224"/>
        <v>3</v>
      </c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>
        <f t="shared" si="225"/>
        <v>3</v>
      </c>
      <c r="AY525" s="5"/>
      <c r="AZ525" s="5"/>
      <c r="BA525" s="5"/>
      <c r="BB525" s="5">
        <f t="shared" ref="BB525:BB532" si="226">BB524+1</f>
        <v>2</v>
      </c>
      <c r="BC525" s="5"/>
      <c r="BD525" s="5"/>
      <c r="BE525" s="5"/>
      <c r="BF525" s="5"/>
      <c r="BG525" s="5"/>
      <c r="BH525" s="5"/>
      <c r="BI525" s="5"/>
    </row>
    <row r="526" spans="1:61">
      <c r="A526" s="5" t="s">
        <v>98</v>
      </c>
      <c r="B526" s="5" t="s">
        <v>229</v>
      </c>
      <c r="C526" s="5">
        <f t="shared" si="216"/>
        <v>4</v>
      </c>
      <c r="D526" s="5">
        <v>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>
        <f t="shared" si="217"/>
        <v>12000</v>
      </c>
      <c r="V526" s="5">
        <f t="shared" si="215"/>
        <v>200</v>
      </c>
      <c r="W526" s="5">
        <f t="shared" si="218"/>
        <v>28000</v>
      </c>
      <c r="X526" s="5">
        <f t="shared" si="219"/>
        <v>5600</v>
      </c>
      <c r="Y526" s="5">
        <f t="shared" si="220"/>
        <v>1200</v>
      </c>
      <c r="Z526" s="5">
        <f t="shared" si="221"/>
        <v>0</v>
      </c>
      <c r="AA526" s="5">
        <f t="shared" si="222"/>
        <v>2400</v>
      </c>
      <c r="AB526" s="5"/>
      <c r="AC526" s="5">
        <f t="shared" si="223"/>
        <v>4</v>
      </c>
      <c r="AD526" s="5"/>
      <c r="AE526" s="5"/>
      <c r="AF526" s="5"/>
      <c r="AG526" s="5"/>
      <c r="AH526" s="5"/>
      <c r="AI526" s="5"/>
      <c r="AJ526" s="5">
        <f t="shared" si="224"/>
        <v>4</v>
      </c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>
        <f t="shared" si="225"/>
        <v>4</v>
      </c>
      <c r="AY526" s="5"/>
      <c r="AZ526" s="5"/>
      <c r="BA526" s="5"/>
      <c r="BB526" s="5">
        <f t="shared" si="226"/>
        <v>3</v>
      </c>
      <c r="BC526" s="5"/>
      <c r="BD526" s="5"/>
      <c r="BE526" s="5"/>
      <c r="BF526" s="5"/>
      <c r="BG526" s="5"/>
      <c r="BH526" s="5"/>
      <c r="BI526" s="5"/>
    </row>
    <row r="527" spans="1:61">
      <c r="A527" s="5" t="s">
        <v>98</v>
      </c>
      <c r="B527" s="5" t="s">
        <v>229</v>
      </c>
      <c r="C527" s="5">
        <f t="shared" si="216"/>
        <v>5</v>
      </c>
      <c r="D527" s="5">
        <v>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>
        <f t="shared" si="217"/>
        <v>24000</v>
      </c>
      <c r="V527" s="5">
        <f t="shared" si="215"/>
        <v>400</v>
      </c>
      <c r="W527" s="5">
        <f t="shared" si="218"/>
        <v>56000</v>
      </c>
      <c r="X527" s="5">
        <f t="shared" si="219"/>
        <v>11200</v>
      </c>
      <c r="Y527" s="5">
        <f t="shared" si="220"/>
        <v>2400</v>
      </c>
      <c r="Z527" s="5">
        <f t="shared" si="221"/>
        <v>0</v>
      </c>
      <c r="AA527" s="5">
        <f t="shared" si="222"/>
        <v>4800</v>
      </c>
      <c r="AB527" s="5"/>
      <c r="AC527" s="5">
        <f t="shared" si="223"/>
        <v>5</v>
      </c>
      <c r="AD527" s="5"/>
      <c r="AE527" s="5"/>
      <c r="AF527" s="5"/>
      <c r="AG527" s="5"/>
      <c r="AH527" s="5"/>
      <c r="AI527" s="5"/>
      <c r="AJ527" s="5">
        <f t="shared" si="224"/>
        <v>5</v>
      </c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>
        <f t="shared" si="225"/>
        <v>5</v>
      </c>
      <c r="AY527" s="5"/>
      <c r="AZ527" s="5"/>
      <c r="BA527" s="5"/>
      <c r="BB527" s="5">
        <f t="shared" si="226"/>
        <v>4</v>
      </c>
      <c r="BC527" s="5"/>
      <c r="BD527" s="5"/>
      <c r="BE527" s="5"/>
      <c r="BF527" s="5"/>
      <c r="BG527" s="5"/>
      <c r="BH527" s="5"/>
      <c r="BI527" s="5"/>
    </row>
    <row r="528" spans="1:61">
      <c r="A528" s="5" t="s">
        <v>98</v>
      </c>
      <c r="B528" s="5" t="s">
        <v>229</v>
      </c>
      <c r="C528" s="5">
        <f t="shared" si="216"/>
        <v>6</v>
      </c>
      <c r="D528" s="5">
        <v>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>
        <f t="shared" si="217"/>
        <v>48000</v>
      </c>
      <c r="V528" s="5">
        <f t="shared" si="215"/>
        <v>800</v>
      </c>
      <c r="W528" s="5">
        <f t="shared" si="218"/>
        <v>112000</v>
      </c>
      <c r="X528" s="5">
        <f t="shared" si="219"/>
        <v>22400</v>
      </c>
      <c r="Y528" s="5">
        <f t="shared" si="220"/>
        <v>4800</v>
      </c>
      <c r="Z528" s="5">
        <f t="shared" si="221"/>
        <v>0</v>
      </c>
      <c r="AA528" s="5">
        <f t="shared" si="222"/>
        <v>9600</v>
      </c>
      <c r="AB528" s="5"/>
      <c r="AC528" s="5">
        <f t="shared" si="223"/>
        <v>6</v>
      </c>
      <c r="AD528" s="5"/>
      <c r="AE528" s="5"/>
      <c r="AF528" s="5"/>
      <c r="AG528" s="5"/>
      <c r="AH528" s="5"/>
      <c r="AI528" s="5"/>
      <c r="AJ528" s="5">
        <f t="shared" si="224"/>
        <v>6</v>
      </c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>
        <f t="shared" si="225"/>
        <v>6</v>
      </c>
      <c r="AY528" s="5"/>
      <c r="AZ528" s="5"/>
      <c r="BA528" s="5"/>
      <c r="BB528" s="5">
        <f t="shared" si="226"/>
        <v>5</v>
      </c>
      <c r="BC528" s="5"/>
      <c r="BD528" s="5"/>
      <c r="BE528" s="5"/>
      <c r="BF528" s="5"/>
      <c r="BG528" s="5"/>
      <c r="BH528" s="5"/>
      <c r="BI528" s="5"/>
    </row>
    <row r="529" spans="1:61">
      <c r="A529" s="5" t="s">
        <v>98</v>
      </c>
      <c r="B529" s="5" t="s">
        <v>229</v>
      </c>
      <c r="C529" s="5">
        <f t="shared" si="216"/>
        <v>7</v>
      </c>
      <c r="D529" s="5">
        <v>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>
        <f t="shared" si="217"/>
        <v>96000</v>
      </c>
      <c r="V529" s="5">
        <f t="shared" si="215"/>
        <v>1600</v>
      </c>
      <c r="W529" s="5">
        <f t="shared" si="218"/>
        <v>224000</v>
      </c>
      <c r="X529" s="5">
        <f t="shared" si="219"/>
        <v>44800</v>
      </c>
      <c r="Y529" s="5">
        <f t="shared" si="220"/>
        <v>9600</v>
      </c>
      <c r="Z529" s="5">
        <f t="shared" si="221"/>
        <v>0</v>
      </c>
      <c r="AA529" s="5">
        <f t="shared" si="222"/>
        <v>19200</v>
      </c>
      <c r="AB529" s="5"/>
      <c r="AC529" s="5">
        <f t="shared" si="223"/>
        <v>7</v>
      </c>
      <c r="AD529" s="5"/>
      <c r="AE529" s="5"/>
      <c r="AF529" s="5"/>
      <c r="AG529" s="5"/>
      <c r="AH529" s="5"/>
      <c r="AI529" s="5"/>
      <c r="AJ529" s="5">
        <f t="shared" si="224"/>
        <v>7</v>
      </c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>
        <f t="shared" si="225"/>
        <v>7</v>
      </c>
      <c r="AY529" s="5"/>
      <c r="AZ529" s="5"/>
      <c r="BA529" s="5"/>
      <c r="BB529" s="5">
        <f t="shared" si="226"/>
        <v>6</v>
      </c>
      <c r="BC529" s="5"/>
      <c r="BD529" s="5"/>
      <c r="BE529" s="5"/>
      <c r="BF529" s="5"/>
      <c r="BG529" s="5"/>
      <c r="BH529" s="5"/>
      <c r="BI529" s="5"/>
    </row>
    <row r="530" spans="1:61">
      <c r="A530" s="5" t="s">
        <v>98</v>
      </c>
      <c r="B530" s="5" t="s">
        <v>229</v>
      </c>
      <c r="C530" s="5">
        <f t="shared" si="216"/>
        <v>8</v>
      </c>
      <c r="D530" s="5">
        <v>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>
        <f t="shared" si="217"/>
        <v>192000</v>
      </c>
      <c r="V530" s="5">
        <f t="shared" si="215"/>
        <v>3200</v>
      </c>
      <c r="W530" s="5">
        <f t="shared" si="218"/>
        <v>448000</v>
      </c>
      <c r="X530" s="5">
        <f t="shared" si="219"/>
        <v>89600</v>
      </c>
      <c r="Y530" s="5">
        <f t="shared" si="220"/>
        <v>19200</v>
      </c>
      <c r="Z530" s="5">
        <f t="shared" si="221"/>
        <v>0</v>
      </c>
      <c r="AA530" s="5">
        <f t="shared" si="222"/>
        <v>38400</v>
      </c>
      <c r="AB530" s="5"/>
      <c r="AC530" s="5">
        <f t="shared" si="223"/>
        <v>8</v>
      </c>
      <c r="AD530" s="5"/>
      <c r="AE530" s="5"/>
      <c r="AF530" s="5"/>
      <c r="AG530" s="5"/>
      <c r="AH530" s="5"/>
      <c r="AI530" s="5"/>
      <c r="AJ530" s="5">
        <f t="shared" si="224"/>
        <v>8</v>
      </c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>
        <f t="shared" si="225"/>
        <v>8</v>
      </c>
      <c r="AY530" s="5"/>
      <c r="AZ530" s="5"/>
      <c r="BA530" s="5"/>
      <c r="BB530" s="5">
        <f t="shared" si="226"/>
        <v>7</v>
      </c>
      <c r="BC530" s="5"/>
      <c r="BD530" s="5"/>
      <c r="BE530" s="5"/>
      <c r="BF530" s="5"/>
      <c r="BG530" s="5"/>
      <c r="BH530" s="5"/>
      <c r="BI530" s="5"/>
    </row>
    <row r="531" spans="1:61">
      <c r="A531" s="5" t="s">
        <v>98</v>
      </c>
      <c r="B531" s="5" t="s">
        <v>229</v>
      </c>
      <c r="C531" s="5">
        <f t="shared" si="216"/>
        <v>9</v>
      </c>
      <c r="D531" s="5">
        <v>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>
        <f t="shared" si="217"/>
        <v>384000</v>
      </c>
      <c r="V531" s="5">
        <f t="shared" si="215"/>
        <v>6400</v>
      </c>
      <c r="W531" s="5">
        <f t="shared" si="218"/>
        <v>896000</v>
      </c>
      <c r="X531" s="5">
        <f t="shared" si="219"/>
        <v>179200</v>
      </c>
      <c r="Y531" s="5">
        <f t="shared" si="220"/>
        <v>38400</v>
      </c>
      <c r="Z531" s="5">
        <f t="shared" si="221"/>
        <v>0</v>
      </c>
      <c r="AA531" s="5">
        <f t="shared" si="222"/>
        <v>76800</v>
      </c>
      <c r="AB531" s="5"/>
      <c r="AC531" s="5">
        <f t="shared" si="223"/>
        <v>9</v>
      </c>
      <c r="AD531" s="5"/>
      <c r="AE531" s="5"/>
      <c r="AF531" s="5"/>
      <c r="AG531" s="5"/>
      <c r="AH531" s="5"/>
      <c r="AI531" s="5"/>
      <c r="AJ531" s="5">
        <f t="shared" si="224"/>
        <v>9</v>
      </c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>
        <f t="shared" si="225"/>
        <v>9</v>
      </c>
      <c r="AY531" s="5"/>
      <c r="AZ531" s="5"/>
      <c r="BA531" s="5"/>
      <c r="BB531" s="5">
        <f t="shared" si="226"/>
        <v>8</v>
      </c>
      <c r="BC531" s="5"/>
      <c r="BD531" s="5"/>
      <c r="BE531" s="5"/>
      <c r="BF531" s="5"/>
      <c r="BG531" s="5"/>
      <c r="BH531" s="5"/>
      <c r="BI531" s="5"/>
    </row>
    <row r="532" spans="1:61">
      <c r="A532" s="5" t="s">
        <v>98</v>
      </c>
      <c r="B532" s="5" t="s">
        <v>229</v>
      </c>
      <c r="C532" s="5">
        <f t="shared" si="216"/>
        <v>10</v>
      </c>
      <c r="D532" s="5">
        <v>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 t="s">
        <v>117</v>
      </c>
      <c r="U532" s="5">
        <f t="shared" si="217"/>
        <v>768000</v>
      </c>
      <c r="V532" s="5">
        <f t="shared" si="215"/>
        <v>12800</v>
      </c>
      <c r="W532" s="5">
        <f t="shared" si="218"/>
        <v>1792000</v>
      </c>
      <c r="X532" s="5">
        <f t="shared" si="219"/>
        <v>358400</v>
      </c>
      <c r="Y532" s="5">
        <f t="shared" si="220"/>
        <v>76800</v>
      </c>
      <c r="Z532" s="5">
        <f t="shared" si="221"/>
        <v>0</v>
      </c>
      <c r="AA532" s="5">
        <f t="shared" si="222"/>
        <v>153600</v>
      </c>
      <c r="AB532" s="5"/>
      <c r="AC532" s="5">
        <f t="shared" si="223"/>
        <v>10</v>
      </c>
      <c r="AD532" s="5"/>
      <c r="AE532" s="5"/>
      <c r="AF532" s="5"/>
      <c r="AG532" s="5"/>
      <c r="AH532" s="5"/>
      <c r="AI532" s="5"/>
      <c r="AJ532" s="5">
        <f t="shared" si="224"/>
        <v>10</v>
      </c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>
        <f t="shared" si="225"/>
        <v>10</v>
      </c>
      <c r="AY532" s="5"/>
      <c r="AZ532" s="5"/>
      <c r="BA532" s="5"/>
      <c r="BB532" s="5">
        <f t="shared" si="226"/>
        <v>9</v>
      </c>
      <c r="BC532" s="5"/>
      <c r="BD532" s="5"/>
      <c r="BE532" s="5"/>
      <c r="BF532" s="5"/>
      <c r="BG532" s="5"/>
      <c r="BH532" s="5"/>
      <c r="BI532" s="5"/>
    </row>
    <row r="533" spans="1:61">
      <c r="A533" s="5" t="s">
        <v>98</v>
      </c>
      <c r="B533" s="5" t="s">
        <v>229</v>
      </c>
      <c r="C533" s="5">
        <f t="shared" si="216"/>
        <v>11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>
        <f t="shared" si="215"/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</row>
    <row r="534" spans="1:61">
      <c r="A534" s="5" t="s">
        <v>98</v>
      </c>
      <c r="B534" s="5" t="s">
        <v>229</v>
      </c>
      <c r="C534" s="5">
        <f t="shared" si="216"/>
        <v>12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>
        <f t="shared" si="215"/>
        <v>0</v>
      </c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</row>
    <row r="535" spans="1:61">
      <c r="A535" s="5" t="s">
        <v>98</v>
      </c>
      <c r="B535" s="5" t="s">
        <v>229</v>
      </c>
      <c r="C535" s="5">
        <f t="shared" si="216"/>
        <v>13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>
        <f t="shared" si="215"/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</row>
    <row r="536" spans="1:61">
      <c r="A536" s="5" t="s">
        <v>98</v>
      </c>
      <c r="B536" s="5" t="s">
        <v>229</v>
      </c>
      <c r="C536" s="5">
        <f t="shared" si="216"/>
        <v>14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>
        <f t="shared" si="215"/>
        <v>0</v>
      </c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</row>
    <row r="537" spans="1:61">
      <c r="A537" s="5" t="s">
        <v>98</v>
      </c>
      <c r="B537" s="5" t="s">
        <v>229</v>
      </c>
      <c r="C537" s="5">
        <f t="shared" si="216"/>
        <v>15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>
        <f t="shared" si="215"/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</row>
    <row r="538" spans="1:61">
      <c r="A538" s="5" t="s">
        <v>98</v>
      </c>
      <c r="B538" s="5" t="s">
        <v>229</v>
      </c>
      <c r="C538" s="5">
        <f t="shared" si="216"/>
        <v>16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>
        <f t="shared" si="215"/>
        <v>0</v>
      </c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</row>
    <row r="539" spans="1:61">
      <c r="A539" s="5" t="s">
        <v>98</v>
      </c>
      <c r="B539" s="5" t="s">
        <v>229</v>
      </c>
      <c r="C539" s="5">
        <f t="shared" si="216"/>
        <v>17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>
        <f t="shared" si="215"/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</row>
    <row r="540" spans="1:61">
      <c r="A540" s="5" t="s">
        <v>98</v>
      </c>
      <c r="B540" s="5" t="s">
        <v>229</v>
      </c>
      <c r="C540" s="5">
        <f t="shared" si="216"/>
        <v>18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>
        <f t="shared" si="215"/>
        <v>0</v>
      </c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</row>
    <row r="541" spans="1:61">
      <c r="A541" s="5" t="s">
        <v>98</v>
      </c>
      <c r="B541" s="5" t="s">
        <v>229</v>
      </c>
      <c r="C541" s="5">
        <f t="shared" si="216"/>
        <v>19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>
        <f t="shared" si="215"/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</row>
    <row r="542" spans="1:61">
      <c r="A542" s="5" t="s">
        <v>98</v>
      </c>
      <c r="B542" s="5" t="s">
        <v>229</v>
      </c>
      <c r="C542" s="5">
        <f t="shared" si="216"/>
        <v>20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 t="s">
        <v>129</v>
      </c>
      <c r="U542" s="5"/>
      <c r="V542" s="5">
        <f t="shared" si="215"/>
        <v>0</v>
      </c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</row>
    <row r="543" spans="1:61">
      <c r="A543" s="5" t="s">
        <v>99</v>
      </c>
      <c r="B543" s="5" t="s">
        <v>229</v>
      </c>
      <c r="C543" s="5">
        <v>1</v>
      </c>
      <c r="D543" s="5">
        <v>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>
        <v>1600</v>
      </c>
      <c r="V543" s="5">
        <f t="shared" si="215"/>
        <v>26.666666666666668</v>
      </c>
      <c r="W543" s="5">
        <v>3000</v>
      </c>
      <c r="X543" s="5">
        <v>500</v>
      </c>
      <c r="Y543" s="5">
        <v>0</v>
      </c>
      <c r="Z543" s="5">
        <v>200</v>
      </c>
      <c r="AA543" s="5">
        <v>0</v>
      </c>
      <c r="AB543" s="5"/>
      <c r="AC543" s="5">
        <v>1</v>
      </c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</row>
    <row r="544" spans="1:61">
      <c r="A544" s="5" t="s">
        <v>99</v>
      </c>
      <c r="B544" s="5" t="s">
        <v>229</v>
      </c>
      <c r="C544" s="5">
        <f t="shared" ref="C544:C562" si="227">C543+1</f>
        <v>2</v>
      </c>
      <c r="D544" s="5">
        <v>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>
        <f t="shared" ref="U544:U552" si="228">U543*2</f>
        <v>3200</v>
      </c>
      <c r="V544" s="5">
        <f t="shared" si="215"/>
        <v>53.333333333333336</v>
      </c>
      <c r="W544" s="5">
        <f t="shared" ref="W544:W552" si="229">W543*2</f>
        <v>6000</v>
      </c>
      <c r="X544" s="5">
        <f t="shared" ref="X544:X552" si="230">X543*2</f>
        <v>1000</v>
      </c>
      <c r="Y544" s="5">
        <f t="shared" ref="Y544:Y552" si="231">Y543*2</f>
        <v>0</v>
      </c>
      <c r="Z544" s="5">
        <f t="shared" ref="Z544:Z552" si="232">Z543*2</f>
        <v>400</v>
      </c>
      <c r="AA544" s="5">
        <f t="shared" ref="AA544:AA552" si="233">AA543*2</f>
        <v>0</v>
      </c>
      <c r="AB544" s="5"/>
      <c r="AC544" s="5">
        <f t="shared" ref="AC544:AC552" si="234">AC543+1</f>
        <v>2</v>
      </c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>
        <v>1</v>
      </c>
      <c r="BD544" s="5"/>
      <c r="BE544" s="5"/>
      <c r="BF544" s="5"/>
      <c r="BG544" s="5"/>
      <c r="BH544" s="5"/>
      <c r="BI544" s="5"/>
    </row>
    <row r="545" spans="1:61">
      <c r="A545" s="5" t="s">
        <v>99</v>
      </c>
      <c r="B545" s="5" t="s">
        <v>229</v>
      </c>
      <c r="C545" s="5">
        <f t="shared" si="227"/>
        <v>3</v>
      </c>
      <c r="D545" s="5">
        <v>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>
        <f t="shared" si="228"/>
        <v>6400</v>
      </c>
      <c r="V545" s="5">
        <f t="shared" si="215"/>
        <v>106.66666666666667</v>
      </c>
      <c r="W545" s="5">
        <f t="shared" si="229"/>
        <v>12000</v>
      </c>
      <c r="X545" s="5">
        <f t="shared" si="230"/>
        <v>2000</v>
      </c>
      <c r="Y545" s="5">
        <f t="shared" si="231"/>
        <v>0</v>
      </c>
      <c r="Z545" s="5">
        <f t="shared" si="232"/>
        <v>800</v>
      </c>
      <c r="AA545" s="5">
        <f t="shared" si="233"/>
        <v>0</v>
      </c>
      <c r="AB545" s="5"/>
      <c r="AC545" s="5">
        <f t="shared" si="234"/>
        <v>3</v>
      </c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>
        <f t="shared" ref="BC545:BC552" si="235">BC544+1</f>
        <v>2</v>
      </c>
      <c r="BD545" s="5"/>
      <c r="BE545" s="5"/>
      <c r="BF545" s="5"/>
      <c r="BG545" s="5"/>
      <c r="BH545" s="5"/>
      <c r="BI545" s="5"/>
    </row>
    <row r="546" spans="1:61">
      <c r="A546" s="5" t="s">
        <v>99</v>
      </c>
      <c r="B546" s="5" t="s">
        <v>229</v>
      </c>
      <c r="C546" s="5">
        <f t="shared" si="227"/>
        <v>4</v>
      </c>
      <c r="D546" s="5">
        <v>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>
        <f t="shared" si="228"/>
        <v>12800</v>
      </c>
      <c r="V546" s="5">
        <f t="shared" si="215"/>
        <v>213.33333333333334</v>
      </c>
      <c r="W546" s="5">
        <f t="shared" si="229"/>
        <v>24000</v>
      </c>
      <c r="X546" s="5">
        <f t="shared" si="230"/>
        <v>4000</v>
      </c>
      <c r="Y546" s="5">
        <f t="shared" si="231"/>
        <v>0</v>
      </c>
      <c r="Z546" s="5">
        <f t="shared" si="232"/>
        <v>1600</v>
      </c>
      <c r="AA546" s="5">
        <f t="shared" si="233"/>
        <v>0</v>
      </c>
      <c r="AB546" s="5"/>
      <c r="AC546" s="5">
        <f t="shared" si="234"/>
        <v>4</v>
      </c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>
        <f t="shared" si="235"/>
        <v>3</v>
      </c>
      <c r="BD546" s="5"/>
      <c r="BE546" s="5"/>
      <c r="BF546" s="5"/>
      <c r="BG546" s="5"/>
      <c r="BH546" s="5"/>
      <c r="BI546" s="5"/>
    </row>
    <row r="547" spans="1:61">
      <c r="A547" s="5" t="s">
        <v>99</v>
      </c>
      <c r="B547" s="5" t="s">
        <v>229</v>
      </c>
      <c r="C547" s="5">
        <f t="shared" si="227"/>
        <v>5</v>
      </c>
      <c r="D547" s="5">
        <v>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>
        <f t="shared" si="228"/>
        <v>25600</v>
      </c>
      <c r="V547" s="5">
        <f t="shared" si="215"/>
        <v>426.66666666666669</v>
      </c>
      <c r="W547" s="5">
        <f t="shared" si="229"/>
        <v>48000</v>
      </c>
      <c r="X547" s="5">
        <f t="shared" si="230"/>
        <v>8000</v>
      </c>
      <c r="Y547" s="5">
        <f t="shared" si="231"/>
        <v>0</v>
      </c>
      <c r="Z547" s="5">
        <f t="shared" si="232"/>
        <v>3200</v>
      </c>
      <c r="AA547" s="5">
        <f t="shared" si="233"/>
        <v>0</v>
      </c>
      <c r="AB547" s="5"/>
      <c r="AC547" s="5">
        <f t="shared" si="234"/>
        <v>5</v>
      </c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>
        <f t="shared" si="235"/>
        <v>4</v>
      </c>
      <c r="BD547" s="5"/>
      <c r="BE547" s="5"/>
      <c r="BF547" s="5"/>
      <c r="BG547" s="5"/>
      <c r="BH547" s="5"/>
      <c r="BI547" s="5"/>
    </row>
    <row r="548" spans="1:61">
      <c r="A548" s="5" t="s">
        <v>99</v>
      </c>
      <c r="B548" s="5" t="s">
        <v>229</v>
      </c>
      <c r="C548" s="5">
        <f t="shared" si="227"/>
        <v>6</v>
      </c>
      <c r="D548" s="5">
        <v>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>
        <f t="shared" si="228"/>
        <v>51200</v>
      </c>
      <c r="V548" s="5">
        <f t="shared" si="215"/>
        <v>853.33333333333337</v>
      </c>
      <c r="W548" s="5">
        <f t="shared" si="229"/>
        <v>96000</v>
      </c>
      <c r="X548" s="5">
        <f t="shared" si="230"/>
        <v>16000</v>
      </c>
      <c r="Y548" s="5">
        <f t="shared" si="231"/>
        <v>0</v>
      </c>
      <c r="Z548" s="5">
        <f t="shared" si="232"/>
        <v>6400</v>
      </c>
      <c r="AA548" s="5">
        <f t="shared" si="233"/>
        <v>0</v>
      </c>
      <c r="AB548" s="5"/>
      <c r="AC548" s="5">
        <f t="shared" si="234"/>
        <v>6</v>
      </c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>
        <f t="shared" si="235"/>
        <v>5</v>
      </c>
      <c r="BD548" s="5"/>
      <c r="BE548" s="5"/>
      <c r="BF548" s="5"/>
      <c r="BG548" s="5"/>
      <c r="BH548" s="5"/>
      <c r="BI548" s="5"/>
    </row>
    <row r="549" spans="1:61">
      <c r="A549" s="5" t="s">
        <v>99</v>
      </c>
      <c r="B549" s="5" t="s">
        <v>229</v>
      </c>
      <c r="C549" s="5">
        <f t="shared" si="227"/>
        <v>7</v>
      </c>
      <c r="D549" s="5">
        <v>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>
        <f t="shared" si="228"/>
        <v>102400</v>
      </c>
      <c r="V549" s="5">
        <f t="shared" si="215"/>
        <v>1706.6666666666667</v>
      </c>
      <c r="W549" s="5">
        <f t="shared" si="229"/>
        <v>192000</v>
      </c>
      <c r="X549" s="5">
        <f t="shared" si="230"/>
        <v>32000</v>
      </c>
      <c r="Y549" s="5">
        <f t="shared" si="231"/>
        <v>0</v>
      </c>
      <c r="Z549" s="5">
        <f t="shared" si="232"/>
        <v>12800</v>
      </c>
      <c r="AA549" s="5">
        <f t="shared" si="233"/>
        <v>0</v>
      </c>
      <c r="AB549" s="5"/>
      <c r="AC549" s="5">
        <f t="shared" si="234"/>
        <v>7</v>
      </c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>
        <f t="shared" si="235"/>
        <v>6</v>
      </c>
      <c r="BD549" s="5"/>
      <c r="BE549" s="5"/>
      <c r="BF549" s="5"/>
      <c r="BG549" s="5"/>
      <c r="BH549" s="5"/>
      <c r="BI549" s="5"/>
    </row>
    <row r="550" spans="1:61">
      <c r="A550" s="5" t="s">
        <v>99</v>
      </c>
      <c r="B550" s="5" t="s">
        <v>229</v>
      </c>
      <c r="C550" s="5">
        <f t="shared" si="227"/>
        <v>8</v>
      </c>
      <c r="D550" s="5">
        <v>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>
        <f t="shared" si="228"/>
        <v>204800</v>
      </c>
      <c r="V550" s="5">
        <f t="shared" si="215"/>
        <v>3413.3333333333335</v>
      </c>
      <c r="W550" s="5">
        <f t="shared" si="229"/>
        <v>384000</v>
      </c>
      <c r="X550" s="5">
        <f t="shared" si="230"/>
        <v>64000</v>
      </c>
      <c r="Y550" s="5">
        <f t="shared" si="231"/>
        <v>0</v>
      </c>
      <c r="Z550" s="5">
        <f t="shared" si="232"/>
        <v>25600</v>
      </c>
      <c r="AA550" s="5">
        <f t="shared" si="233"/>
        <v>0</v>
      </c>
      <c r="AB550" s="5"/>
      <c r="AC550" s="5">
        <f t="shared" si="234"/>
        <v>8</v>
      </c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>
        <f t="shared" si="235"/>
        <v>7</v>
      </c>
      <c r="BD550" s="5"/>
      <c r="BE550" s="5"/>
      <c r="BF550" s="5"/>
      <c r="BG550" s="5"/>
      <c r="BH550" s="5"/>
      <c r="BI550" s="5"/>
    </row>
    <row r="551" spans="1:61">
      <c r="A551" s="5" t="s">
        <v>99</v>
      </c>
      <c r="B551" s="5" t="s">
        <v>229</v>
      </c>
      <c r="C551" s="5">
        <f t="shared" si="227"/>
        <v>9</v>
      </c>
      <c r="D551" s="5">
        <v>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>
        <f t="shared" si="228"/>
        <v>409600</v>
      </c>
      <c r="V551" s="5">
        <f t="shared" si="215"/>
        <v>6826.666666666667</v>
      </c>
      <c r="W551" s="5">
        <f t="shared" si="229"/>
        <v>768000</v>
      </c>
      <c r="X551" s="5">
        <f t="shared" si="230"/>
        <v>128000</v>
      </c>
      <c r="Y551" s="5">
        <f t="shared" si="231"/>
        <v>0</v>
      </c>
      <c r="Z551" s="5">
        <f t="shared" si="232"/>
        <v>51200</v>
      </c>
      <c r="AA551" s="5">
        <f t="shared" si="233"/>
        <v>0</v>
      </c>
      <c r="AB551" s="5"/>
      <c r="AC551" s="5">
        <f t="shared" si="234"/>
        <v>9</v>
      </c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>
        <f t="shared" si="235"/>
        <v>8</v>
      </c>
      <c r="BD551" s="5"/>
      <c r="BE551" s="5"/>
      <c r="BF551" s="5"/>
      <c r="BG551" s="5"/>
      <c r="BH551" s="5"/>
      <c r="BI551" s="5"/>
    </row>
    <row r="552" spans="1:61">
      <c r="A552" s="5" t="s">
        <v>99</v>
      </c>
      <c r="B552" s="5" t="s">
        <v>229</v>
      </c>
      <c r="C552" s="5">
        <f t="shared" si="227"/>
        <v>10</v>
      </c>
      <c r="D552" s="5">
        <v>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 t="s">
        <v>117</v>
      </c>
      <c r="U552" s="5">
        <f t="shared" si="228"/>
        <v>819200</v>
      </c>
      <c r="V552" s="5">
        <f t="shared" si="215"/>
        <v>13653.333333333334</v>
      </c>
      <c r="W552" s="5">
        <f t="shared" si="229"/>
        <v>1536000</v>
      </c>
      <c r="X552" s="5">
        <f t="shared" si="230"/>
        <v>256000</v>
      </c>
      <c r="Y552" s="5">
        <f t="shared" si="231"/>
        <v>0</v>
      </c>
      <c r="Z552" s="5">
        <f t="shared" si="232"/>
        <v>102400</v>
      </c>
      <c r="AA552" s="5">
        <f t="shared" si="233"/>
        <v>0</v>
      </c>
      <c r="AB552" s="5"/>
      <c r="AC552" s="5">
        <f t="shared" si="234"/>
        <v>10</v>
      </c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>
        <f t="shared" si="235"/>
        <v>9</v>
      </c>
      <c r="BD552" s="5"/>
      <c r="BE552" s="5"/>
      <c r="BF552" s="5"/>
      <c r="BG552" s="5"/>
      <c r="BH552" s="5"/>
      <c r="BI552" s="5"/>
    </row>
    <row r="553" spans="1:61">
      <c r="A553" s="5" t="s">
        <v>99</v>
      </c>
      <c r="B553" s="5" t="s">
        <v>229</v>
      </c>
      <c r="C553" s="5">
        <f t="shared" si="227"/>
        <v>11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>
        <f t="shared" si="215"/>
        <v>0</v>
      </c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</row>
    <row r="554" spans="1:61">
      <c r="A554" s="5" t="s">
        <v>99</v>
      </c>
      <c r="B554" s="5" t="s">
        <v>229</v>
      </c>
      <c r="C554" s="5">
        <f t="shared" si="227"/>
        <v>12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>
        <f t="shared" si="215"/>
        <v>0</v>
      </c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</row>
    <row r="555" spans="1:61">
      <c r="A555" s="5" t="s">
        <v>99</v>
      </c>
      <c r="B555" s="5" t="s">
        <v>229</v>
      </c>
      <c r="C555" s="5">
        <f t="shared" si="227"/>
        <v>13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>
        <f t="shared" si="215"/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</row>
    <row r="556" spans="1:61">
      <c r="A556" s="5" t="s">
        <v>99</v>
      </c>
      <c r="B556" s="5" t="s">
        <v>229</v>
      </c>
      <c r="C556" s="5">
        <f t="shared" si="227"/>
        <v>14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>
        <f t="shared" si="215"/>
        <v>0</v>
      </c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</row>
    <row r="557" spans="1:61">
      <c r="A557" s="5" t="s">
        <v>99</v>
      </c>
      <c r="B557" s="5" t="s">
        <v>229</v>
      </c>
      <c r="C557" s="5">
        <f t="shared" si="227"/>
        <v>15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>
        <f t="shared" si="215"/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</row>
    <row r="558" spans="1:61">
      <c r="A558" s="5" t="s">
        <v>99</v>
      </c>
      <c r="B558" s="5" t="s">
        <v>229</v>
      </c>
      <c r="C558" s="5">
        <f t="shared" si="227"/>
        <v>16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>
        <f t="shared" si="215"/>
        <v>0</v>
      </c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</row>
    <row r="559" spans="1:61">
      <c r="A559" s="5" t="s">
        <v>99</v>
      </c>
      <c r="B559" s="5" t="s">
        <v>229</v>
      </c>
      <c r="C559" s="5">
        <f t="shared" si="227"/>
        <v>17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>
        <f t="shared" si="215"/>
        <v>0</v>
      </c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</row>
    <row r="560" spans="1:61">
      <c r="A560" s="5" t="s">
        <v>99</v>
      </c>
      <c r="B560" s="5" t="s">
        <v>229</v>
      </c>
      <c r="C560" s="5">
        <f t="shared" si="227"/>
        <v>18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>
        <f t="shared" si="215"/>
        <v>0</v>
      </c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</row>
    <row r="561" spans="1:61">
      <c r="A561" s="5" t="s">
        <v>99</v>
      </c>
      <c r="B561" s="5" t="s">
        <v>229</v>
      </c>
      <c r="C561" s="5">
        <f t="shared" si="227"/>
        <v>19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>
        <f t="shared" si="215"/>
        <v>0</v>
      </c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</row>
    <row r="562" spans="1:61">
      <c r="A562" s="5" t="s">
        <v>99</v>
      </c>
      <c r="B562" s="5" t="s">
        <v>229</v>
      </c>
      <c r="C562" s="5">
        <f t="shared" si="227"/>
        <v>20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 t="s">
        <v>129</v>
      </c>
      <c r="U562" s="5"/>
      <c r="V562" s="5">
        <f t="shared" si="215"/>
        <v>0</v>
      </c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</row>
    <row r="563" spans="1:61">
      <c r="A563" s="5" t="s">
        <v>100</v>
      </c>
      <c r="B563" s="5" t="s">
        <v>229</v>
      </c>
      <c r="C563" s="5">
        <v>1</v>
      </c>
      <c r="D563" s="5">
        <v>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>
        <v>1800</v>
      </c>
      <c r="V563" s="5">
        <f t="shared" si="215"/>
        <v>30</v>
      </c>
      <c r="W563" s="5">
        <v>3000</v>
      </c>
      <c r="X563" s="5">
        <v>600</v>
      </c>
      <c r="Y563" s="5">
        <v>0</v>
      </c>
      <c r="Z563" s="5">
        <v>0</v>
      </c>
      <c r="AA563" s="5">
        <v>0</v>
      </c>
      <c r="AB563" s="5"/>
      <c r="AC563" s="5">
        <v>1</v>
      </c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</row>
    <row r="564" spans="1:61">
      <c r="A564" s="5" t="s">
        <v>100</v>
      </c>
      <c r="B564" s="5" t="s">
        <v>229</v>
      </c>
      <c r="C564" s="5">
        <f t="shared" ref="C564:C582" si="236">C563+1</f>
        <v>2</v>
      </c>
      <c r="D564" s="5">
        <v>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>
        <f t="shared" ref="U564:U572" si="237">U563*2</f>
        <v>3600</v>
      </c>
      <c r="V564" s="5">
        <f t="shared" si="215"/>
        <v>60</v>
      </c>
      <c r="W564" s="5">
        <f t="shared" ref="W564:W572" si="238">W563*2</f>
        <v>6000</v>
      </c>
      <c r="X564" s="5">
        <f t="shared" ref="X564:X572" si="239">X563*2</f>
        <v>1200</v>
      </c>
      <c r="Y564" s="5">
        <f t="shared" ref="Y564:Y572" si="240">Y563*2</f>
        <v>0</v>
      </c>
      <c r="Z564" s="5">
        <f t="shared" ref="Z564:Z572" si="241">Z563*2</f>
        <v>0</v>
      </c>
      <c r="AA564" s="5">
        <f t="shared" ref="AA564:AA572" si="242">AA563*2</f>
        <v>0</v>
      </c>
      <c r="AB564" s="5"/>
      <c r="AC564" s="5">
        <f t="shared" ref="AC564:AC572" si="243">AC563+1</f>
        <v>2</v>
      </c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>
        <v>1</v>
      </c>
      <c r="BE564" s="5"/>
      <c r="BF564" s="5"/>
      <c r="BG564" s="5"/>
      <c r="BH564" s="5"/>
      <c r="BI564" s="5"/>
    </row>
    <row r="565" spans="1:61">
      <c r="A565" s="5" t="s">
        <v>100</v>
      </c>
      <c r="B565" s="5" t="s">
        <v>229</v>
      </c>
      <c r="C565" s="5">
        <f t="shared" si="236"/>
        <v>3</v>
      </c>
      <c r="D565" s="5">
        <v>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>
        <f t="shared" si="237"/>
        <v>7200</v>
      </c>
      <c r="V565" s="5">
        <f t="shared" si="215"/>
        <v>120</v>
      </c>
      <c r="W565" s="5">
        <f t="shared" si="238"/>
        <v>12000</v>
      </c>
      <c r="X565" s="5">
        <f t="shared" si="239"/>
        <v>2400</v>
      </c>
      <c r="Y565" s="5">
        <f t="shared" si="240"/>
        <v>0</v>
      </c>
      <c r="Z565" s="5">
        <f t="shared" si="241"/>
        <v>0</v>
      </c>
      <c r="AA565" s="5">
        <f t="shared" si="242"/>
        <v>0</v>
      </c>
      <c r="AB565" s="5"/>
      <c r="AC565" s="5">
        <f t="shared" si="243"/>
        <v>3</v>
      </c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>
        <f t="shared" ref="BD565:BD572" si="244">BD564+1</f>
        <v>2</v>
      </c>
      <c r="BE565" s="5"/>
      <c r="BF565" s="5"/>
      <c r="BG565" s="5"/>
      <c r="BH565" s="5"/>
      <c r="BI565" s="5"/>
    </row>
    <row r="566" spans="1:61">
      <c r="A566" s="5" t="s">
        <v>100</v>
      </c>
      <c r="B566" s="5" t="s">
        <v>229</v>
      </c>
      <c r="C566" s="5">
        <f t="shared" si="236"/>
        <v>4</v>
      </c>
      <c r="D566" s="5">
        <v>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>
        <f t="shared" si="237"/>
        <v>14400</v>
      </c>
      <c r="V566" s="5">
        <f t="shared" si="215"/>
        <v>240</v>
      </c>
      <c r="W566" s="5">
        <f t="shared" si="238"/>
        <v>24000</v>
      </c>
      <c r="X566" s="5">
        <f t="shared" si="239"/>
        <v>4800</v>
      </c>
      <c r="Y566" s="5">
        <f t="shared" si="240"/>
        <v>0</v>
      </c>
      <c r="Z566" s="5">
        <f t="shared" si="241"/>
        <v>0</v>
      </c>
      <c r="AA566" s="5">
        <f t="shared" si="242"/>
        <v>0</v>
      </c>
      <c r="AB566" s="5"/>
      <c r="AC566" s="5">
        <f t="shared" si="243"/>
        <v>4</v>
      </c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>
        <f t="shared" si="244"/>
        <v>3</v>
      </c>
      <c r="BE566" s="5"/>
      <c r="BF566" s="5"/>
      <c r="BG566" s="5"/>
      <c r="BH566" s="5"/>
      <c r="BI566" s="5"/>
    </row>
    <row r="567" spans="1:61">
      <c r="A567" s="5" t="s">
        <v>100</v>
      </c>
      <c r="B567" s="5" t="s">
        <v>229</v>
      </c>
      <c r="C567" s="5">
        <f t="shared" si="236"/>
        <v>5</v>
      </c>
      <c r="D567" s="5">
        <v>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>
        <f t="shared" si="237"/>
        <v>28800</v>
      </c>
      <c r="V567" s="5">
        <f t="shared" si="215"/>
        <v>480</v>
      </c>
      <c r="W567" s="5">
        <f t="shared" si="238"/>
        <v>48000</v>
      </c>
      <c r="X567" s="5">
        <f t="shared" si="239"/>
        <v>9600</v>
      </c>
      <c r="Y567" s="5">
        <f t="shared" si="240"/>
        <v>0</v>
      </c>
      <c r="Z567" s="5">
        <f t="shared" si="241"/>
        <v>0</v>
      </c>
      <c r="AA567" s="5">
        <f t="shared" si="242"/>
        <v>0</v>
      </c>
      <c r="AB567" s="5"/>
      <c r="AC567" s="5">
        <f t="shared" si="243"/>
        <v>5</v>
      </c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>
        <f t="shared" si="244"/>
        <v>4</v>
      </c>
      <c r="BE567" s="5"/>
      <c r="BF567" s="5"/>
      <c r="BG567" s="5"/>
      <c r="BH567" s="5"/>
      <c r="BI567" s="5"/>
    </row>
    <row r="568" spans="1:61">
      <c r="A568" s="5" t="s">
        <v>100</v>
      </c>
      <c r="B568" s="5" t="s">
        <v>229</v>
      </c>
      <c r="C568" s="5">
        <f t="shared" si="236"/>
        <v>6</v>
      </c>
      <c r="D568" s="5">
        <v>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>
        <f t="shared" si="237"/>
        <v>57600</v>
      </c>
      <c r="V568" s="5">
        <f t="shared" si="215"/>
        <v>960</v>
      </c>
      <c r="W568" s="5">
        <f t="shared" si="238"/>
        <v>96000</v>
      </c>
      <c r="X568" s="5">
        <f t="shared" si="239"/>
        <v>19200</v>
      </c>
      <c r="Y568" s="5">
        <f t="shared" si="240"/>
        <v>0</v>
      </c>
      <c r="Z568" s="5">
        <f t="shared" si="241"/>
        <v>0</v>
      </c>
      <c r="AA568" s="5">
        <f t="shared" si="242"/>
        <v>0</v>
      </c>
      <c r="AB568" s="5"/>
      <c r="AC568" s="5">
        <f t="shared" si="243"/>
        <v>6</v>
      </c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>
        <f t="shared" si="244"/>
        <v>5</v>
      </c>
      <c r="BE568" s="5"/>
      <c r="BF568" s="5"/>
      <c r="BG568" s="5"/>
      <c r="BH568" s="5"/>
      <c r="BI568" s="5"/>
    </row>
    <row r="569" spans="1:61">
      <c r="A569" s="5" t="s">
        <v>100</v>
      </c>
      <c r="B569" s="5" t="s">
        <v>229</v>
      </c>
      <c r="C569" s="5">
        <f t="shared" si="236"/>
        <v>7</v>
      </c>
      <c r="D569" s="5">
        <v>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>
        <f t="shared" si="237"/>
        <v>115200</v>
      </c>
      <c r="V569" s="5">
        <f t="shared" si="215"/>
        <v>1920</v>
      </c>
      <c r="W569" s="5">
        <f t="shared" si="238"/>
        <v>192000</v>
      </c>
      <c r="X569" s="5">
        <f t="shared" si="239"/>
        <v>38400</v>
      </c>
      <c r="Y569" s="5">
        <f t="shared" si="240"/>
        <v>0</v>
      </c>
      <c r="Z569" s="5">
        <f t="shared" si="241"/>
        <v>0</v>
      </c>
      <c r="AA569" s="5">
        <f t="shared" si="242"/>
        <v>0</v>
      </c>
      <c r="AB569" s="5"/>
      <c r="AC569" s="5">
        <f t="shared" si="243"/>
        <v>7</v>
      </c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>
        <f t="shared" si="244"/>
        <v>6</v>
      </c>
      <c r="BE569" s="5"/>
      <c r="BF569" s="5"/>
      <c r="BG569" s="5"/>
      <c r="BH569" s="5"/>
      <c r="BI569" s="5"/>
    </row>
    <row r="570" spans="1:61">
      <c r="A570" s="5" t="s">
        <v>100</v>
      </c>
      <c r="B570" s="5" t="s">
        <v>229</v>
      </c>
      <c r="C570" s="5">
        <f t="shared" si="236"/>
        <v>8</v>
      </c>
      <c r="D570" s="5">
        <v>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>
        <f t="shared" si="237"/>
        <v>230400</v>
      </c>
      <c r="V570" s="5">
        <f t="shared" si="215"/>
        <v>3840</v>
      </c>
      <c r="W570" s="5">
        <f t="shared" si="238"/>
        <v>384000</v>
      </c>
      <c r="X570" s="5">
        <f t="shared" si="239"/>
        <v>76800</v>
      </c>
      <c r="Y570" s="5">
        <f t="shared" si="240"/>
        <v>0</v>
      </c>
      <c r="Z570" s="5">
        <f t="shared" si="241"/>
        <v>0</v>
      </c>
      <c r="AA570" s="5">
        <f t="shared" si="242"/>
        <v>0</v>
      </c>
      <c r="AB570" s="5"/>
      <c r="AC570" s="5">
        <f t="shared" si="243"/>
        <v>8</v>
      </c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>
        <f t="shared" si="244"/>
        <v>7</v>
      </c>
      <c r="BE570" s="5"/>
      <c r="BF570" s="5"/>
      <c r="BG570" s="5"/>
      <c r="BH570" s="5"/>
      <c r="BI570" s="5"/>
    </row>
    <row r="571" spans="1:61">
      <c r="A571" s="5" t="s">
        <v>100</v>
      </c>
      <c r="B571" s="5" t="s">
        <v>229</v>
      </c>
      <c r="C571" s="5">
        <f t="shared" si="236"/>
        <v>9</v>
      </c>
      <c r="D571" s="5">
        <v>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>
        <f t="shared" si="237"/>
        <v>460800</v>
      </c>
      <c r="V571" s="5">
        <f t="shared" si="215"/>
        <v>7680</v>
      </c>
      <c r="W571" s="5">
        <f t="shared" si="238"/>
        <v>768000</v>
      </c>
      <c r="X571" s="5">
        <f t="shared" si="239"/>
        <v>153600</v>
      </c>
      <c r="Y571" s="5">
        <f t="shared" si="240"/>
        <v>0</v>
      </c>
      <c r="Z571" s="5">
        <f t="shared" si="241"/>
        <v>0</v>
      </c>
      <c r="AA571" s="5">
        <f t="shared" si="242"/>
        <v>0</v>
      </c>
      <c r="AB571" s="5"/>
      <c r="AC571" s="5">
        <f t="shared" si="243"/>
        <v>9</v>
      </c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>
        <f t="shared" si="244"/>
        <v>8</v>
      </c>
      <c r="BE571" s="5"/>
      <c r="BF571" s="5"/>
      <c r="BG571" s="5"/>
      <c r="BH571" s="5"/>
      <c r="BI571" s="5"/>
    </row>
    <row r="572" spans="1:61">
      <c r="A572" s="5" t="s">
        <v>100</v>
      </c>
      <c r="B572" s="5" t="s">
        <v>229</v>
      </c>
      <c r="C572" s="5">
        <f t="shared" si="236"/>
        <v>10</v>
      </c>
      <c r="D572" s="5">
        <v>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 t="s">
        <v>117</v>
      </c>
      <c r="U572" s="5">
        <f t="shared" si="237"/>
        <v>921600</v>
      </c>
      <c r="V572" s="5">
        <f t="shared" si="215"/>
        <v>15360</v>
      </c>
      <c r="W572" s="5">
        <f t="shared" si="238"/>
        <v>1536000</v>
      </c>
      <c r="X572" s="5">
        <f t="shared" si="239"/>
        <v>307200</v>
      </c>
      <c r="Y572" s="5">
        <f t="shared" si="240"/>
        <v>0</v>
      </c>
      <c r="Z572" s="5">
        <f t="shared" si="241"/>
        <v>0</v>
      </c>
      <c r="AA572" s="5">
        <f t="shared" si="242"/>
        <v>0</v>
      </c>
      <c r="AB572" s="5"/>
      <c r="AC572" s="5">
        <f t="shared" si="243"/>
        <v>10</v>
      </c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>
        <f t="shared" si="244"/>
        <v>9</v>
      </c>
      <c r="BE572" s="5"/>
      <c r="BF572" s="5"/>
      <c r="BG572" s="5"/>
      <c r="BH572" s="5"/>
      <c r="BI572" s="5"/>
    </row>
    <row r="573" spans="1:61">
      <c r="A573" s="5" t="s">
        <v>100</v>
      </c>
      <c r="B573" s="5" t="s">
        <v>229</v>
      </c>
      <c r="C573" s="5">
        <f t="shared" si="236"/>
        <v>11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>
        <f t="shared" si="215"/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</row>
    <row r="574" spans="1:61">
      <c r="A574" s="5" t="s">
        <v>100</v>
      </c>
      <c r="B574" s="5" t="s">
        <v>229</v>
      </c>
      <c r="C574" s="5">
        <f t="shared" si="236"/>
        <v>12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>
        <f t="shared" si="215"/>
        <v>0</v>
      </c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</row>
    <row r="575" spans="1:61">
      <c r="A575" s="5" t="s">
        <v>100</v>
      </c>
      <c r="B575" s="5" t="s">
        <v>229</v>
      </c>
      <c r="C575" s="5">
        <f t="shared" si="236"/>
        <v>13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>
        <f t="shared" si="215"/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</row>
    <row r="576" spans="1:61">
      <c r="A576" s="5" t="s">
        <v>100</v>
      </c>
      <c r="B576" s="5" t="s">
        <v>229</v>
      </c>
      <c r="C576" s="5">
        <f t="shared" si="236"/>
        <v>14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>
        <f t="shared" si="215"/>
        <v>0</v>
      </c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</row>
    <row r="577" spans="1:61">
      <c r="A577" s="5" t="s">
        <v>100</v>
      </c>
      <c r="B577" s="5" t="s">
        <v>229</v>
      </c>
      <c r="C577" s="5">
        <f t="shared" si="236"/>
        <v>15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>
        <f t="shared" si="215"/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</row>
    <row r="578" spans="1:61">
      <c r="A578" s="5" t="s">
        <v>100</v>
      </c>
      <c r="B578" s="5" t="s">
        <v>229</v>
      </c>
      <c r="C578" s="5">
        <f t="shared" si="236"/>
        <v>16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>
        <f t="shared" si="215"/>
        <v>0</v>
      </c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</row>
    <row r="579" spans="1:61">
      <c r="A579" s="5" t="s">
        <v>100</v>
      </c>
      <c r="B579" s="5" t="s">
        <v>229</v>
      </c>
      <c r="C579" s="5">
        <f t="shared" si="236"/>
        <v>17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>
        <f t="shared" ref="V579:V642" si="245">U579/60</f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</row>
    <row r="580" spans="1:61">
      <c r="A580" s="5" t="s">
        <v>100</v>
      </c>
      <c r="B580" s="5" t="s">
        <v>229</v>
      </c>
      <c r="C580" s="5">
        <f t="shared" si="236"/>
        <v>18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>
        <f t="shared" si="245"/>
        <v>0</v>
      </c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</row>
    <row r="581" spans="1:61">
      <c r="A581" s="5" t="s">
        <v>100</v>
      </c>
      <c r="B581" s="5" t="s">
        <v>229</v>
      </c>
      <c r="C581" s="5">
        <f t="shared" si="236"/>
        <v>19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>
        <f t="shared" si="245"/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</row>
    <row r="582" spans="1:61">
      <c r="A582" s="5" t="s">
        <v>100</v>
      </c>
      <c r="B582" s="5" t="s">
        <v>229</v>
      </c>
      <c r="C582" s="5">
        <f t="shared" si="236"/>
        <v>20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 t="s">
        <v>129</v>
      </c>
      <c r="U582" s="5"/>
      <c r="V582" s="5">
        <f t="shared" si="245"/>
        <v>0</v>
      </c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</row>
    <row r="583" spans="1:61">
      <c r="A583" s="5" t="s">
        <v>101</v>
      </c>
      <c r="B583" s="5" t="s">
        <v>229</v>
      </c>
      <c r="C583" s="5">
        <v>1</v>
      </c>
      <c r="D583" s="5">
        <v>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>
        <v>2000</v>
      </c>
      <c r="V583" s="5">
        <f t="shared" si="245"/>
        <v>33.333333333333336</v>
      </c>
      <c r="W583" s="5">
        <v>6000</v>
      </c>
      <c r="X583" s="5">
        <v>1000</v>
      </c>
      <c r="Y583" s="5">
        <v>0</v>
      </c>
      <c r="Z583" s="5">
        <v>0</v>
      </c>
      <c r="AA583" s="5">
        <v>1000</v>
      </c>
      <c r="AB583" s="5"/>
      <c r="AC583" s="5">
        <v>1</v>
      </c>
      <c r="AD583" s="5"/>
      <c r="AE583" s="5"/>
      <c r="AF583" s="5"/>
      <c r="AG583" s="5"/>
      <c r="AH583" s="5"/>
      <c r="AI583" s="5"/>
      <c r="AJ583" s="5"/>
      <c r="AK583" s="5"/>
      <c r="AL583" s="5"/>
      <c r="AM583" s="5">
        <v>1</v>
      </c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>
        <v>1</v>
      </c>
      <c r="BC583" s="5"/>
      <c r="BD583" s="5"/>
      <c r="BE583" s="5"/>
      <c r="BF583" s="5"/>
      <c r="BG583" s="5"/>
      <c r="BH583" s="5"/>
      <c r="BI583" s="5"/>
    </row>
    <row r="584" spans="1:61">
      <c r="A584" s="5" t="s">
        <v>101</v>
      </c>
      <c r="B584" s="5" t="s">
        <v>229</v>
      </c>
      <c r="C584" s="5">
        <f t="shared" ref="C584:C602" si="246">C583+1</f>
        <v>2</v>
      </c>
      <c r="D584" s="5">
        <v>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>
        <f t="shared" ref="U584:U592" si="247">U583*2</f>
        <v>4000</v>
      </c>
      <c r="V584" s="5">
        <f t="shared" si="245"/>
        <v>66.666666666666671</v>
      </c>
      <c r="W584" s="5">
        <f t="shared" ref="W584:W592" si="248">W583*2</f>
        <v>12000</v>
      </c>
      <c r="X584" s="5">
        <f t="shared" ref="X584:X592" si="249">X583*2</f>
        <v>2000</v>
      </c>
      <c r="Y584" s="5">
        <f t="shared" ref="Y584:Y592" si="250">Y583*2</f>
        <v>0</v>
      </c>
      <c r="Z584" s="5">
        <f t="shared" ref="Z584:Z592" si="251">Z583*2</f>
        <v>0</v>
      </c>
      <c r="AA584" s="5">
        <f t="shared" ref="AA584:AA592" si="252">AA583*2</f>
        <v>2000</v>
      </c>
      <c r="AB584" s="5"/>
      <c r="AC584" s="5">
        <f t="shared" ref="AC584:AC592" si="253">AC583+1</f>
        <v>2</v>
      </c>
      <c r="AD584" s="5"/>
      <c r="AE584" s="5"/>
      <c r="AF584" s="5"/>
      <c r="AG584" s="5"/>
      <c r="AH584" s="5"/>
      <c r="AI584" s="5"/>
      <c r="AJ584" s="5"/>
      <c r="AK584" s="5"/>
      <c r="AL584" s="5"/>
      <c r="AM584" s="5">
        <f t="shared" ref="AM584:AM592" si="254">AM583+1</f>
        <v>2</v>
      </c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>
        <f t="shared" ref="BB584:BB592" si="255">BB583+1</f>
        <v>2</v>
      </c>
      <c r="BC584" s="5"/>
      <c r="BD584" s="5"/>
      <c r="BE584" s="5">
        <v>1</v>
      </c>
      <c r="BF584" s="5"/>
      <c r="BG584" s="5"/>
      <c r="BH584" s="5"/>
      <c r="BI584" s="5"/>
    </row>
    <row r="585" spans="1:61">
      <c r="A585" s="5" t="s">
        <v>101</v>
      </c>
      <c r="B585" s="5" t="s">
        <v>229</v>
      </c>
      <c r="C585" s="5">
        <f t="shared" si="246"/>
        <v>3</v>
      </c>
      <c r="D585" s="5">
        <v>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>
        <f t="shared" si="247"/>
        <v>8000</v>
      </c>
      <c r="V585" s="5">
        <f t="shared" si="245"/>
        <v>133.33333333333334</v>
      </c>
      <c r="W585" s="5">
        <f t="shared" si="248"/>
        <v>24000</v>
      </c>
      <c r="X585" s="5">
        <f t="shared" si="249"/>
        <v>4000</v>
      </c>
      <c r="Y585" s="5">
        <f t="shared" si="250"/>
        <v>0</v>
      </c>
      <c r="Z585" s="5">
        <f t="shared" si="251"/>
        <v>0</v>
      </c>
      <c r="AA585" s="5">
        <f t="shared" si="252"/>
        <v>4000</v>
      </c>
      <c r="AB585" s="5"/>
      <c r="AC585" s="5">
        <f t="shared" si="253"/>
        <v>3</v>
      </c>
      <c r="AD585" s="5"/>
      <c r="AE585" s="5"/>
      <c r="AF585" s="5"/>
      <c r="AG585" s="5"/>
      <c r="AH585" s="5"/>
      <c r="AI585" s="5"/>
      <c r="AJ585" s="5"/>
      <c r="AK585" s="5"/>
      <c r="AL585" s="5"/>
      <c r="AM585" s="5">
        <f t="shared" si="254"/>
        <v>3</v>
      </c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>
        <f t="shared" si="255"/>
        <v>3</v>
      </c>
      <c r="BC585" s="5"/>
      <c r="BD585" s="5"/>
      <c r="BE585" s="5">
        <f t="shared" ref="BE585:BE592" si="256">BE584+1</f>
        <v>2</v>
      </c>
      <c r="BF585" s="5"/>
      <c r="BG585" s="5"/>
      <c r="BH585" s="5"/>
      <c r="BI585" s="5"/>
    </row>
    <row r="586" spans="1:61">
      <c r="A586" s="5" t="s">
        <v>101</v>
      </c>
      <c r="B586" s="5" t="s">
        <v>229</v>
      </c>
      <c r="C586" s="5">
        <f t="shared" si="246"/>
        <v>4</v>
      </c>
      <c r="D586" s="5">
        <v>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>
        <f t="shared" si="247"/>
        <v>16000</v>
      </c>
      <c r="V586" s="5">
        <f t="shared" si="245"/>
        <v>266.66666666666669</v>
      </c>
      <c r="W586" s="5">
        <f t="shared" si="248"/>
        <v>48000</v>
      </c>
      <c r="X586" s="5">
        <f t="shared" si="249"/>
        <v>8000</v>
      </c>
      <c r="Y586" s="5">
        <f t="shared" si="250"/>
        <v>0</v>
      </c>
      <c r="Z586" s="5">
        <f t="shared" si="251"/>
        <v>0</v>
      </c>
      <c r="AA586" s="5">
        <f t="shared" si="252"/>
        <v>8000</v>
      </c>
      <c r="AB586" s="5"/>
      <c r="AC586" s="5">
        <f t="shared" si="253"/>
        <v>4</v>
      </c>
      <c r="AD586" s="5"/>
      <c r="AE586" s="5"/>
      <c r="AF586" s="5"/>
      <c r="AG586" s="5"/>
      <c r="AH586" s="5"/>
      <c r="AI586" s="5"/>
      <c r="AJ586" s="5"/>
      <c r="AK586" s="5"/>
      <c r="AL586" s="5"/>
      <c r="AM586" s="5">
        <f t="shared" si="254"/>
        <v>4</v>
      </c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>
        <f t="shared" si="255"/>
        <v>4</v>
      </c>
      <c r="BC586" s="5"/>
      <c r="BD586" s="5"/>
      <c r="BE586" s="5">
        <f t="shared" si="256"/>
        <v>3</v>
      </c>
      <c r="BF586" s="5"/>
      <c r="BG586" s="5"/>
      <c r="BH586" s="5"/>
      <c r="BI586" s="5"/>
    </row>
    <row r="587" spans="1:61">
      <c r="A587" s="5" t="s">
        <v>101</v>
      </c>
      <c r="B587" s="5" t="s">
        <v>229</v>
      </c>
      <c r="C587" s="5">
        <f t="shared" si="246"/>
        <v>5</v>
      </c>
      <c r="D587" s="5">
        <v>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>
        <f t="shared" si="247"/>
        <v>32000</v>
      </c>
      <c r="V587" s="5">
        <f t="shared" si="245"/>
        <v>533.33333333333337</v>
      </c>
      <c r="W587" s="5">
        <f t="shared" si="248"/>
        <v>96000</v>
      </c>
      <c r="X587" s="5">
        <f t="shared" si="249"/>
        <v>16000</v>
      </c>
      <c r="Y587" s="5">
        <f t="shared" si="250"/>
        <v>0</v>
      </c>
      <c r="Z587" s="5">
        <f t="shared" si="251"/>
        <v>0</v>
      </c>
      <c r="AA587" s="5">
        <f t="shared" si="252"/>
        <v>16000</v>
      </c>
      <c r="AB587" s="5"/>
      <c r="AC587" s="5">
        <f t="shared" si="253"/>
        <v>5</v>
      </c>
      <c r="AD587" s="5"/>
      <c r="AE587" s="5"/>
      <c r="AF587" s="5"/>
      <c r="AG587" s="5"/>
      <c r="AH587" s="5"/>
      <c r="AI587" s="5"/>
      <c r="AJ587" s="5"/>
      <c r="AK587" s="5"/>
      <c r="AL587" s="5"/>
      <c r="AM587" s="5">
        <f t="shared" si="254"/>
        <v>5</v>
      </c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>
        <f t="shared" si="255"/>
        <v>5</v>
      </c>
      <c r="BC587" s="5"/>
      <c r="BD587" s="5"/>
      <c r="BE587" s="5">
        <f t="shared" si="256"/>
        <v>4</v>
      </c>
      <c r="BF587" s="5"/>
      <c r="BG587" s="5"/>
      <c r="BH587" s="5"/>
      <c r="BI587" s="5"/>
    </row>
    <row r="588" spans="1:61">
      <c r="A588" s="5" t="s">
        <v>101</v>
      </c>
      <c r="B588" s="5" t="s">
        <v>229</v>
      </c>
      <c r="C588" s="5">
        <f t="shared" si="246"/>
        <v>6</v>
      </c>
      <c r="D588" s="5">
        <v>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>
        <f t="shared" si="247"/>
        <v>64000</v>
      </c>
      <c r="V588" s="5">
        <f t="shared" si="245"/>
        <v>1066.6666666666667</v>
      </c>
      <c r="W588" s="5">
        <f t="shared" si="248"/>
        <v>192000</v>
      </c>
      <c r="X588" s="5">
        <f t="shared" si="249"/>
        <v>32000</v>
      </c>
      <c r="Y588" s="5">
        <f t="shared" si="250"/>
        <v>0</v>
      </c>
      <c r="Z588" s="5">
        <f t="shared" si="251"/>
        <v>0</v>
      </c>
      <c r="AA588" s="5">
        <f t="shared" si="252"/>
        <v>32000</v>
      </c>
      <c r="AB588" s="5"/>
      <c r="AC588" s="5">
        <f t="shared" si="253"/>
        <v>6</v>
      </c>
      <c r="AD588" s="5"/>
      <c r="AE588" s="5"/>
      <c r="AF588" s="5"/>
      <c r="AG588" s="5"/>
      <c r="AH588" s="5"/>
      <c r="AI588" s="5"/>
      <c r="AJ588" s="5"/>
      <c r="AK588" s="5"/>
      <c r="AL588" s="5"/>
      <c r="AM588" s="5">
        <f t="shared" si="254"/>
        <v>6</v>
      </c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>
        <f t="shared" si="255"/>
        <v>6</v>
      </c>
      <c r="BC588" s="5"/>
      <c r="BD588" s="5"/>
      <c r="BE588" s="5">
        <f t="shared" si="256"/>
        <v>5</v>
      </c>
      <c r="BF588" s="5"/>
      <c r="BG588" s="5"/>
      <c r="BH588" s="5"/>
      <c r="BI588" s="5"/>
    </row>
    <row r="589" spans="1:61">
      <c r="A589" s="5" t="s">
        <v>101</v>
      </c>
      <c r="B589" s="5" t="s">
        <v>229</v>
      </c>
      <c r="C589" s="5">
        <f t="shared" si="246"/>
        <v>7</v>
      </c>
      <c r="D589" s="5">
        <v>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>
        <f t="shared" si="247"/>
        <v>128000</v>
      </c>
      <c r="V589" s="5">
        <f t="shared" si="245"/>
        <v>2133.3333333333335</v>
      </c>
      <c r="W589" s="5">
        <f t="shared" si="248"/>
        <v>384000</v>
      </c>
      <c r="X589" s="5">
        <f t="shared" si="249"/>
        <v>64000</v>
      </c>
      <c r="Y589" s="5">
        <f t="shared" si="250"/>
        <v>0</v>
      </c>
      <c r="Z589" s="5">
        <f t="shared" si="251"/>
        <v>0</v>
      </c>
      <c r="AA589" s="5">
        <f t="shared" si="252"/>
        <v>64000</v>
      </c>
      <c r="AB589" s="5"/>
      <c r="AC589" s="5">
        <f t="shared" si="253"/>
        <v>7</v>
      </c>
      <c r="AD589" s="5"/>
      <c r="AE589" s="5"/>
      <c r="AF589" s="5"/>
      <c r="AG589" s="5"/>
      <c r="AH589" s="5"/>
      <c r="AI589" s="5"/>
      <c r="AJ589" s="5"/>
      <c r="AK589" s="5"/>
      <c r="AL589" s="5"/>
      <c r="AM589" s="5">
        <f t="shared" si="254"/>
        <v>7</v>
      </c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>
        <f t="shared" si="255"/>
        <v>7</v>
      </c>
      <c r="BC589" s="5"/>
      <c r="BD589" s="5"/>
      <c r="BE589" s="5">
        <f t="shared" si="256"/>
        <v>6</v>
      </c>
      <c r="BF589" s="5"/>
      <c r="BG589" s="5"/>
      <c r="BH589" s="5"/>
      <c r="BI589" s="5"/>
    </row>
    <row r="590" spans="1:61">
      <c r="A590" s="5" t="s">
        <v>101</v>
      </c>
      <c r="B590" s="5" t="s">
        <v>229</v>
      </c>
      <c r="C590" s="5">
        <f t="shared" si="246"/>
        <v>8</v>
      </c>
      <c r="D590" s="5">
        <v>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>
        <f t="shared" si="247"/>
        <v>256000</v>
      </c>
      <c r="V590" s="5">
        <f t="shared" si="245"/>
        <v>4266.666666666667</v>
      </c>
      <c r="W590" s="5">
        <f t="shared" si="248"/>
        <v>768000</v>
      </c>
      <c r="X590" s="5">
        <f t="shared" si="249"/>
        <v>128000</v>
      </c>
      <c r="Y590" s="5">
        <f t="shared" si="250"/>
        <v>0</v>
      </c>
      <c r="Z590" s="5">
        <f t="shared" si="251"/>
        <v>0</v>
      </c>
      <c r="AA590" s="5">
        <f t="shared" si="252"/>
        <v>128000</v>
      </c>
      <c r="AB590" s="5"/>
      <c r="AC590" s="5">
        <f t="shared" si="253"/>
        <v>8</v>
      </c>
      <c r="AD590" s="5"/>
      <c r="AE590" s="5"/>
      <c r="AF590" s="5"/>
      <c r="AG590" s="5"/>
      <c r="AH590" s="5"/>
      <c r="AI590" s="5"/>
      <c r="AJ590" s="5"/>
      <c r="AK590" s="5"/>
      <c r="AL590" s="5"/>
      <c r="AM590" s="5">
        <f t="shared" si="254"/>
        <v>8</v>
      </c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>
        <f t="shared" si="255"/>
        <v>8</v>
      </c>
      <c r="BC590" s="5"/>
      <c r="BD590" s="5"/>
      <c r="BE590" s="5">
        <f t="shared" si="256"/>
        <v>7</v>
      </c>
      <c r="BF590" s="5"/>
      <c r="BG590" s="5"/>
      <c r="BH590" s="5"/>
      <c r="BI590" s="5"/>
    </row>
    <row r="591" spans="1:61">
      <c r="A591" s="5" t="s">
        <v>101</v>
      </c>
      <c r="B591" s="5" t="s">
        <v>229</v>
      </c>
      <c r="C591" s="5">
        <f t="shared" si="246"/>
        <v>9</v>
      </c>
      <c r="D591" s="5">
        <v>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>
        <f t="shared" si="247"/>
        <v>512000</v>
      </c>
      <c r="V591" s="5">
        <f t="shared" si="245"/>
        <v>8533.3333333333339</v>
      </c>
      <c r="W591" s="5">
        <f t="shared" si="248"/>
        <v>1536000</v>
      </c>
      <c r="X591" s="5">
        <f t="shared" si="249"/>
        <v>256000</v>
      </c>
      <c r="Y591" s="5">
        <f t="shared" si="250"/>
        <v>0</v>
      </c>
      <c r="Z591" s="5">
        <f t="shared" si="251"/>
        <v>0</v>
      </c>
      <c r="AA591" s="5">
        <f t="shared" si="252"/>
        <v>256000</v>
      </c>
      <c r="AB591" s="5"/>
      <c r="AC591" s="5">
        <f t="shared" si="253"/>
        <v>9</v>
      </c>
      <c r="AD591" s="5"/>
      <c r="AE591" s="5"/>
      <c r="AF591" s="5"/>
      <c r="AG591" s="5"/>
      <c r="AH591" s="5"/>
      <c r="AI591" s="5"/>
      <c r="AJ591" s="5"/>
      <c r="AK591" s="5"/>
      <c r="AL591" s="5"/>
      <c r="AM591" s="5">
        <f t="shared" si="254"/>
        <v>9</v>
      </c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>
        <f t="shared" si="255"/>
        <v>9</v>
      </c>
      <c r="BC591" s="5"/>
      <c r="BD591" s="5"/>
      <c r="BE591" s="5">
        <f t="shared" si="256"/>
        <v>8</v>
      </c>
      <c r="BF591" s="5"/>
      <c r="BG591" s="5"/>
      <c r="BH591" s="5"/>
      <c r="BI591" s="5"/>
    </row>
    <row r="592" spans="1:61">
      <c r="A592" s="5" t="s">
        <v>101</v>
      </c>
      <c r="B592" s="5" t="s">
        <v>229</v>
      </c>
      <c r="C592" s="5">
        <f t="shared" si="246"/>
        <v>10</v>
      </c>
      <c r="D592" s="5">
        <v>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 t="s">
        <v>117</v>
      </c>
      <c r="U592" s="5">
        <f t="shared" si="247"/>
        <v>1024000</v>
      </c>
      <c r="V592" s="5">
        <f t="shared" si="245"/>
        <v>17066.666666666668</v>
      </c>
      <c r="W592" s="5">
        <f t="shared" si="248"/>
        <v>3072000</v>
      </c>
      <c r="X592" s="5">
        <f t="shared" si="249"/>
        <v>512000</v>
      </c>
      <c r="Y592" s="5">
        <f t="shared" si="250"/>
        <v>0</v>
      </c>
      <c r="Z592" s="5">
        <f t="shared" si="251"/>
        <v>0</v>
      </c>
      <c r="AA592" s="5">
        <f t="shared" si="252"/>
        <v>512000</v>
      </c>
      <c r="AB592" s="5"/>
      <c r="AC592" s="5">
        <f t="shared" si="253"/>
        <v>10</v>
      </c>
      <c r="AD592" s="5"/>
      <c r="AE592" s="5"/>
      <c r="AF592" s="5"/>
      <c r="AG592" s="5"/>
      <c r="AH592" s="5"/>
      <c r="AI592" s="5"/>
      <c r="AJ592" s="5"/>
      <c r="AK592" s="5"/>
      <c r="AL592" s="5"/>
      <c r="AM592" s="5">
        <f t="shared" si="254"/>
        <v>10</v>
      </c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>
        <f t="shared" si="255"/>
        <v>10</v>
      </c>
      <c r="BC592" s="5"/>
      <c r="BD592" s="5"/>
      <c r="BE592" s="5">
        <f t="shared" si="256"/>
        <v>9</v>
      </c>
      <c r="BF592" s="5"/>
      <c r="BG592" s="5"/>
      <c r="BH592" s="5"/>
      <c r="BI592" s="5"/>
    </row>
    <row r="593" spans="1:61">
      <c r="A593" s="5" t="s">
        <v>101</v>
      </c>
      <c r="B593" s="5" t="s">
        <v>229</v>
      </c>
      <c r="C593" s="5">
        <f t="shared" si="246"/>
        <v>11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>
        <f t="shared" si="245"/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</row>
    <row r="594" spans="1:61">
      <c r="A594" s="5" t="s">
        <v>101</v>
      </c>
      <c r="B594" s="5" t="s">
        <v>229</v>
      </c>
      <c r="C594" s="5">
        <f t="shared" si="246"/>
        <v>12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>
        <f t="shared" si="245"/>
        <v>0</v>
      </c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</row>
    <row r="595" spans="1:61">
      <c r="A595" s="5" t="s">
        <v>101</v>
      </c>
      <c r="B595" s="5" t="s">
        <v>229</v>
      </c>
      <c r="C595" s="5">
        <f t="shared" si="246"/>
        <v>13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>
        <f t="shared" si="245"/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</row>
    <row r="596" spans="1:61">
      <c r="A596" s="5" t="s">
        <v>101</v>
      </c>
      <c r="B596" s="5" t="s">
        <v>229</v>
      </c>
      <c r="C596" s="5">
        <f t="shared" si="246"/>
        <v>14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>
        <f t="shared" si="245"/>
        <v>0</v>
      </c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</row>
    <row r="597" spans="1:61">
      <c r="A597" s="5" t="s">
        <v>101</v>
      </c>
      <c r="B597" s="5" t="s">
        <v>229</v>
      </c>
      <c r="C597" s="5">
        <f t="shared" si="246"/>
        <v>15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>
        <f t="shared" si="245"/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</row>
    <row r="598" spans="1:61">
      <c r="A598" s="5" t="s">
        <v>101</v>
      </c>
      <c r="B598" s="5" t="s">
        <v>229</v>
      </c>
      <c r="C598" s="5">
        <f t="shared" si="246"/>
        <v>16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>
        <f t="shared" si="245"/>
        <v>0</v>
      </c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</row>
    <row r="599" spans="1:61">
      <c r="A599" s="5" t="s">
        <v>101</v>
      </c>
      <c r="B599" s="5" t="s">
        <v>229</v>
      </c>
      <c r="C599" s="5">
        <f t="shared" si="246"/>
        <v>17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>
        <f t="shared" si="245"/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</row>
    <row r="600" spans="1:61">
      <c r="A600" s="5" t="s">
        <v>101</v>
      </c>
      <c r="B600" s="5" t="s">
        <v>229</v>
      </c>
      <c r="C600" s="5">
        <f t="shared" si="246"/>
        <v>18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>
        <f t="shared" si="245"/>
        <v>0</v>
      </c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</row>
    <row r="601" spans="1:61">
      <c r="A601" s="5" t="s">
        <v>101</v>
      </c>
      <c r="B601" s="5" t="s">
        <v>229</v>
      </c>
      <c r="C601" s="5">
        <f t="shared" si="246"/>
        <v>19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>
        <f t="shared" si="245"/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</row>
    <row r="602" spans="1:61">
      <c r="A602" s="5" t="s">
        <v>101</v>
      </c>
      <c r="B602" s="5" t="s">
        <v>229</v>
      </c>
      <c r="C602" s="5">
        <f t="shared" si="246"/>
        <v>20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 t="s">
        <v>129</v>
      </c>
      <c r="U602" s="5"/>
      <c r="V602" s="5">
        <f t="shared" si="245"/>
        <v>0</v>
      </c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</row>
    <row r="603" spans="1:61">
      <c r="A603" s="5" t="s">
        <v>102</v>
      </c>
      <c r="B603" s="5" t="s">
        <v>229</v>
      </c>
      <c r="C603" s="5">
        <v>1</v>
      </c>
      <c r="D603" s="5">
        <v>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>
        <v>2400</v>
      </c>
      <c r="V603" s="5">
        <f t="shared" si="245"/>
        <v>40</v>
      </c>
      <c r="W603" s="5">
        <v>5000</v>
      </c>
      <c r="X603" s="5">
        <v>0</v>
      </c>
      <c r="Y603" s="5">
        <v>800</v>
      </c>
      <c r="Z603" s="5">
        <v>500</v>
      </c>
      <c r="AA603" s="5">
        <v>600</v>
      </c>
      <c r="AB603" s="5"/>
      <c r="AC603" s="5">
        <v>1</v>
      </c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>
        <v>4</v>
      </c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</row>
    <row r="604" spans="1:61">
      <c r="A604" s="5" t="s">
        <v>102</v>
      </c>
      <c r="B604" s="5" t="s">
        <v>229</v>
      </c>
      <c r="C604" s="5">
        <f t="shared" ref="C604:C622" si="257">C603+1</f>
        <v>2</v>
      </c>
      <c r="D604" s="5">
        <v>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>
        <f t="shared" ref="U604:U612" si="258">U603*2</f>
        <v>4800</v>
      </c>
      <c r="V604" s="5">
        <f t="shared" si="245"/>
        <v>80</v>
      </c>
      <c r="W604" s="5">
        <f t="shared" ref="W604:W612" si="259">W603*2</f>
        <v>10000</v>
      </c>
      <c r="X604" s="5">
        <f t="shared" ref="X604:X612" si="260">X603*2</f>
        <v>0</v>
      </c>
      <c r="Y604" s="5">
        <f t="shared" ref="Y604:Y612" si="261">Y603*2</f>
        <v>1600</v>
      </c>
      <c r="Z604" s="5">
        <f t="shared" ref="Z604:Z612" si="262">Z603*2</f>
        <v>1000</v>
      </c>
      <c r="AA604" s="5">
        <f t="shared" ref="AA604:AA612" si="263">AA603*2</f>
        <v>1200</v>
      </c>
      <c r="AB604" s="5"/>
      <c r="AC604" s="5">
        <f t="shared" ref="AC604:AC612" si="264">AC603+1</f>
        <v>2</v>
      </c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>
        <v>4</v>
      </c>
      <c r="AW604" s="5"/>
      <c r="AX604" s="5"/>
      <c r="AY604" s="5"/>
      <c r="AZ604" s="5"/>
      <c r="BA604" s="5"/>
      <c r="BB604" s="5"/>
      <c r="BC604" s="5"/>
      <c r="BD604" s="5"/>
      <c r="BE604" s="5"/>
      <c r="BF604" s="5">
        <v>1</v>
      </c>
      <c r="BG604" s="5"/>
      <c r="BH604" s="5"/>
      <c r="BI604" s="5"/>
    </row>
    <row r="605" spans="1:61">
      <c r="A605" s="5" t="s">
        <v>102</v>
      </c>
      <c r="B605" s="5" t="s">
        <v>229</v>
      </c>
      <c r="C605" s="5">
        <f t="shared" si="257"/>
        <v>3</v>
      </c>
      <c r="D605" s="5">
        <v>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>
        <f t="shared" si="258"/>
        <v>9600</v>
      </c>
      <c r="V605" s="5">
        <f t="shared" si="245"/>
        <v>160</v>
      </c>
      <c r="W605" s="5">
        <f t="shared" si="259"/>
        <v>20000</v>
      </c>
      <c r="X605" s="5">
        <f t="shared" si="260"/>
        <v>0</v>
      </c>
      <c r="Y605" s="5">
        <f t="shared" si="261"/>
        <v>3200</v>
      </c>
      <c r="Z605" s="5">
        <f t="shared" si="262"/>
        <v>2000</v>
      </c>
      <c r="AA605" s="5">
        <f t="shared" si="263"/>
        <v>2400</v>
      </c>
      <c r="AB605" s="5"/>
      <c r="AC605" s="5">
        <f t="shared" si="264"/>
        <v>3</v>
      </c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>
        <v>4</v>
      </c>
      <c r="AW605" s="5"/>
      <c r="AX605" s="5"/>
      <c r="AY605" s="5"/>
      <c r="AZ605" s="5"/>
      <c r="BA605" s="5"/>
      <c r="BB605" s="5"/>
      <c r="BC605" s="5"/>
      <c r="BD605" s="5"/>
      <c r="BE605" s="5"/>
      <c r="BF605" s="5">
        <f t="shared" ref="BF605:BF612" si="265">BF604+1</f>
        <v>2</v>
      </c>
      <c r="BG605" s="5"/>
      <c r="BH605" s="5"/>
      <c r="BI605" s="5"/>
    </row>
    <row r="606" spans="1:61">
      <c r="A606" s="5" t="s">
        <v>102</v>
      </c>
      <c r="B606" s="5" t="s">
        <v>229</v>
      </c>
      <c r="C606" s="5">
        <f t="shared" si="257"/>
        <v>4</v>
      </c>
      <c r="D606" s="5">
        <v>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>
        <f t="shared" si="258"/>
        <v>19200</v>
      </c>
      <c r="V606" s="5">
        <f t="shared" si="245"/>
        <v>320</v>
      </c>
      <c r="W606" s="5">
        <f t="shared" si="259"/>
        <v>40000</v>
      </c>
      <c r="X606" s="5">
        <f t="shared" si="260"/>
        <v>0</v>
      </c>
      <c r="Y606" s="5">
        <f t="shared" si="261"/>
        <v>6400</v>
      </c>
      <c r="Z606" s="5">
        <f t="shared" si="262"/>
        <v>4000</v>
      </c>
      <c r="AA606" s="5">
        <f t="shared" si="263"/>
        <v>4800</v>
      </c>
      <c r="AB606" s="5"/>
      <c r="AC606" s="5">
        <f t="shared" si="264"/>
        <v>4</v>
      </c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>
        <v>4</v>
      </c>
      <c r="AW606" s="5"/>
      <c r="AX606" s="5"/>
      <c r="AY606" s="5"/>
      <c r="AZ606" s="5"/>
      <c r="BA606" s="5"/>
      <c r="BB606" s="5"/>
      <c r="BC606" s="5"/>
      <c r="BD606" s="5"/>
      <c r="BE606" s="5"/>
      <c r="BF606" s="5">
        <f t="shared" si="265"/>
        <v>3</v>
      </c>
      <c r="BG606" s="5"/>
      <c r="BH606" s="5"/>
      <c r="BI606" s="5"/>
    </row>
    <row r="607" spans="1:61">
      <c r="A607" s="5" t="s">
        <v>102</v>
      </c>
      <c r="B607" s="5" t="s">
        <v>229</v>
      </c>
      <c r="C607" s="5">
        <f t="shared" si="257"/>
        <v>5</v>
      </c>
      <c r="D607" s="5">
        <v>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>
        <f t="shared" si="258"/>
        <v>38400</v>
      </c>
      <c r="V607" s="5">
        <f t="shared" si="245"/>
        <v>640</v>
      </c>
      <c r="W607" s="5">
        <f t="shared" si="259"/>
        <v>80000</v>
      </c>
      <c r="X607" s="5">
        <f t="shared" si="260"/>
        <v>0</v>
      </c>
      <c r="Y607" s="5">
        <f t="shared" si="261"/>
        <v>12800</v>
      </c>
      <c r="Z607" s="5">
        <f t="shared" si="262"/>
        <v>8000</v>
      </c>
      <c r="AA607" s="5">
        <f t="shared" si="263"/>
        <v>9600</v>
      </c>
      <c r="AB607" s="5"/>
      <c r="AC607" s="5">
        <f t="shared" si="264"/>
        <v>5</v>
      </c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>
        <v>4</v>
      </c>
      <c r="AW607" s="5"/>
      <c r="AX607" s="5"/>
      <c r="AY607" s="5"/>
      <c r="AZ607" s="5"/>
      <c r="BA607" s="5"/>
      <c r="BB607" s="5"/>
      <c r="BC607" s="5"/>
      <c r="BD607" s="5"/>
      <c r="BE607" s="5"/>
      <c r="BF607" s="5">
        <f t="shared" si="265"/>
        <v>4</v>
      </c>
      <c r="BG607" s="5"/>
      <c r="BH607" s="5"/>
      <c r="BI607" s="5"/>
    </row>
    <row r="608" spans="1:61">
      <c r="A608" s="5" t="s">
        <v>102</v>
      </c>
      <c r="B608" s="5" t="s">
        <v>229</v>
      </c>
      <c r="C608" s="5">
        <f t="shared" si="257"/>
        <v>6</v>
      </c>
      <c r="D608" s="5">
        <v>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>
        <f t="shared" si="258"/>
        <v>76800</v>
      </c>
      <c r="V608" s="5">
        <f t="shared" si="245"/>
        <v>1280</v>
      </c>
      <c r="W608" s="5">
        <f t="shared" si="259"/>
        <v>160000</v>
      </c>
      <c r="X608" s="5">
        <f t="shared" si="260"/>
        <v>0</v>
      </c>
      <c r="Y608" s="5">
        <f t="shared" si="261"/>
        <v>25600</v>
      </c>
      <c r="Z608" s="5">
        <f t="shared" si="262"/>
        <v>16000</v>
      </c>
      <c r="AA608" s="5">
        <f t="shared" si="263"/>
        <v>19200</v>
      </c>
      <c r="AB608" s="5"/>
      <c r="AC608" s="5">
        <f t="shared" si="264"/>
        <v>6</v>
      </c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>
        <v>4</v>
      </c>
      <c r="AW608" s="5"/>
      <c r="AX608" s="5"/>
      <c r="AY608" s="5"/>
      <c r="AZ608" s="5"/>
      <c r="BA608" s="5"/>
      <c r="BB608" s="5"/>
      <c r="BC608" s="5"/>
      <c r="BD608" s="5"/>
      <c r="BE608" s="5"/>
      <c r="BF608" s="5">
        <f t="shared" si="265"/>
        <v>5</v>
      </c>
      <c r="BG608" s="5"/>
      <c r="BH608" s="5"/>
      <c r="BI608" s="5"/>
    </row>
    <row r="609" spans="1:61">
      <c r="A609" s="5" t="s">
        <v>102</v>
      </c>
      <c r="B609" s="5" t="s">
        <v>229</v>
      </c>
      <c r="C609" s="5">
        <f t="shared" si="257"/>
        <v>7</v>
      </c>
      <c r="D609" s="5">
        <v>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>
        <f t="shared" si="258"/>
        <v>153600</v>
      </c>
      <c r="V609" s="5">
        <f t="shared" si="245"/>
        <v>2560</v>
      </c>
      <c r="W609" s="5">
        <f t="shared" si="259"/>
        <v>320000</v>
      </c>
      <c r="X609" s="5">
        <f t="shared" si="260"/>
        <v>0</v>
      </c>
      <c r="Y609" s="5">
        <f t="shared" si="261"/>
        <v>51200</v>
      </c>
      <c r="Z609" s="5">
        <f t="shared" si="262"/>
        <v>32000</v>
      </c>
      <c r="AA609" s="5">
        <f t="shared" si="263"/>
        <v>38400</v>
      </c>
      <c r="AB609" s="5"/>
      <c r="AC609" s="5">
        <f t="shared" si="264"/>
        <v>7</v>
      </c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>
        <v>4</v>
      </c>
      <c r="AW609" s="5"/>
      <c r="AX609" s="5"/>
      <c r="AY609" s="5"/>
      <c r="AZ609" s="5"/>
      <c r="BA609" s="5"/>
      <c r="BB609" s="5"/>
      <c r="BC609" s="5"/>
      <c r="BD609" s="5"/>
      <c r="BE609" s="5"/>
      <c r="BF609" s="5">
        <f t="shared" si="265"/>
        <v>6</v>
      </c>
      <c r="BG609" s="5"/>
      <c r="BH609" s="5"/>
      <c r="BI609" s="5"/>
    </row>
    <row r="610" spans="1:61">
      <c r="A610" s="5" t="s">
        <v>102</v>
      </c>
      <c r="B610" s="5" t="s">
        <v>229</v>
      </c>
      <c r="C610" s="5">
        <f t="shared" si="257"/>
        <v>8</v>
      </c>
      <c r="D610" s="5">
        <v>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>
        <f t="shared" si="258"/>
        <v>307200</v>
      </c>
      <c r="V610" s="5">
        <f t="shared" si="245"/>
        <v>5120</v>
      </c>
      <c r="W610" s="5">
        <f t="shared" si="259"/>
        <v>640000</v>
      </c>
      <c r="X610" s="5">
        <f t="shared" si="260"/>
        <v>0</v>
      </c>
      <c r="Y610" s="5">
        <f t="shared" si="261"/>
        <v>102400</v>
      </c>
      <c r="Z610" s="5">
        <f t="shared" si="262"/>
        <v>64000</v>
      </c>
      <c r="AA610" s="5">
        <f t="shared" si="263"/>
        <v>76800</v>
      </c>
      <c r="AB610" s="5"/>
      <c r="AC610" s="5">
        <f t="shared" si="264"/>
        <v>8</v>
      </c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>
        <v>4</v>
      </c>
      <c r="AW610" s="5"/>
      <c r="AX610" s="5"/>
      <c r="AY610" s="5"/>
      <c r="AZ610" s="5"/>
      <c r="BA610" s="5"/>
      <c r="BB610" s="5"/>
      <c r="BC610" s="5"/>
      <c r="BD610" s="5"/>
      <c r="BE610" s="5"/>
      <c r="BF610" s="5">
        <f t="shared" si="265"/>
        <v>7</v>
      </c>
      <c r="BG610" s="5"/>
      <c r="BH610" s="5"/>
      <c r="BI610" s="5"/>
    </row>
    <row r="611" spans="1:61">
      <c r="A611" s="5" t="s">
        <v>102</v>
      </c>
      <c r="B611" s="5" t="s">
        <v>229</v>
      </c>
      <c r="C611" s="5">
        <f t="shared" si="257"/>
        <v>9</v>
      </c>
      <c r="D611" s="5">
        <v>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>
        <f t="shared" si="258"/>
        <v>614400</v>
      </c>
      <c r="V611" s="5">
        <f t="shared" si="245"/>
        <v>10240</v>
      </c>
      <c r="W611" s="5">
        <f t="shared" si="259"/>
        <v>1280000</v>
      </c>
      <c r="X611" s="5">
        <f t="shared" si="260"/>
        <v>0</v>
      </c>
      <c r="Y611" s="5">
        <f t="shared" si="261"/>
        <v>204800</v>
      </c>
      <c r="Z611" s="5">
        <f t="shared" si="262"/>
        <v>128000</v>
      </c>
      <c r="AA611" s="5">
        <f t="shared" si="263"/>
        <v>153600</v>
      </c>
      <c r="AB611" s="5"/>
      <c r="AC611" s="5">
        <f t="shared" si="264"/>
        <v>9</v>
      </c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>
        <v>4</v>
      </c>
      <c r="AW611" s="5"/>
      <c r="AX611" s="5"/>
      <c r="AY611" s="5"/>
      <c r="AZ611" s="5"/>
      <c r="BA611" s="5"/>
      <c r="BB611" s="5"/>
      <c r="BC611" s="5"/>
      <c r="BD611" s="5"/>
      <c r="BE611" s="5"/>
      <c r="BF611" s="5">
        <f t="shared" si="265"/>
        <v>8</v>
      </c>
      <c r="BG611" s="5"/>
      <c r="BH611" s="5"/>
      <c r="BI611" s="5"/>
    </row>
    <row r="612" spans="1:61">
      <c r="A612" s="5" t="s">
        <v>102</v>
      </c>
      <c r="B612" s="5" t="s">
        <v>229</v>
      </c>
      <c r="C612" s="5">
        <f t="shared" si="257"/>
        <v>10</v>
      </c>
      <c r="D612" s="5">
        <v>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 t="s">
        <v>117</v>
      </c>
      <c r="U612" s="5">
        <f t="shared" si="258"/>
        <v>1228800</v>
      </c>
      <c r="V612" s="5">
        <f t="shared" si="245"/>
        <v>20480</v>
      </c>
      <c r="W612" s="5">
        <f t="shared" si="259"/>
        <v>2560000</v>
      </c>
      <c r="X612" s="5">
        <f t="shared" si="260"/>
        <v>0</v>
      </c>
      <c r="Y612" s="5">
        <f t="shared" si="261"/>
        <v>409600</v>
      </c>
      <c r="Z612" s="5">
        <f t="shared" si="262"/>
        <v>256000</v>
      </c>
      <c r="AA612" s="5">
        <f t="shared" si="263"/>
        <v>307200</v>
      </c>
      <c r="AB612" s="5"/>
      <c r="AC612" s="5">
        <f t="shared" si="264"/>
        <v>10</v>
      </c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>
        <v>4</v>
      </c>
      <c r="AW612" s="5"/>
      <c r="AX612" s="5"/>
      <c r="AY612" s="5"/>
      <c r="AZ612" s="5"/>
      <c r="BA612" s="5"/>
      <c r="BB612" s="5"/>
      <c r="BC612" s="5"/>
      <c r="BD612" s="5"/>
      <c r="BE612" s="5"/>
      <c r="BF612" s="5">
        <f t="shared" si="265"/>
        <v>9</v>
      </c>
      <c r="BG612" s="5"/>
      <c r="BH612" s="5"/>
      <c r="BI612" s="5"/>
    </row>
    <row r="613" spans="1:61">
      <c r="A613" s="5" t="s">
        <v>102</v>
      </c>
      <c r="B613" s="5" t="s">
        <v>229</v>
      </c>
      <c r="C613" s="5">
        <f t="shared" si="257"/>
        <v>11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>
        <f t="shared" si="245"/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</row>
    <row r="614" spans="1:61">
      <c r="A614" s="5" t="s">
        <v>102</v>
      </c>
      <c r="B614" s="5" t="s">
        <v>229</v>
      </c>
      <c r="C614" s="5">
        <f t="shared" si="257"/>
        <v>12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>
        <f t="shared" si="245"/>
        <v>0</v>
      </c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</row>
    <row r="615" spans="1:61">
      <c r="A615" s="5" t="s">
        <v>102</v>
      </c>
      <c r="B615" s="5" t="s">
        <v>229</v>
      </c>
      <c r="C615" s="5">
        <f t="shared" si="257"/>
        <v>13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>
        <f t="shared" si="245"/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</row>
    <row r="616" spans="1:61">
      <c r="A616" s="5" t="s">
        <v>102</v>
      </c>
      <c r="B616" s="5" t="s">
        <v>229</v>
      </c>
      <c r="C616" s="5">
        <f t="shared" si="257"/>
        <v>14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>
        <f t="shared" si="245"/>
        <v>0</v>
      </c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</row>
    <row r="617" spans="1:61">
      <c r="A617" s="5" t="s">
        <v>102</v>
      </c>
      <c r="B617" s="5" t="s">
        <v>229</v>
      </c>
      <c r="C617" s="5">
        <f t="shared" si="257"/>
        <v>15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>
        <f t="shared" si="245"/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</row>
    <row r="618" spans="1:61">
      <c r="A618" s="5" t="s">
        <v>102</v>
      </c>
      <c r="B618" s="5" t="s">
        <v>229</v>
      </c>
      <c r="C618" s="5">
        <f t="shared" si="257"/>
        <v>16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>
        <f t="shared" si="245"/>
        <v>0</v>
      </c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</row>
    <row r="619" spans="1:61">
      <c r="A619" s="5" t="s">
        <v>102</v>
      </c>
      <c r="B619" s="5" t="s">
        <v>229</v>
      </c>
      <c r="C619" s="5">
        <f t="shared" si="257"/>
        <v>17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>
        <f t="shared" si="245"/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</row>
    <row r="620" spans="1:61">
      <c r="A620" s="5" t="s">
        <v>102</v>
      </c>
      <c r="B620" s="5" t="s">
        <v>229</v>
      </c>
      <c r="C620" s="5">
        <f t="shared" si="257"/>
        <v>18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>
        <f t="shared" si="245"/>
        <v>0</v>
      </c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</row>
    <row r="621" spans="1:61">
      <c r="A621" s="5" t="s">
        <v>102</v>
      </c>
      <c r="B621" s="5" t="s">
        <v>229</v>
      </c>
      <c r="C621" s="5">
        <f t="shared" si="257"/>
        <v>19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>
        <f t="shared" si="245"/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</row>
    <row r="622" spans="1:61">
      <c r="A622" s="5" t="s">
        <v>102</v>
      </c>
      <c r="B622" s="5" t="s">
        <v>229</v>
      </c>
      <c r="C622" s="5">
        <f t="shared" si="257"/>
        <v>20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 t="s">
        <v>129</v>
      </c>
      <c r="U622" s="5"/>
      <c r="V622" s="5">
        <f t="shared" si="245"/>
        <v>0</v>
      </c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</row>
    <row r="623" spans="1:61">
      <c r="A623" s="5" t="s">
        <v>103</v>
      </c>
      <c r="B623" s="5" t="s">
        <v>229</v>
      </c>
      <c r="C623" s="5">
        <v>1</v>
      </c>
      <c r="D623" s="5">
        <v>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>
        <v>900</v>
      </c>
      <c r="V623" s="5">
        <f t="shared" si="245"/>
        <v>15</v>
      </c>
      <c r="W623" s="5">
        <v>2000</v>
      </c>
      <c r="X623" s="5">
        <v>0</v>
      </c>
      <c r="Y623" s="5">
        <v>1200</v>
      </c>
      <c r="Z623" s="5">
        <v>1000</v>
      </c>
      <c r="AA623" s="5">
        <v>800</v>
      </c>
      <c r="AB623" s="5"/>
      <c r="AC623" s="5">
        <v>1</v>
      </c>
      <c r="AD623" s="5"/>
      <c r="AE623" s="5"/>
      <c r="AF623" s="5"/>
      <c r="AG623" s="5">
        <v>1</v>
      </c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>
        <v>3</v>
      </c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</row>
    <row r="624" spans="1:61">
      <c r="A624" s="5" t="s">
        <v>103</v>
      </c>
      <c r="B624" s="5" t="s">
        <v>229</v>
      </c>
      <c r="C624" s="5">
        <f t="shared" ref="C624:C642" si="266">C623+1</f>
        <v>2</v>
      </c>
      <c r="D624" s="5">
        <v>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>
        <f t="shared" ref="U624:U632" si="267">U623*2</f>
        <v>1800</v>
      </c>
      <c r="V624" s="5">
        <f t="shared" si="245"/>
        <v>30</v>
      </c>
      <c r="W624" s="5">
        <f t="shared" ref="W624:W632" si="268">W623*2</f>
        <v>4000</v>
      </c>
      <c r="X624" s="5">
        <f t="shared" ref="X624:X632" si="269">X623*2</f>
        <v>0</v>
      </c>
      <c r="Y624" s="5">
        <f t="shared" ref="Y624:Y632" si="270">Y623*2</f>
        <v>2400</v>
      </c>
      <c r="Z624" s="5">
        <f t="shared" ref="Z624:Z632" si="271">Z623*2</f>
        <v>2000</v>
      </c>
      <c r="AA624" s="5">
        <f t="shared" ref="AA624:AA632" si="272">AA623*2</f>
        <v>1600</v>
      </c>
      <c r="AB624" s="5"/>
      <c r="AC624" s="5">
        <f t="shared" ref="AC624:AC632" si="273">AC623+1</f>
        <v>2</v>
      </c>
      <c r="AD624" s="5"/>
      <c r="AE624" s="5"/>
      <c r="AF624" s="5"/>
      <c r="AG624" s="5">
        <f t="shared" ref="AG624:AG632" si="274">AG623+1</f>
        <v>2</v>
      </c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>
        <v>3</v>
      </c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>
        <v>1</v>
      </c>
      <c r="BH624" s="5"/>
      <c r="BI624" s="5"/>
    </row>
    <row r="625" spans="1:61">
      <c r="A625" s="5" t="s">
        <v>103</v>
      </c>
      <c r="B625" s="5" t="s">
        <v>229</v>
      </c>
      <c r="C625" s="5">
        <f t="shared" si="266"/>
        <v>3</v>
      </c>
      <c r="D625" s="5">
        <v>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>
        <f t="shared" si="267"/>
        <v>3600</v>
      </c>
      <c r="V625" s="5">
        <f t="shared" si="245"/>
        <v>60</v>
      </c>
      <c r="W625" s="5">
        <f t="shared" si="268"/>
        <v>8000</v>
      </c>
      <c r="X625" s="5">
        <f t="shared" si="269"/>
        <v>0</v>
      </c>
      <c r="Y625" s="5">
        <f t="shared" si="270"/>
        <v>4800</v>
      </c>
      <c r="Z625" s="5">
        <f t="shared" si="271"/>
        <v>4000</v>
      </c>
      <c r="AA625" s="5">
        <f t="shared" si="272"/>
        <v>3200</v>
      </c>
      <c r="AB625" s="5"/>
      <c r="AC625" s="5">
        <f t="shared" si="273"/>
        <v>3</v>
      </c>
      <c r="AD625" s="5"/>
      <c r="AE625" s="5"/>
      <c r="AF625" s="5"/>
      <c r="AG625" s="5">
        <f t="shared" si="274"/>
        <v>3</v>
      </c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>
        <v>3</v>
      </c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>
        <f t="shared" ref="BG625:BG632" si="275">BG624+1</f>
        <v>2</v>
      </c>
      <c r="BH625" s="5"/>
      <c r="BI625" s="5"/>
    </row>
    <row r="626" spans="1:61">
      <c r="A626" s="5" t="s">
        <v>103</v>
      </c>
      <c r="B626" s="5" t="s">
        <v>229</v>
      </c>
      <c r="C626" s="5">
        <f t="shared" si="266"/>
        <v>4</v>
      </c>
      <c r="D626" s="5">
        <v>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>
        <f t="shared" si="267"/>
        <v>7200</v>
      </c>
      <c r="V626" s="5">
        <f t="shared" si="245"/>
        <v>120</v>
      </c>
      <c r="W626" s="5">
        <f t="shared" si="268"/>
        <v>16000</v>
      </c>
      <c r="X626" s="5">
        <f t="shared" si="269"/>
        <v>0</v>
      </c>
      <c r="Y626" s="5">
        <f t="shared" si="270"/>
        <v>9600</v>
      </c>
      <c r="Z626" s="5">
        <f t="shared" si="271"/>
        <v>8000</v>
      </c>
      <c r="AA626" s="5">
        <f t="shared" si="272"/>
        <v>6400</v>
      </c>
      <c r="AB626" s="5"/>
      <c r="AC626" s="5">
        <f t="shared" si="273"/>
        <v>4</v>
      </c>
      <c r="AD626" s="5"/>
      <c r="AE626" s="5"/>
      <c r="AF626" s="5"/>
      <c r="AG626" s="5">
        <f t="shared" si="274"/>
        <v>4</v>
      </c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>
        <v>3</v>
      </c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>
        <f t="shared" si="275"/>
        <v>3</v>
      </c>
      <c r="BH626" s="5"/>
      <c r="BI626" s="5"/>
    </row>
    <row r="627" spans="1:61">
      <c r="A627" s="5" t="s">
        <v>103</v>
      </c>
      <c r="B627" s="5" t="s">
        <v>229</v>
      </c>
      <c r="C627" s="5">
        <f t="shared" si="266"/>
        <v>5</v>
      </c>
      <c r="D627" s="5">
        <v>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>
        <f t="shared" si="267"/>
        <v>14400</v>
      </c>
      <c r="V627" s="5">
        <f t="shared" si="245"/>
        <v>240</v>
      </c>
      <c r="W627" s="5">
        <f t="shared" si="268"/>
        <v>32000</v>
      </c>
      <c r="X627" s="5">
        <f t="shared" si="269"/>
        <v>0</v>
      </c>
      <c r="Y627" s="5">
        <f t="shared" si="270"/>
        <v>19200</v>
      </c>
      <c r="Z627" s="5">
        <f t="shared" si="271"/>
        <v>16000</v>
      </c>
      <c r="AA627" s="5">
        <f t="shared" si="272"/>
        <v>12800</v>
      </c>
      <c r="AB627" s="5"/>
      <c r="AC627" s="5">
        <f t="shared" si="273"/>
        <v>5</v>
      </c>
      <c r="AD627" s="5"/>
      <c r="AE627" s="5"/>
      <c r="AF627" s="5"/>
      <c r="AG627" s="5">
        <f t="shared" si="274"/>
        <v>5</v>
      </c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>
        <v>3</v>
      </c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>
        <f t="shared" si="275"/>
        <v>4</v>
      </c>
      <c r="BH627" s="5"/>
      <c r="BI627" s="5"/>
    </row>
    <row r="628" spans="1:61">
      <c r="A628" s="5" t="s">
        <v>103</v>
      </c>
      <c r="B628" s="5" t="s">
        <v>229</v>
      </c>
      <c r="C628" s="5">
        <f t="shared" si="266"/>
        <v>6</v>
      </c>
      <c r="D628" s="5">
        <v>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>
        <f t="shared" si="267"/>
        <v>28800</v>
      </c>
      <c r="V628" s="5">
        <f t="shared" si="245"/>
        <v>480</v>
      </c>
      <c r="W628" s="5">
        <f t="shared" si="268"/>
        <v>64000</v>
      </c>
      <c r="X628" s="5">
        <f t="shared" si="269"/>
        <v>0</v>
      </c>
      <c r="Y628" s="5">
        <f t="shared" si="270"/>
        <v>38400</v>
      </c>
      <c r="Z628" s="5">
        <f t="shared" si="271"/>
        <v>32000</v>
      </c>
      <c r="AA628" s="5">
        <f t="shared" si="272"/>
        <v>25600</v>
      </c>
      <c r="AB628" s="5"/>
      <c r="AC628" s="5">
        <f t="shared" si="273"/>
        <v>6</v>
      </c>
      <c r="AD628" s="5"/>
      <c r="AE628" s="5"/>
      <c r="AF628" s="5"/>
      <c r="AG628" s="5">
        <f t="shared" si="274"/>
        <v>6</v>
      </c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>
        <v>3</v>
      </c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>
        <f t="shared" si="275"/>
        <v>5</v>
      </c>
      <c r="BH628" s="5"/>
      <c r="BI628" s="5"/>
    </row>
    <row r="629" spans="1:61">
      <c r="A629" s="5" t="s">
        <v>103</v>
      </c>
      <c r="B629" s="5" t="s">
        <v>229</v>
      </c>
      <c r="C629" s="5">
        <f t="shared" si="266"/>
        <v>7</v>
      </c>
      <c r="D629" s="5">
        <v>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>
        <f t="shared" si="267"/>
        <v>57600</v>
      </c>
      <c r="V629" s="5">
        <f t="shared" si="245"/>
        <v>960</v>
      </c>
      <c r="W629" s="5">
        <f t="shared" si="268"/>
        <v>128000</v>
      </c>
      <c r="X629" s="5">
        <f t="shared" si="269"/>
        <v>0</v>
      </c>
      <c r="Y629" s="5">
        <f t="shared" si="270"/>
        <v>76800</v>
      </c>
      <c r="Z629" s="5">
        <f t="shared" si="271"/>
        <v>64000</v>
      </c>
      <c r="AA629" s="5">
        <f t="shared" si="272"/>
        <v>51200</v>
      </c>
      <c r="AB629" s="5"/>
      <c r="AC629" s="5">
        <f t="shared" si="273"/>
        <v>7</v>
      </c>
      <c r="AD629" s="5"/>
      <c r="AE629" s="5"/>
      <c r="AF629" s="5"/>
      <c r="AG629" s="5">
        <f t="shared" si="274"/>
        <v>7</v>
      </c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>
        <v>3</v>
      </c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>
        <f t="shared" si="275"/>
        <v>6</v>
      </c>
      <c r="BH629" s="5"/>
      <c r="BI629" s="5"/>
    </row>
    <row r="630" spans="1:61">
      <c r="A630" s="5" t="s">
        <v>103</v>
      </c>
      <c r="B630" s="5" t="s">
        <v>229</v>
      </c>
      <c r="C630" s="5">
        <f t="shared" si="266"/>
        <v>8</v>
      </c>
      <c r="D630" s="5">
        <v>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>
        <f t="shared" si="267"/>
        <v>115200</v>
      </c>
      <c r="V630" s="5">
        <f t="shared" si="245"/>
        <v>1920</v>
      </c>
      <c r="W630" s="5">
        <f t="shared" si="268"/>
        <v>256000</v>
      </c>
      <c r="X630" s="5">
        <f t="shared" si="269"/>
        <v>0</v>
      </c>
      <c r="Y630" s="5">
        <f t="shared" si="270"/>
        <v>153600</v>
      </c>
      <c r="Z630" s="5">
        <f t="shared" si="271"/>
        <v>128000</v>
      </c>
      <c r="AA630" s="5">
        <f t="shared" si="272"/>
        <v>102400</v>
      </c>
      <c r="AB630" s="5"/>
      <c r="AC630" s="5">
        <f t="shared" si="273"/>
        <v>8</v>
      </c>
      <c r="AD630" s="5"/>
      <c r="AE630" s="5"/>
      <c r="AF630" s="5"/>
      <c r="AG630" s="5">
        <f t="shared" si="274"/>
        <v>8</v>
      </c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>
        <v>3</v>
      </c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>
        <f t="shared" si="275"/>
        <v>7</v>
      </c>
      <c r="BH630" s="5"/>
      <c r="BI630" s="5"/>
    </row>
    <row r="631" spans="1:61">
      <c r="A631" s="5" t="s">
        <v>103</v>
      </c>
      <c r="B631" s="5" t="s">
        <v>229</v>
      </c>
      <c r="C631" s="5">
        <f t="shared" si="266"/>
        <v>9</v>
      </c>
      <c r="D631" s="5">
        <v>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>
        <f t="shared" si="267"/>
        <v>230400</v>
      </c>
      <c r="V631" s="5">
        <f t="shared" si="245"/>
        <v>3840</v>
      </c>
      <c r="W631" s="5">
        <f t="shared" si="268"/>
        <v>512000</v>
      </c>
      <c r="X631" s="5">
        <f t="shared" si="269"/>
        <v>0</v>
      </c>
      <c r="Y631" s="5">
        <f t="shared" si="270"/>
        <v>307200</v>
      </c>
      <c r="Z631" s="5">
        <f t="shared" si="271"/>
        <v>256000</v>
      </c>
      <c r="AA631" s="5">
        <f t="shared" si="272"/>
        <v>204800</v>
      </c>
      <c r="AB631" s="5"/>
      <c r="AC631" s="5">
        <f t="shared" si="273"/>
        <v>9</v>
      </c>
      <c r="AD631" s="5"/>
      <c r="AE631" s="5"/>
      <c r="AF631" s="5"/>
      <c r="AG631" s="5">
        <f t="shared" si="274"/>
        <v>9</v>
      </c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>
        <v>3</v>
      </c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>
        <f t="shared" si="275"/>
        <v>8</v>
      </c>
      <c r="BH631" s="5"/>
      <c r="BI631" s="5"/>
    </row>
    <row r="632" spans="1:61">
      <c r="A632" s="5" t="s">
        <v>103</v>
      </c>
      <c r="B632" s="5" t="s">
        <v>229</v>
      </c>
      <c r="C632" s="5">
        <f t="shared" si="266"/>
        <v>10</v>
      </c>
      <c r="D632" s="5">
        <v>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 t="s">
        <v>117</v>
      </c>
      <c r="U632" s="5">
        <f t="shared" si="267"/>
        <v>460800</v>
      </c>
      <c r="V632" s="5">
        <f t="shared" si="245"/>
        <v>7680</v>
      </c>
      <c r="W632" s="5">
        <f t="shared" si="268"/>
        <v>1024000</v>
      </c>
      <c r="X632" s="5">
        <f t="shared" si="269"/>
        <v>0</v>
      </c>
      <c r="Y632" s="5">
        <f t="shared" si="270"/>
        <v>614400</v>
      </c>
      <c r="Z632" s="5">
        <f t="shared" si="271"/>
        <v>512000</v>
      </c>
      <c r="AA632" s="5">
        <f t="shared" si="272"/>
        <v>409600</v>
      </c>
      <c r="AB632" s="5"/>
      <c r="AC632" s="5">
        <f t="shared" si="273"/>
        <v>10</v>
      </c>
      <c r="AD632" s="5"/>
      <c r="AE632" s="5"/>
      <c r="AF632" s="5"/>
      <c r="AG632" s="5">
        <f t="shared" si="274"/>
        <v>10</v>
      </c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>
        <v>3</v>
      </c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>
        <f t="shared" si="275"/>
        <v>9</v>
      </c>
      <c r="BH632" s="5"/>
      <c r="BI632" s="5"/>
    </row>
    <row r="633" spans="1:61">
      <c r="A633" s="5" t="s">
        <v>103</v>
      </c>
      <c r="B633" s="5" t="s">
        <v>229</v>
      </c>
      <c r="C633" s="5">
        <f t="shared" si="266"/>
        <v>11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>
        <f t="shared" si="245"/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</row>
    <row r="634" spans="1:61">
      <c r="A634" s="5" t="s">
        <v>103</v>
      </c>
      <c r="B634" s="5" t="s">
        <v>229</v>
      </c>
      <c r="C634" s="5">
        <f t="shared" si="266"/>
        <v>12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>
        <f t="shared" si="245"/>
        <v>0</v>
      </c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</row>
    <row r="635" spans="1:61">
      <c r="A635" s="5" t="s">
        <v>103</v>
      </c>
      <c r="B635" s="5" t="s">
        <v>229</v>
      </c>
      <c r="C635" s="5">
        <f t="shared" si="266"/>
        <v>13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>
        <f t="shared" si="245"/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</row>
    <row r="636" spans="1:61">
      <c r="A636" s="5" t="s">
        <v>103</v>
      </c>
      <c r="B636" s="5" t="s">
        <v>229</v>
      </c>
      <c r="C636" s="5">
        <f t="shared" si="266"/>
        <v>14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>
        <f t="shared" si="245"/>
        <v>0</v>
      </c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</row>
    <row r="637" spans="1:61">
      <c r="A637" s="5" t="s">
        <v>103</v>
      </c>
      <c r="B637" s="5" t="s">
        <v>229</v>
      </c>
      <c r="C637" s="5">
        <f t="shared" si="266"/>
        <v>15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>
        <f t="shared" si="245"/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</row>
    <row r="638" spans="1:61">
      <c r="A638" s="5" t="s">
        <v>103</v>
      </c>
      <c r="B638" s="5" t="s">
        <v>229</v>
      </c>
      <c r="C638" s="5">
        <f t="shared" si="266"/>
        <v>16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>
        <f t="shared" si="245"/>
        <v>0</v>
      </c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</row>
    <row r="639" spans="1:61">
      <c r="A639" s="5" t="s">
        <v>103</v>
      </c>
      <c r="B639" s="5" t="s">
        <v>229</v>
      </c>
      <c r="C639" s="5">
        <f t="shared" si="266"/>
        <v>17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>
        <f t="shared" si="245"/>
        <v>0</v>
      </c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</row>
    <row r="640" spans="1:61">
      <c r="A640" s="5" t="s">
        <v>103</v>
      </c>
      <c r="B640" s="5" t="s">
        <v>229</v>
      </c>
      <c r="C640" s="5">
        <f t="shared" si="266"/>
        <v>18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>
        <f t="shared" si="245"/>
        <v>0</v>
      </c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</row>
    <row r="641" spans="1:61">
      <c r="A641" s="5" t="s">
        <v>103</v>
      </c>
      <c r="B641" s="5" t="s">
        <v>229</v>
      </c>
      <c r="C641" s="5">
        <f t="shared" si="266"/>
        <v>19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>
        <f t="shared" si="245"/>
        <v>0</v>
      </c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</row>
    <row r="642" spans="1:61">
      <c r="A642" s="5" t="s">
        <v>103</v>
      </c>
      <c r="B642" s="5" t="s">
        <v>229</v>
      </c>
      <c r="C642" s="5">
        <f t="shared" si="266"/>
        <v>20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 t="s">
        <v>129</v>
      </c>
      <c r="U642" s="5"/>
      <c r="V642" s="5">
        <f t="shared" si="245"/>
        <v>0</v>
      </c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</row>
    <row r="643" spans="1:61">
      <c r="A643" s="5" t="s">
        <v>104</v>
      </c>
      <c r="B643" s="5" t="s">
        <v>229</v>
      </c>
      <c r="C643" s="5">
        <v>1</v>
      </c>
      <c r="D643" s="5">
        <v>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>
        <v>1800</v>
      </c>
      <c r="V643" s="5">
        <f t="shared" ref="V643:V682" si="276">U643/60</f>
        <v>30</v>
      </c>
      <c r="W643" s="5">
        <v>3600</v>
      </c>
      <c r="X643" s="5">
        <v>1500</v>
      </c>
      <c r="Y643" s="5">
        <v>0</v>
      </c>
      <c r="Z643" s="5">
        <v>0</v>
      </c>
      <c r="AA643" s="5">
        <v>0</v>
      </c>
      <c r="AB643" s="5"/>
      <c r="AC643" s="5">
        <v>1</v>
      </c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>
        <v>3</v>
      </c>
      <c r="BD643" s="5"/>
      <c r="BE643" s="5"/>
      <c r="BF643" s="5"/>
      <c r="BG643" s="5"/>
      <c r="BH643" s="5"/>
      <c r="BI643" s="5"/>
    </row>
    <row r="644" spans="1:61">
      <c r="A644" s="5" t="s">
        <v>104</v>
      </c>
      <c r="B644" s="5" t="s">
        <v>229</v>
      </c>
      <c r="C644" s="5">
        <f t="shared" ref="C644:C662" si="277">C643+1</f>
        <v>2</v>
      </c>
      <c r="D644" s="5">
        <v>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>
        <f t="shared" ref="U644:U652" si="278">U643*2</f>
        <v>3600</v>
      </c>
      <c r="V644" s="5">
        <f t="shared" si="276"/>
        <v>60</v>
      </c>
      <c r="W644" s="5">
        <f t="shared" ref="W644:W652" si="279">W643*2</f>
        <v>7200</v>
      </c>
      <c r="X644" s="5">
        <f t="shared" ref="X644:X652" si="280">X643*2</f>
        <v>3000</v>
      </c>
      <c r="Y644" s="5">
        <f t="shared" ref="Y644:Y652" si="281">Y643*2</f>
        <v>0</v>
      </c>
      <c r="Z644" s="5">
        <f t="shared" ref="Z644:Z652" si="282">Z643*2</f>
        <v>0</v>
      </c>
      <c r="AA644" s="5">
        <f t="shared" ref="AA644:AA652" si="283">AA643*2</f>
        <v>0</v>
      </c>
      <c r="AB644" s="5"/>
      <c r="AC644" s="5">
        <f t="shared" ref="AC644:AC652" si="284">AC643+1</f>
        <v>2</v>
      </c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>
        <v>3</v>
      </c>
      <c r="BD644" s="5"/>
      <c r="BE644" s="5"/>
      <c r="BF644" s="5"/>
      <c r="BG644" s="5"/>
      <c r="BH644" s="5">
        <v>1</v>
      </c>
      <c r="BI644" s="5"/>
    </row>
    <row r="645" spans="1:61">
      <c r="A645" s="5" t="s">
        <v>104</v>
      </c>
      <c r="B645" s="5" t="s">
        <v>229</v>
      </c>
      <c r="C645" s="5">
        <f t="shared" si="277"/>
        <v>3</v>
      </c>
      <c r="D645" s="5">
        <v>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>
        <f t="shared" si="278"/>
        <v>7200</v>
      </c>
      <c r="V645" s="5">
        <f t="shared" si="276"/>
        <v>120</v>
      </c>
      <c r="W645" s="5">
        <f t="shared" si="279"/>
        <v>14400</v>
      </c>
      <c r="X645" s="5">
        <f t="shared" si="280"/>
        <v>6000</v>
      </c>
      <c r="Y645" s="5">
        <f t="shared" si="281"/>
        <v>0</v>
      </c>
      <c r="Z645" s="5">
        <f t="shared" si="282"/>
        <v>0</v>
      </c>
      <c r="AA645" s="5">
        <f t="shared" si="283"/>
        <v>0</v>
      </c>
      <c r="AB645" s="5"/>
      <c r="AC645" s="5">
        <f t="shared" si="284"/>
        <v>3</v>
      </c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>
        <v>3</v>
      </c>
      <c r="BD645" s="5"/>
      <c r="BE645" s="5"/>
      <c r="BF645" s="5"/>
      <c r="BG645" s="5"/>
      <c r="BH645" s="5">
        <f t="shared" ref="BH645:BH652" si="285">BH644+1</f>
        <v>2</v>
      </c>
      <c r="BI645" s="5"/>
    </row>
    <row r="646" spans="1:61">
      <c r="A646" s="5" t="s">
        <v>104</v>
      </c>
      <c r="B646" s="5" t="s">
        <v>229</v>
      </c>
      <c r="C646" s="5">
        <f t="shared" si="277"/>
        <v>4</v>
      </c>
      <c r="D646" s="5">
        <v>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>
        <f t="shared" si="278"/>
        <v>14400</v>
      </c>
      <c r="V646" s="5">
        <f t="shared" si="276"/>
        <v>240</v>
      </c>
      <c r="W646" s="5">
        <f t="shared" si="279"/>
        <v>28800</v>
      </c>
      <c r="X646" s="5">
        <f t="shared" si="280"/>
        <v>12000</v>
      </c>
      <c r="Y646" s="5">
        <f t="shared" si="281"/>
        <v>0</v>
      </c>
      <c r="Z646" s="5">
        <f t="shared" si="282"/>
        <v>0</v>
      </c>
      <c r="AA646" s="5">
        <f t="shared" si="283"/>
        <v>0</v>
      </c>
      <c r="AB646" s="5"/>
      <c r="AC646" s="5">
        <f t="shared" si="284"/>
        <v>4</v>
      </c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>
        <v>3</v>
      </c>
      <c r="BD646" s="5"/>
      <c r="BE646" s="5"/>
      <c r="BF646" s="5"/>
      <c r="BG646" s="5"/>
      <c r="BH646" s="5">
        <f t="shared" si="285"/>
        <v>3</v>
      </c>
      <c r="BI646" s="5"/>
    </row>
    <row r="647" spans="1:61">
      <c r="A647" s="5" t="s">
        <v>104</v>
      </c>
      <c r="B647" s="5" t="s">
        <v>229</v>
      </c>
      <c r="C647" s="5">
        <f t="shared" si="277"/>
        <v>5</v>
      </c>
      <c r="D647" s="5">
        <v>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>
        <f t="shared" si="278"/>
        <v>28800</v>
      </c>
      <c r="V647" s="5">
        <f t="shared" si="276"/>
        <v>480</v>
      </c>
      <c r="W647" s="5">
        <f t="shared" si="279"/>
        <v>57600</v>
      </c>
      <c r="X647" s="5">
        <f t="shared" si="280"/>
        <v>24000</v>
      </c>
      <c r="Y647" s="5">
        <f t="shared" si="281"/>
        <v>0</v>
      </c>
      <c r="Z647" s="5">
        <f t="shared" si="282"/>
        <v>0</v>
      </c>
      <c r="AA647" s="5">
        <f t="shared" si="283"/>
        <v>0</v>
      </c>
      <c r="AB647" s="5"/>
      <c r="AC647" s="5">
        <f t="shared" si="284"/>
        <v>5</v>
      </c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>
        <v>3</v>
      </c>
      <c r="BD647" s="5"/>
      <c r="BE647" s="5"/>
      <c r="BF647" s="5"/>
      <c r="BG647" s="5"/>
      <c r="BH647" s="5">
        <f t="shared" si="285"/>
        <v>4</v>
      </c>
      <c r="BI647" s="5"/>
    </row>
    <row r="648" spans="1:61">
      <c r="A648" s="5" t="s">
        <v>104</v>
      </c>
      <c r="B648" s="5" t="s">
        <v>229</v>
      </c>
      <c r="C648" s="5">
        <f t="shared" si="277"/>
        <v>6</v>
      </c>
      <c r="D648" s="5">
        <v>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>
        <f t="shared" si="278"/>
        <v>57600</v>
      </c>
      <c r="V648" s="5">
        <f t="shared" si="276"/>
        <v>960</v>
      </c>
      <c r="W648" s="5">
        <f t="shared" si="279"/>
        <v>115200</v>
      </c>
      <c r="X648" s="5">
        <f t="shared" si="280"/>
        <v>48000</v>
      </c>
      <c r="Y648" s="5">
        <f t="shared" si="281"/>
        <v>0</v>
      </c>
      <c r="Z648" s="5">
        <f t="shared" si="282"/>
        <v>0</v>
      </c>
      <c r="AA648" s="5">
        <f t="shared" si="283"/>
        <v>0</v>
      </c>
      <c r="AB648" s="5"/>
      <c r="AC648" s="5">
        <f t="shared" si="284"/>
        <v>6</v>
      </c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>
        <v>3</v>
      </c>
      <c r="BD648" s="5"/>
      <c r="BE648" s="5"/>
      <c r="BF648" s="5"/>
      <c r="BG648" s="5"/>
      <c r="BH648" s="5">
        <f t="shared" si="285"/>
        <v>5</v>
      </c>
      <c r="BI648" s="5"/>
    </row>
    <row r="649" spans="1:61">
      <c r="A649" s="5" t="s">
        <v>104</v>
      </c>
      <c r="B649" s="5" t="s">
        <v>229</v>
      </c>
      <c r="C649" s="5">
        <f t="shared" si="277"/>
        <v>7</v>
      </c>
      <c r="D649" s="5">
        <v>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>
        <f t="shared" si="278"/>
        <v>115200</v>
      </c>
      <c r="V649" s="5">
        <f t="shared" si="276"/>
        <v>1920</v>
      </c>
      <c r="W649" s="5">
        <f t="shared" si="279"/>
        <v>230400</v>
      </c>
      <c r="X649" s="5">
        <f t="shared" si="280"/>
        <v>96000</v>
      </c>
      <c r="Y649" s="5">
        <f t="shared" si="281"/>
        <v>0</v>
      </c>
      <c r="Z649" s="5">
        <f t="shared" si="282"/>
        <v>0</v>
      </c>
      <c r="AA649" s="5">
        <f t="shared" si="283"/>
        <v>0</v>
      </c>
      <c r="AB649" s="5"/>
      <c r="AC649" s="5">
        <f t="shared" si="284"/>
        <v>7</v>
      </c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>
        <v>3</v>
      </c>
      <c r="BD649" s="5"/>
      <c r="BE649" s="5"/>
      <c r="BF649" s="5"/>
      <c r="BG649" s="5"/>
      <c r="BH649" s="5">
        <f t="shared" si="285"/>
        <v>6</v>
      </c>
      <c r="BI649" s="5"/>
    </row>
    <row r="650" spans="1:61">
      <c r="A650" s="5" t="s">
        <v>104</v>
      </c>
      <c r="B650" s="5" t="s">
        <v>229</v>
      </c>
      <c r="C650" s="5">
        <f t="shared" si="277"/>
        <v>8</v>
      </c>
      <c r="D650" s="5">
        <v>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>
        <f t="shared" si="278"/>
        <v>230400</v>
      </c>
      <c r="V650" s="5">
        <f t="shared" si="276"/>
        <v>3840</v>
      </c>
      <c r="W650" s="5">
        <f t="shared" si="279"/>
        <v>460800</v>
      </c>
      <c r="X650" s="5">
        <f t="shared" si="280"/>
        <v>192000</v>
      </c>
      <c r="Y650" s="5">
        <f t="shared" si="281"/>
        <v>0</v>
      </c>
      <c r="Z650" s="5">
        <f t="shared" si="282"/>
        <v>0</v>
      </c>
      <c r="AA650" s="5">
        <f t="shared" si="283"/>
        <v>0</v>
      </c>
      <c r="AB650" s="5"/>
      <c r="AC650" s="5">
        <f t="shared" si="284"/>
        <v>8</v>
      </c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>
        <v>3</v>
      </c>
      <c r="BD650" s="5"/>
      <c r="BE650" s="5"/>
      <c r="BF650" s="5"/>
      <c r="BG650" s="5"/>
      <c r="BH650" s="5">
        <f t="shared" si="285"/>
        <v>7</v>
      </c>
      <c r="BI650" s="5"/>
    </row>
    <row r="651" spans="1:61">
      <c r="A651" s="5" t="s">
        <v>104</v>
      </c>
      <c r="B651" s="5" t="s">
        <v>229</v>
      </c>
      <c r="C651" s="5">
        <f t="shared" si="277"/>
        <v>9</v>
      </c>
      <c r="D651" s="5">
        <v>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>
        <f t="shared" si="278"/>
        <v>460800</v>
      </c>
      <c r="V651" s="5">
        <f t="shared" si="276"/>
        <v>7680</v>
      </c>
      <c r="W651" s="5">
        <f t="shared" si="279"/>
        <v>921600</v>
      </c>
      <c r="X651" s="5">
        <f t="shared" si="280"/>
        <v>384000</v>
      </c>
      <c r="Y651" s="5">
        <f t="shared" si="281"/>
        <v>0</v>
      </c>
      <c r="Z651" s="5">
        <f t="shared" si="282"/>
        <v>0</v>
      </c>
      <c r="AA651" s="5">
        <f t="shared" si="283"/>
        <v>0</v>
      </c>
      <c r="AB651" s="5"/>
      <c r="AC651" s="5">
        <f t="shared" si="284"/>
        <v>9</v>
      </c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>
        <v>3</v>
      </c>
      <c r="BD651" s="5"/>
      <c r="BE651" s="5"/>
      <c r="BF651" s="5"/>
      <c r="BG651" s="5"/>
      <c r="BH651" s="5">
        <f t="shared" si="285"/>
        <v>8</v>
      </c>
      <c r="BI651" s="5"/>
    </row>
    <row r="652" spans="1:61">
      <c r="A652" s="5" t="s">
        <v>104</v>
      </c>
      <c r="B652" s="5" t="s">
        <v>229</v>
      </c>
      <c r="C652" s="5">
        <f t="shared" si="277"/>
        <v>10</v>
      </c>
      <c r="D652" s="5">
        <v>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 t="s">
        <v>117</v>
      </c>
      <c r="U652" s="5">
        <f t="shared" si="278"/>
        <v>921600</v>
      </c>
      <c r="V652" s="5">
        <f t="shared" si="276"/>
        <v>15360</v>
      </c>
      <c r="W652" s="5">
        <f t="shared" si="279"/>
        <v>1843200</v>
      </c>
      <c r="X652" s="5">
        <f t="shared" si="280"/>
        <v>768000</v>
      </c>
      <c r="Y652" s="5">
        <f t="shared" si="281"/>
        <v>0</v>
      </c>
      <c r="Z652" s="5">
        <f t="shared" si="282"/>
        <v>0</v>
      </c>
      <c r="AA652" s="5">
        <f t="shared" si="283"/>
        <v>0</v>
      </c>
      <c r="AB652" s="5"/>
      <c r="AC652" s="5">
        <f t="shared" si="284"/>
        <v>10</v>
      </c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>
        <v>3</v>
      </c>
      <c r="BD652" s="5"/>
      <c r="BE652" s="5"/>
      <c r="BF652" s="5"/>
      <c r="BG652" s="5"/>
      <c r="BH652" s="5">
        <f t="shared" si="285"/>
        <v>9</v>
      </c>
      <c r="BI652" s="5"/>
    </row>
    <row r="653" spans="1:61">
      <c r="A653" s="5" t="s">
        <v>104</v>
      </c>
      <c r="B653" s="5" t="s">
        <v>229</v>
      </c>
      <c r="C653" s="5">
        <f t="shared" si="277"/>
        <v>11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>
        <f t="shared" si="276"/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</row>
    <row r="654" spans="1:61">
      <c r="A654" s="5" t="s">
        <v>104</v>
      </c>
      <c r="B654" s="5" t="s">
        <v>229</v>
      </c>
      <c r="C654" s="5">
        <f t="shared" si="277"/>
        <v>12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>
        <f t="shared" si="276"/>
        <v>0</v>
      </c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</row>
    <row r="655" spans="1:61">
      <c r="A655" s="5" t="s">
        <v>104</v>
      </c>
      <c r="B655" s="5" t="s">
        <v>229</v>
      </c>
      <c r="C655" s="5">
        <f t="shared" si="277"/>
        <v>13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>
        <f t="shared" si="276"/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</row>
    <row r="656" spans="1:61">
      <c r="A656" s="5" t="s">
        <v>104</v>
      </c>
      <c r="B656" s="5" t="s">
        <v>229</v>
      </c>
      <c r="C656" s="5">
        <f t="shared" si="277"/>
        <v>14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>
        <f t="shared" si="276"/>
        <v>0</v>
      </c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</row>
    <row r="657" spans="1:61">
      <c r="A657" s="5" t="s">
        <v>104</v>
      </c>
      <c r="B657" s="5" t="s">
        <v>229</v>
      </c>
      <c r="C657" s="5">
        <f t="shared" si="277"/>
        <v>15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>
        <f t="shared" si="276"/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</row>
    <row r="658" spans="1:61">
      <c r="A658" s="5" t="s">
        <v>104</v>
      </c>
      <c r="B658" s="5" t="s">
        <v>229</v>
      </c>
      <c r="C658" s="5">
        <f t="shared" si="277"/>
        <v>16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>
        <f t="shared" si="276"/>
        <v>0</v>
      </c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</row>
    <row r="659" spans="1:61">
      <c r="A659" s="5" t="s">
        <v>104</v>
      </c>
      <c r="B659" s="5" t="s">
        <v>229</v>
      </c>
      <c r="C659" s="5">
        <f t="shared" si="277"/>
        <v>17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>
        <f t="shared" si="276"/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</row>
    <row r="660" spans="1:61">
      <c r="A660" s="5" t="s">
        <v>104</v>
      </c>
      <c r="B660" s="5" t="s">
        <v>229</v>
      </c>
      <c r="C660" s="5">
        <f t="shared" si="277"/>
        <v>18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>
        <f t="shared" si="276"/>
        <v>0</v>
      </c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</row>
    <row r="661" spans="1:61">
      <c r="A661" s="5" t="s">
        <v>104</v>
      </c>
      <c r="B661" s="5" t="s">
        <v>229</v>
      </c>
      <c r="C661" s="5">
        <f t="shared" si="277"/>
        <v>19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>
        <f t="shared" si="276"/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</row>
    <row r="662" spans="1:61">
      <c r="A662" s="5" t="s">
        <v>104</v>
      </c>
      <c r="B662" s="5" t="s">
        <v>229</v>
      </c>
      <c r="C662" s="5">
        <f t="shared" si="277"/>
        <v>20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 t="s">
        <v>129</v>
      </c>
      <c r="U662" s="5"/>
      <c r="V662" s="5">
        <f t="shared" si="276"/>
        <v>0</v>
      </c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</row>
    <row r="663" spans="1:61">
      <c r="A663" s="5" t="s">
        <v>105</v>
      </c>
      <c r="B663" s="5" t="s">
        <v>229</v>
      </c>
      <c r="C663" s="5">
        <v>1</v>
      </c>
      <c r="D663" s="5">
        <v>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>
        <v>1800</v>
      </c>
      <c r="V663" s="5">
        <f t="shared" si="276"/>
        <v>30</v>
      </c>
      <c r="W663" s="5">
        <v>5000</v>
      </c>
      <c r="X663" s="5">
        <v>0</v>
      </c>
      <c r="Y663" s="5">
        <v>2000</v>
      </c>
      <c r="Z663" s="5">
        <v>2000</v>
      </c>
      <c r="AA663" s="5">
        <v>2000</v>
      </c>
      <c r="AB663" s="5"/>
      <c r="AC663" s="5">
        <v>1</v>
      </c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>
        <v>5</v>
      </c>
      <c r="AW663" s="5"/>
      <c r="AX663" s="5"/>
      <c r="AY663" s="5">
        <v>2</v>
      </c>
      <c r="AZ663" s="5"/>
      <c r="BA663" s="5"/>
      <c r="BB663" s="5"/>
      <c r="BC663" s="5"/>
      <c r="BD663" s="5"/>
      <c r="BE663" s="5"/>
      <c r="BF663" s="5"/>
      <c r="BG663" s="5"/>
      <c r="BH663" s="5"/>
      <c r="BI663" s="5"/>
    </row>
    <row r="664" spans="1:61">
      <c r="A664" s="5" t="s">
        <v>105</v>
      </c>
      <c r="B664" s="5" t="s">
        <v>229</v>
      </c>
      <c r="C664" s="5">
        <f t="shared" ref="C664:C682" si="286">C663+1</f>
        <v>2</v>
      </c>
      <c r="D664" s="5">
        <v>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>
        <f t="shared" ref="U664:U672" si="287">U663*2</f>
        <v>3600</v>
      </c>
      <c r="V664" s="5">
        <f t="shared" si="276"/>
        <v>60</v>
      </c>
      <c r="W664" s="5">
        <f t="shared" ref="W664:W672" si="288">W663*2</f>
        <v>10000</v>
      </c>
      <c r="X664" s="5">
        <f t="shared" ref="X664:X672" si="289">X663*2</f>
        <v>0</v>
      </c>
      <c r="Y664" s="5">
        <f t="shared" ref="Y664:Y672" si="290">Y663*2</f>
        <v>4000</v>
      </c>
      <c r="Z664" s="5">
        <f t="shared" ref="Z664:Z672" si="291">Z663*2</f>
        <v>4000</v>
      </c>
      <c r="AA664" s="5">
        <f t="shared" ref="AA664:AA672" si="292">AA663*2</f>
        <v>4000</v>
      </c>
      <c r="AB664" s="5"/>
      <c r="AC664" s="5">
        <f t="shared" ref="AC664:AC672" si="293">AC663+1</f>
        <v>2</v>
      </c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>
        <v>5</v>
      </c>
      <c r="AW664" s="5"/>
      <c r="AX664" s="5"/>
      <c r="AY664" s="5">
        <v>2</v>
      </c>
      <c r="AZ664" s="5"/>
      <c r="BA664" s="5"/>
      <c r="BB664" s="5"/>
      <c r="BC664" s="5"/>
      <c r="BD664" s="5"/>
      <c r="BE664" s="5"/>
      <c r="BF664" s="5"/>
      <c r="BG664" s="5"/>
      <c r="BH664" s="5"/>
      <c r="BI664" s="5">
        <v>1</v>
      </c>
    </row>
    <row r="665" spans="1:61">
      <c r="A665" s="5" t="s">
        <v>105</v>
      </c>
      <c r="B665" s="5" t="s">
        <v>229</v>
      </c>
      <c r="C665" s="5">
        <f t="shared" si="286"/>
        <v>3</v>
      </c>
      <c r="D665" s="5">
        <v>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>
        <f t="shared" si="287"/>
        <v>7200</v>
      </c>
      <c r="V665" s="5">
        <f t="shared" si="276"/>
        <v>120</v>
      </c>
      <c r="W665" s="5">
        <f t="shared" si="288"/>
        <v>20000</v>
      </c>
      <c r="X665" s="5">
        <f t="shared" si="289"/>
        <v>0</v>
      </c>
      <c r="Y665" s="5">
        <f t="shared" si="290"/>
        <v>8000</v>
      </c>
      <c r="Z665" s="5">
        <f t="shared" si="291"/>
        <v>8000</v>
      </c>
      <c r="AA665" s="5">
        <f t="shared" si="292"/>
        <v>8000</v>
      </c>
      <c r="AB665" s="5"/>
      <c r="AC665" s="5">
        <f t="shared" si="293"/>
        <v>3</v>
      </c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>
        <v>5</v>
      </c>
      <c r="AW665" s="5"/>
      <c r="AX665" s="5"/>
      <c r="AY665" s="5">
        <v>2</v>
      </c>
      <c r="AZ665" s="5"/>
      <c r="BA665" s="5"/>
      <c r="BB665" s="5"/>
      <c r="BC665" s="5"/>
      <c r="BD665" s="5"/>
      <c r="BE665" s="5"/>
      <c r="BF665" s="5"/>
      <c r="BG665" s="5"/>
      <c r="BH665" s="5"/>
      <c r="BI665" s="5">
        <f t="shared" ref="BI665:BI672" si="294">BI664+1</f>
        <v>2</v>
      </c>
    </row>
    <row r="666" spans="1:61">
      <c r="A666" s="5" t="s">
        <v>105</v>
      </c>
      <c r="B666" s="5" t="s">
        <v>229</v>
      </c>
      <c r="C666" s="5">
        <f t="shared" si="286"/>
        <v>4</v>
      </c>
      <c r="D666" s="5">
        <v>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>
        <f t="shared" si="287"/>
        <v>14400</v>
      </c>
      <c r="V666" s="5">
        <f t="shared" si="276"/>
        <v>240</v>
      </c>
      <c r="W666" s="5">
        <f t="shared" si="288"/>
        <v>40000</v>
      </c>
      <c r="X666" s="5">
        <f t="shared" si="289"/>
        <v>0</v>
      </c>
      <c r="Y666" s="5">
        <f t="shared" si="290"/>
        <v>16000</v>
      </c>
      <c r="Z666" s="5">
        <f t="shared" si="291"/>
        <v>16000</v>
      </c>
      <c r="AA666" s="5">
        <f t="shared" si="292"/>
        <v>16000</v>
      </c>
      <c r="AB666" s="5"/>
      <c r="AC666" s="5">
        <f t="shared" si="293"/>
        <v>4</v>
      </c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>
        <v>5</v>
      </c>
      <c r="AW666" s="5"/>
      <c r="AX666" s="5"/>
      <c r="AY666" s="5">
        <v>2</v>
      </c>
      <c r="AZ666" s="5"/>
      <c r="BA666" s="5"/>
      <c r="BB666" s="5"/>
      <c r="BC666" s="5"/>
      <c r="BD666" s="5"/>
      <c r="BE666" s="5"/>
      <c r="BF666" s="5"/>
      <c r="BG666" s="5"/>
      <c r="BH666" s="5"/>
      <c r="BI666" s="5">
        <f t="shared" si="294"/>
        <v>3</v>
      </c>
    </row>
    <row r="667" spans="1:61">
      <c r="A667" s="5" t="s">
        <v>105</v>
      </c>
      <c r="B667" s="5" t="s">
        <v>229</v>
      </c>
      <c r="C667" s="5">
        <f t="shared" si="286"/>
        <v>5</v>
      </c>
      <c r="D667" s="5">
        <v>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>
        <f t="shared" si="287"/>
        <v>28800</v>
      </c>
      <c r="V667" s="5">
        <f t="shared" si="276"/>
        <v>480</v>
      </c>
      <c r="W667" s="5">
        <f t="shared" si="288"/>
        <v>80000</v>
      </c>
      <c r="X667" s="5">
        <f t="shared" si="289"/>
        <v>0</v>
      </c>
      <c r="Y667" s="5">
        <f t="shared" si="290"/>
        <v>32000</v>
      </c>
      <c r="Z667" s="5">
        <f t="shared" si="291"/>
        <v>32000</v>
      </c>
      <c r="AA667" s="5">
        <f t="shared" si="292"/>
        <v>32000</v>
      </c>
      <c r="AB667" s="5"/>
      <c r="AC667" s="5">
        <f t="shared" si="293"/>
        <v>5</v>
      </c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>
        <v>5</v>
      </c>
      <c r="AW667" s="5"/>
      <c r="AX667" s="5"/>
      <c r="AY667" s="5">
        <v>2</v>
      </c>
      <c r="AZ667" s="5"/>
      <c r="BA667" s="5"/>
      <c r="BB667" s="5"/>
      <c r="BC667" s="5"/>
      <c r="BD667" s="5"/>
      <c r="BE667" s="5"/>
      <c r="BF667" s="5"/>
      <c r="BG667" s="5"/>
      <c r="BH667" s="5"/>
      <c r="BI667" s="5">
        <f t="shared" si="294"/>
        <v>4</v>
      </c>
    </row>
    <row r="668" spans="1:61">
      <c r="A668" s="5" t="s">
        <v>105</v>
      </c>
      <c r="B668" s="5" t="s">
        <v>229</v>
      </c>
      <c r="C668" s="5">
        <f t="shared" si="286"/>
        <v>6</v>
      </c>
      <c r="D668" s="5">
        <v>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>
        <f t="shared" si="287"/>
        <v>57600</v>
      </c>
      <c r="V668" s="5">
        <f t="shared" si="276"/>
        <v>960</v>
      </c>
      <c r="W668" s="5">
        <f t="shared" si="288"/>
        <v>160000</v>
      </c>
      <c r="X668" s="5">
        <f t="shared" si="289"/>
        <v>0</v>
      </c>
      <c r="Y668" s="5">
        <f t="shared" si="290"/>
        <v>64000</v>
      </c>
      <c r="Z668" s="5">
        <f t="shared" si="291"/>
        <v>64000</v>
      </c>
      <c r="AA668" s="5">
        <f t="shared" si="292"/>
        <v>64000</v>
      </c>
      <c r="AB668" s="5"/>
      <c r="AC668" s="5">
        <f t="shared" si="293"/>
        <v>6</v>
      </c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>
        <v>5</v>
      </c>
      <c r="AW668" s="5"/>
      <c r="AX668" s="5"/>
      <c r="AY668" s="5">
        <v>2</v>
      </c>
      <c r="AZ668" s="5"/>
      <c r="BA668" s="5"/>
      <c r="BB668" s="5"/>
      <c r="BC668" s="5"/>
      <c r="BD668" s="5"/>
      <c r="BE668" s="5"/>
      <c r="BF668" s="5"/>
      <c r="BG668" s="5"/>
      <c r="BH668" s="5"/>
      <c r="BI668" s="5">
        <f t="shared" si="294"/>
        <v>5</v>
      </c>
    </row>
    <row r="669" spans="1:61">
      <c r="A669" s="5" t="s">
        <v>105</v>
      </c>
      <c r="B669" s="5" t="s">
        <v>229</v>
      </c>
      <c r="C669" s="5">
        <f t="shared" si="286"/>
        <v>7</v>
      </c>
      <c r="D669" s="5">
        <v>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>
        <f t="shared" si="287"/>
        <v>115200</v>
      </c>
      <c r="V669" s="5">
        <f t="shared" si="276"/>
        <v>1920</v>
      </c>
      <c r="W669" s="5">
        <f t="shared" si="288"/>
        <v>320000</v>
      </c>
      <c r="X669" s="5">
        <f t="shared" si="289"/>
        <v>0</v>
      </c>
      <c r="Y669" s="5">
        <f t="shared" si="290"/>
        <v>128000</v>
      </c>
      <c r="Z669" s="5">
        <f t="shared" si="291"/>
        <v>128000</v>
      </c>
      <c r="AA669" s="5">
        <f t="shared" si="292"/>
        <v>128000</v>
      </c>
      <c r="AB669" s="5"/>
      <c r="AC669" s="5">
        <f t="shared" si="293"/>
        <v>7</v>
      </c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>
        <v>5</v>
      </c>
      <c r="AW669" s="5"/>
      <c r="AX669" s="5"/>
      <c r="AY669" s="5">
        <v>2</v>
      </c>
      <c r="AZ669" s="5"/>
      <c r="BA669" s="5"/>
      <c r="BB669" s="5"/>
      <c r="BC669" s="5"/>
      <c r="BD669" s="5"/>
      <c r="BE669" s="5"/>
      <c r="BF669" s="5"/>
      <c r="BG669" s="5"/>
      <c r="BH669" s="5"/>
      <c r="BI669" s="5">
        <f t="shared" si="294"/>
        <v>6</v>
      </c>
    </row>
    <row r="670" spans="1:61">
      <c r="A670" s="5" t="s">
        <v>105</v>
      </c>
      <c r="B670" s="5" t="s">
        <v>229</v>
      </c>
      <c r="C670" s="5">
        <f t="shared" si="286"/>
        <v>8</v>
      </c>
      <c r="D670" s="5">
        <v>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>
        <f t="shared" si="287"/>
        <v>230400</v>
      </c>
      <c r="V670" s="5">
        <f t="shared" si="276"/>
        <v>3840</v>
      </c>
      <c r="W670" s="5">
        <f t="shared" si="288"/>
        <v>640000</v>
      </c>
      <c r="X670" s="5">
        <f t="shared" si="289"/>
        <v>0</v>
      </c>
      <c r="Y670" s="5">
        <f t="shared" si="290"/>
        <v>256000</v>
      </c>
      <c r="Z670" s="5">
        <f t="shared" si="291"/>
        <v>256000</v>
      </c>
      <c r="AA670" s="5">
        <f t="shared" si="292"/>
        <v>256000</v>
      </c>
      <c r="AB670" s="5"/>
      <c r="AC670" s="5">
        <f t="shared" si="293"/>
        <v>8</v>
      </c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>
        <v>5</v>
      </c>
      <c r="AW670" s="5"/>
      <c r="AX670" s="5"/>
      <c r="AY670" s="5">
        <v>2</v>
      </c>
      <c r="AZ670" s="5"/>
      <c r="BA670" s="5"/>
      <c r="BB670" s="5"/>
      <c r="BC670" s="5"/>
      <c r="BD670" s="5"/>
      <c r="BE670" s="5"/>
      <c r="BF670" s="5"/>
      <c r="BG670" s="5"/>
      <c r="BH670" s="5"/>
      <c r="BI670" s="5">
        <f t="shared" si="294"/>
        <v>7</v>
      </c>
    </row>
    <row r="671" spans="1:61">
      <c r="A671" s="5" t="s">
        <v>105</v>
      </c>
      <c r="B671" s="5" t="s">
        <v>229</v>
      </c>
      <c r="C671" s="5">
        <f t="shared" si="286"/>
        <v>9</v>
      </c>
      <c r="D671" s="5">
        <v>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>
        <f t="shared" si="287"/>
        <v>460800</v>
      </c>
      <c r="V671" s="5">
        <f t="shared" si="276"/>
        <v>7680</v>
      </c>
      <c r="W671" s="5">
        <f t="shared" si="288"/>
        <v>1280000</v>
      </c>
      <c r="X671" s="5">
        <f t="shared" si="289"/>
        <v>0</v>
      </c>
      <c r="Y671" s="5">
        <f t="shared" si="290"/>
        <v>512000</v>
      </c>
      <c r="Z671" s="5">
        <f t="shared" si="291"/>
        <v>512000</v>
      </c>
      <c r="AA671" s="5">
        <f t="shared" si="292"/>
        <v>512000</v>
      </c>
      <c r="AB671" s="5"/>
      <c r="AC671" s="5">
        <f t="shared" si="293"/>
        <v>9</v>
      </c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>
        <v>5</v>
      </c>
      <c r="AW671" s="5"/>
      <c r="AX671" s="5"/>
      <c r="AY671" s="5">
        <v>2</v>
      </c>
      <c r="AZ671" s="5"/>
      <c r="BA671" s="5"/>
      <c r="BB671" s="5"/>
      <c r="BC671" s="5"/>
      <c r="BD671" s="5"/>
      <c r="BE671" s="5"/>
      <c r="BF671" s="5"/>
      <c r="BG671" s="5"/>
      <c r="BH671" s="5"/>
      <c r="BI671" s="5">
        <f t="shared" si="294"/>
        <v>8</v>
      </c>
    </row>
    <row r="672" spans="1:61">
      <c r="A672" s="5" t="s">
        <v>105</v>
      </c>
      <c r="B672" s="5" t="s">
        <v>229</v>
      </c>
      <c r="C672" s="5">
        <f t="shared" si="286"/>
        <v>10</v>
      </c>
      <c r="D672" s="5">
        <v>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 t="s">
        <v>117</v>
      </c>
      <c r="U672" s="5">
        <f t="shared" si="287"/>
        <v>921600</v>
      </c>
      <c r="V672" s="5">
        <f t="shared" si="276"/>
        <v>15360</v>
      </c>
      <c r="W672" s="5">
        <f t="shared" si="288"/>
        <v>2560000</v>
      </c>
      <c r="X672" s="5">
        <f t="shared" si="289"/>
        <v>0</v>
      </c>
      <c r="Y672" s="5">
        <f t="shared" si="290"/>
        <v>1024000</v>
      </c>
      <c r="Z672" s="5">
        <f t="shared" si="291"/>
        <v>1024000</v>
      </c>
      <c r="AA672" s="5">
        <f t="shared" si="292"/>
        <v>1024000</v>
      </c>
      <c r="AB672" s="5"/>
      <c r="AC672" s="5">
        <f t="shared" si="293"/>
        <v>10</v>
      </c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>
        <v>5</v>
      </c>
      <c r="AW672" s="5"/>
      <c r="AX672" s="5"/>
      <c r="AY672" s="5">
        <v>2</v>
      </c>
      <c r="AZ672" s="5"/>
      <c r="BA672" s="5"/>
      <c r="BB672" s="5"/>
      <c r="BC672" s="5"/>
      <c r="BD672" s="5"/>
      <c r="BE672" s="5"/>
      <c r="BF672" s="5"/>
      <c r="BG672" s="5"/>
      <c r="BH672" s="5"/>
      <c r="BI672" s="5">
        <f t="shared" si="294"/>
        <v>9</v>
      </c>
    </row>
    <row r="673" spans="1:61">
      <c r="A673" s="5" t="s">
        <v>105</v>
      </c>
      <c r="B673" s="5" t="s">
        <v>229</v>
      </c>
      <c r="C673" s="5">
        <f t="shared" si="286"/>
        <v>11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>
        <f t="shared" si="276"/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</row>
    <row r="674" spans="1:61">
      <c r="A674" s="5" t="s">
        <v>105</v>
      </c>
      <c r="B674" s="5" t="s">
        <v>229</v>
      </c>
      <c r="C674" s="5">
        <f t="shared" si="286"/>
        <v>12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>
        <f t="shared" si="276"/>
        <v>0</v>
      </c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</row>
    <row r="675" spans="1:61">
      <c r="A675" s="5" t="s">
        <v>105</v>
      </c>
      <c r="B675" s="5" t="s">
        <v>229</v>
      </c>
      <c r="C675" s="5">
        <f t="shared" si="286"/>
        <v>13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>
        <f t="shared" si="276"/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</row>
    <row r="676" spans="1:61">
      <c r="A676" s="5" t="s">
        <v>105</v>
      </c>
      <c r="B676" s="5" t="s">
        <v>229</v>
      </c>
      <c r="C676" s="5">
        <f t="shared" si="286"/>
        <v>14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>
        <f t="shared" si="276"/>
        <v>0</v>
      </c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</row>
    <row r="677" spans="1:61">
      <c r="A677" s="5" t="s">
        <v>105</v>
      </c>
      <c r="B677" s="5" t="s">
        <v>229</v>
      </c>
      <c r="C677" s="5">
        <f t="shared" si="286"/>
        <v>15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>
        <f t="shared" si="276"/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</row>
    <row r="678" spans="1:61">
      <c r="A678" s="5" t="s">
        <v>105</v>
      </c>
      <c r="B678" s="5" t="s">
        <v>229</v>
      </c>
      <c r="C678" s="5">
        <f t="shared" si="286"/>
        <v>16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>
        <f t="shared" si="276"/>
        <v>0</v>
      </c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</row>
    <row r="679" spans="1:61">
      <c r="A679" s="5" t="s">
        <v>105</v>
      </c>
      <c r="B679" s="5" t="s">
        <v>229</v>
      </c>
      <c r="C679" s="5">
        <f t="shared" si="286"/>
        <v>17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>
        <f t="shared" si="276"/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</row>
    <row r="680" spans="1:61">
      <c r="A680" s="5" t="s">
        <v>105</v>
      </c>
      <c r="B680" s="5" t="s">
        <v>229</v>
      </c>
      <c r="C680" s="5">
        <f t="shared" si="286"/>
        <v>18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>
        <f t="shared" si="276"/>
        <v>0</v>
      </c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</row>
    <row r="681" spans="1:61">
      <c r="A681" s="5" t="s">
        <v>105</v>
      </c>
      <c r="B681" s="5" t="s">
        <v>229</v>
      </c>
      <c r="C681" s="5">
        <f t="shared" si="286"/>
        <v>19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>
        <f t="shared" si="276"/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</row>
    <row r="682" spans="1:61">
      <c r="A682" s="5" t="s">
        <v>105</v>
      </c>
      <c r="B682" s="5" t="s">
        <v>229</v>
      </c>
      <c r="C682" s="5">
        <f t="shared" si="286"/>
        <v>20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 t="s">
        <v>129</v>
      </c>
      <c r="U682" s="5"/>
      <c r="V682" s="5">
        <f t="shared" si="276"/>
        <v>0</v>
      </c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</row>
    <row r="683" spans="1:6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</row>
    <row r="684" spans="1:6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</row>
    <row r="685" spans="1:6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</row>
    <row r="686" spans="1:6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</row>
    <row r="687" spans="1:6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</row>
    <row r="688" spans="1:6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</row>
    <row r="689" spans="1:6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</row>
    <row r="690" spans="1:6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</row>
    <row r="691" spans="1:6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</row>
    <row r="692" spans="1:6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</row>
    <row r="693" spans="1:6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</row>
    <row r="694" spans="1:6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</row>
    <row r="695" spans="1:6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</row>
    <row r="696" spans="1:6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</row>
    <row r="697" spans="1:6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</row>
    <row r="698" spans="1:6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</row>
    <row r="699" spans="1:6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</row>
    <row r="700" spans="1:6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</row>
    <row r="701" spans="1:6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</row>
    <row r="702" spans="1:6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</row>
    <row r="703" spans="1:6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</row>
    <row r="704" spans="1:6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</row>
    <row r="705" spans="1:6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</row>
    <row r="706" spans="1:6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</row>
    <row r="707" spans="1:6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</row>
    <row r="708" spans="1:6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</row>
    <row r="709" spans="1:6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</row>
    <row r="710" spans="1:6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</row>
    <row r="711" spans="1:6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</row>
    <row r="712" spans="1:6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</row>
    <row r="713" spans="1:6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</row>
    <row r="714" spans="1:6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</row>
    <row r="715" spans="1:6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</row>
    <row r="716" spans="1:6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</row>
    <row r="717" spans="1:6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</row>
    <row r="718" spans="1:6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</row>
    <row r="719" spans="1:6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</row>
    <row r="720" spans="1:6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</row>
    <row r="721" spans="1:6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</row>
    <row r="722" spans="1:6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</row>
    <row r="723" spans="1:6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</row>
    <row r="724" spans="1:6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</row>
    <row r="725" spans="1:6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</row>
    <row r="726" spans="1:6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</row>
    <row r="727" spans="1:6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</row>
    <row r="728" spans="1:6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</row>
    <row r="729" spans="1:6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</row>
    <row r="730" spans="1:6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</row>
    <row r="731" spans="1:6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</row>
    <row r="732" spans="1:6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</row>
    <row r="733" spans="1:6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</row>
    <row r="734" spans="1:6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</row>
    <row r="735" spans="1:6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</row>
    <row r="736" spans="1:6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</row>
    <row r="737" spans="1:6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</row>
    <row r="738" spans="1:6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</row>
    <row r="739" spans="1:6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</row>
    <row r="740" spans="1:6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</row>
    <row r="741" spans="1:6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</row>
    <row r="742" spans="1:6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</row>
    <row r="743" spans="1:6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</row>
    <row r="744" spans="1:6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</row>
    <row r="745" spans="1:6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</row>
    <row r="746" spans="1:6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</row>
    <row r="747" spans="1:6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</row>
    <row r="748" spans="1:6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</row>
    <row r="749" spans="1:6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</row>
    <row r="750" spans="1:6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</row>
    <row r="751" spans="1:6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</row>
    <row r="752" spans="1:6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</row>
    <row r="753" spans="1:6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</row>
    <row r="754" spans="1:6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</row>
    <row r="755" spans="1:6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</row>
    <row r="756" spans="1:6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</row>
    <row r="757" spans="1:6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</row>
    <row r="758" spans="1:6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</row>
    <row r="759" spans="1:6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</row>
    <row r="760" spans="1:6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</row>
    <row r="761" spans="1: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</row>
    <row r="762" spans="1:6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</row>
    <row r="763" spans="1:6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</row>
    <row r="764" spans="1:6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</row>
    <row r="765" spans="1:6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</row>
    <row r="766" spans="1:6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</row>
    <row r="767" spans="1:6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</row>
    <row r="768" spans="1:6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</row>
    <row r="769" spans="1:6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</row>
    <row r="770" spans="1:6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</row>
    <row r="771" spans="1:6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</row>
    <row r="772" spans="1:6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</row>
    <row r="773" spans="1:6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</row>
    <row r="774" spans="1:6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</row>
    <row r="775" spans="1:6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</row>
    <row r="776" spans="1:6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</row>
    <row r="777" spans="1:6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</row>
    <row r="778" spans="1:6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</row>
    <row r="779" spans="1:6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</row>
    <row r="780" spans="1:6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</row>
    <row r="781" spans="1:6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</row>
    <row r="782" spans="1:6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</row>
    <row r="783" spans="1:6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</row>
    <row r="784" spans="1:6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</row>
    <row r="785" spans="1:6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</row>
    <row r="786" spans="1:6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</row>
    <row r="787" spans="1:6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</row>
    <row r="788" spans="1:6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</row>
    <row r="789" spans="1:6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</row>
    <row r="790" spans="1:6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</row>
    <row r="791" spans="1:6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</row>
    <row r="792" spans="1:6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</row>
    <row r="793" spans="1:6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</row>
    <row r="794" spans="1:6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</row>
    <row r="795" spans="1:6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</row>
    <row r="796" spans="1:6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</row>
    <row r="797" spans="1:6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</row>
    <row r="798" spans="1:6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</row>
    <row r="799" spans="1:6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</row>
    <row r="800" spans="1:6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</row>
    <row r="801" spans="1:6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</row>
    <row r="802" spans="1:6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</row>
    <row r="803" spans="1:6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</row>
    <row r="804" spans="1:6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</row>
    <row r="805" spans="1:6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</row>
    <row r="806" spans="1:6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</row>
    <row r="807" spans="1:6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</row>
    <row r="808" spans="1:6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</row>
    <row r="809" spans="1:6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</row>
    <row r="810" spans="1:6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</row>
    <row r="811" spans="1:6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</row>
    <row r="812" spans="1:6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</row>
    <row r="813" spans="1:6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</row>
    <row r="814" spans="1:6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</row>
    <row r="815" spans="1:6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</row>
    <row r="816" spans="1:6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</row>
    <row r="817" spans="1:6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</row>
    <row r="818" spans="1:6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</row>
    <row r="819" spans="1:6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</row>
    <row r="820" spans="1:6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</row>
    <row r="821" spans="1:6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</row>
    <row r="822" spans="1:6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</row>
    <row r="823" spans="1:6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</row>
    <row r="824" spans="1:6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</row>
    <row r="825" spans="1:6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</row>
    <row r="826" spans="1:6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</row>
    <row r="827" spans="1:6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</row>
    <row r="828" spans="1:6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</row>
    <row r="829" spans="1:6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</row>
    <row r="830" spans="1:6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</row>
    <row r="831" spans="1:6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</row>
    <row r="832" spans="1:6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</row>
    <row r="833" spans="1:6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</row>
    <row r="834" spans="1:6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</row>
    <row r="835" spans="1:6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</row>
    <row r="836" spans="1:6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</row>
    <row r="837" spans="1:6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</row>
    <row r="838" spans="1:6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</row>
    <row r="839" spans="1:6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</row>
    <row r="840" spans="1:6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</row>
    <row r="841" spans="1:6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</row>
    <row r="842" spans="1:6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</row>
    <row r="843" spans="1:6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</row>
    <row r="844" spans="1:6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</row>
    <row r="845" spans="1:6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</row>
    <row r="846" spans="1:6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</row>
    <row r="847" spans="1:6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</row>
    <row r="848" spans="1:6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</row>
    <row r="849" spans="1:6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</row>
    <row r="850" spans="1:6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</row>
    <row r="851" spans="1:6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</row>
    <row r="852" spans="1:6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</row>
    <row r="853" spans="1:6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</row>
    <row r="854" spans="1:6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</row>
    <row r="855" spans="1:6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</row>
    <row r="856" spans="1:6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</row>
    <row r="857" spans="1:6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</row>
    <row r="858" spans="1:6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</row>
    <row r="859" spans="1:6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</row>
    <row r="860" spans="1:6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</row>
    <row r="861" spans="1: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</row>
    <row r="862" spans="1:6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</row>
    <row r="863" spans="1:6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</row>
    <row r="864" spans="1:6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</row>
    <row r="865" spans="1:6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</row>
    <row r="866" spans="1:6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</row>
    <row r="867" spans="1:6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</row>
    <row r="868" spans="1:6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</row>
    <row r="869" spans="1:6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</row>
    <row r="870" spans="1:6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</row>
    <row r="871" spans="1:6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</row>
    <row r="872" spans="1:6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</row>
    <row r="873" spans="1:6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</row>
    <row r="874" spans="1:6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</row>
    <row r="875" spans="1:6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</row>
    <row r="876" spans="1:6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</row>
    <row r="877" spans="1:6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</row>
    <row r="878" spans="1:6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</row>
    <row r="879" spans="1:6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</row>
    <row r="880" spans="1:6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</row>
    <row r="881" spans="1:6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</row>
    <row r="882" spans="1:6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</row>
    <row r="883" spans="1:6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</row>
    <row r="884" spans="1:6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</row>
    <row r="885" spans="1:6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</row>
    <row r="886" spans="1:6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</row>
    <row r="887" spans="1:6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</row>
    <row r="888" spans="1:6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</row>
    <row r="889" spans="1:6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</row>
    <row r="890" spans="1:6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</row>
    <row r="891" spans="1:6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</row>
    <row r="892" spans="1:6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</row>
    <row r="893" spans="1:6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</row>
    <row r="894" spans="1:6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</row>
    <row r="895" spans="1:6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</row>
    <row r="896" spans="1:6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</row>
    <row r="897" spans="1:6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</row>
    <row r="898" spans="1:6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</row>
    <row r="899" spans="1:6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</row>
    <row r="900" spans="1:6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</row>
    <row r="901" spans="1:6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</row>
    <row r="902" spans="1:6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</row>
    <row r="903" spans="1:6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</row>
    <row r="904" spans="1:6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</row>
    <row r="905" spans="1:6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</row>
    <row r="906" spans="1:6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</row>
    <row r="907" spans="1:6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</row>
    <row r="908" spans="1:6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</row>
    <row r="909" spans="1:6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</row>
    <row r="910" spans="1:6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</row>
    <row r="911" spans="1:6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</row>
    <row r="912" spans="1:6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</row>
    <row r="913" spans="1:6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</row>
    <row r="914" spans="1:6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</row>
    <row r="915" spans="1:6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</row>
    <row r="916" spans="1:6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</row>
    <row r="917" spans="1:6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</row>
    <row r="918" spans="1:6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</row>
    <row r="919" spans="1:6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</row>
    <row r="920" spans="1:6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</row>
    <row r="921" spans="1:6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</row>
    <row r="922" spans="1:6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</row>
    <row r="923" spans="1:6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</row>
    <row r="924" spans="1:6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</row>
    <row r="925" spans="1:6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</row>
    <row r="926" spans="1:6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</row>
    <row r="927" spans="1:6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</row>
    <row r="928" spans="1:6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</row>
    <row r="929" spans="1:6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</row>
    <row r="930" spans="1:6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</row>
    <row r="931" spans="1:6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</row>
    <row r="932" spans="1:6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</row>
    <row r="933" spans="1:6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</row>
    <row r="934" spans="1:6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</row>
    <row r="935" spans="1:6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</row>
    <row r="936" spans="1:6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</row>
    <row r="937" spans="1:6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</row>
    <row r="938" spans="1:6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</row>
    <row r="939" spans="1:6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</row>
    <row r="940" spans="1:6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</row>
    <row r="941" spans="1:6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</row>
    <row r="942" spans="1:6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</row>
    <row r="943" spans="1:6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</row>
    <row r="944" spans="1:6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</row>
    <row r="945" spans="1:6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</row>
    <row r="946" spans="1:6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</row>
    <row r="947" spans="1:6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</row>
    <row r="948" spans="1:6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</row>
    <row r="949" spans="1:6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</row>
    <row r="950" spans="1:6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</row>
    <row r="951" spans="1:6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</row>
    <row r="952" spans="1:6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</row>
    <row r="953" spans="1:6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</row>
    <row r="954" spans="1:6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</row>
    <row r="955" spans="1:6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</row>
    <row r="956" spans="1:6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</row>
    <row r="957" spans="1:6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</row>
    <row r="958" spans="1:6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</row>
    <row r="959" spans="1:6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</row>
    <row r="960" spans="1:6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</row>
    <row r="961" spans="1: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</row>
    <row r="962" spans="1:6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</row>
    <row r="963" spans="1:6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</row>
    <row r="964" spans="1:6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</row>
    <row r="965" spans="1:6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</row>
    <row r="966" spans="1:6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</row>
    <row r="967" spans="1:6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</row>
    <row r="968" spans="1:6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</row>
    <row r="969" spans="1:6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</row>
    <row r="970" spans="1:6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</row>
    <row r="971" spans="1:6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</row>
    <row r="972" spans="1:6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</row>
    <row r="973" spans="1:6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</row>
    <row r="974" spans="1:6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</row>
    <row r="975" spans="1:6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</row>
    <row r="976" spans="1:6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</row>
    <row r="977" spans="1:6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</row>
    <row r="978" spans="1:6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</row>
    <row r="979" spans="1:6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</row>
    <row r="980" spans="1:6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</row>
    <row r="981" spans="1:6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</row>
    <row r="982" spans="1:6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</row>
    <row r="983" spans="1:6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</row>
    <row r="984" spans="1:6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</row>
    <row r="985" spans="1:6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</row>
    <row r="986" spans="1:6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</row>
    <row r="987" spans="1:6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</row>
    <row r="988" spans="1:6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</row>
    <row r="989" spans="1:6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</row>
    <row r="990" spans="1:6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</row>
    <row r="991" spans="1:6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</row>
    <row r="992" spans="1:6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</row>
    <row r="993" spans="1:6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</row>
    <row r="994" spans="1:6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</row>
    <row r="995" spans="1:6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</row>
    <row r="996" spans="1:6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</row>
    <row r="997" spans="1:6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</row>
    <row r="998" spans="1:6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</row>
    <row r="999" spans="1:6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</row>
    <row r="1000" spans="1:6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</row>
    <row r="1001" spans="1:6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</row>
  </sheetData>
  <mergeCells count="3">
    <mergeCell ref="X1:AA1"/>
    <mergeCell ref="AB1:AT1"/>
    <mergeCell ref="AU1:BI1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W738"/>
  <sheetViews>
    <sheetView zoomScale="80" zoomScaleNormal="80" workbookViewId="0">
      <pane xSplit="2" ySplit="4" topLeftCell="M5" activePane="bottomRight" state="frozen"/>
      <selection pane="topRight" activeCell="C1" sqref="C1"/>
      <selection pane="bottomLeft" activeCell="A5" sqref="A5"/>
      <selection pane="bottomRight" activeCell="Q38" sqref="Q38"/>
    </sheetView>
  </sheetViews>
  <sheetFormatPr defaultRowHeight="12.75"/>
  <cols>
    <col min="1" max="2" width="21.140625" customWidth="1"/>
    <col min="3" max="3" width="17.140625"/>
    <col min="4" max="6" width="9.42578125" customWidth="1"/>
    <col min="7" max="7" width="20.7109375" customWidth="1"/>
    <col min="8" max="8" width="18.5703125" customWidth="1"/>
    <col min="9" max="9" width="19" customWidth="1"/>
    <col min="10" max="42" width="17.140625"/>
    <col min="43" max="43" width="21.5703125" customWidth="1"/>
  </cols>
  <sheetData>
    <row r="1" spans="1:49" ht="38.25">
      <c r="A1" s="5"/>
      <c r="B1" s="5"/>
      <c r="C1" s="5"/>
      <c r="D1" s="5"/>
      <c r="E1" s="5">
        <v>3</v>
      </c>
      <c r="F1" s="5"/>
      <c r="G1" s="1" t="s">
        <v>7</v>
      </c>
      <c r="H1" s="1" t="s">
        <v>8</v>
      </c>
      <c r="I1" s="1" t="s">
        <v>9</v>
      </c>
      <c r="J1" s="1" t="s">
        <v>9</v>
      </c>
      <c r="K1" s="1" t="s">
        <v>10</v>
      </c>
      <c r="L1" s="1" t="s">
        <v>10</v>
      </c>
      <c r="M1" s="1" t="s">
        <v>10</v>
      </c>
      <c r="N1" s="1" t="s">
        <v>10</v>
      </c>
      <c r="O1" s="1" t="s">
        <v>10</v>
      </c>
      <c r="P1" s="1" t="s">
        <v>11</v>
      </c>
      <c r="Q1" s="1" t="s">
        <v>11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  <c r="AA1" s="1" t="s">
        <v>11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11</v>
      </c>
      <c r="AG1" s="1" t="s">
        <v>11</v>
      </c>
      <c r="AH1" s="1" t="s">
        <v>11</v>
      </c>
      <c r="AI1" s="13" t="s">
        <v>12</v>
      </c>
      <c r="AJ1" s="13" t="s">
        <v>12</v>
      </c>
      <c r="AK1" s="13" t="s">
        <v>12</v>
      </c>
      <c r="AL1" s="13" t="s">
        <v>12</v>
      </c>
      <c r="AM1" s="13" t="s">
        <v>12</v>
      </c>
      <c r="AN1" s="13" t="s">
        <v>12</v>
      </c>
      <c r="AO1" s="13" t="s">
        <v>12</v>
      </c>
      <c r="AP1" s="13" t="s">
        <v>12</v>
      </c>
      <c r="AQ1" s="13" t="s">
        <v>12</v>
      </c>
      <c r="AR1" s="13" t="s">
        <v>12</v>
      </c>
      <c r="AS1" s="13" t="s">
        <v>12</v>
      </c>
      <c r="AT1" s="13" t="s">
        <v>12</v>
      </c>
      <c r="AU1" s="13" t="s">
        <v>12</v>
      </c>
      <c r="AV1" s="13" t="s">
        <v>12</v>
      </c>
      <c r="AW1" s="13" t="s">
        <v>12</v>
      </c>
    </row>
    <row r="2" spans="1:49" ht="38.25">
      <c r="A2" s="5" t="s">
        <v>13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63</v>
      </c>
      <c r="H2" s="5" t="s">
        <v>64</v>
      </c>
      <c r="I2" s="5" t="s">
        <v>65</v>
      </c>
      <c r="J2" s="5" t="s">
        <v>66</v>
      </c>
      <c r="K2" s="5" t="s">
        <v>67</v>
      </c>
      <c r="L2" s="5" t="s">
        <v>68</v>
      </c>
      <c r="M2" s="5" t="s">
        <v>69</v>
      </c>
      <c r="N2" s="5" t="s">
        <v>70</v>
      </c>
      <c r="O2" s="5" t="s">
        <v>71</v>
      </c>
      <c r="P2" s="5" t="s">
        <v>72</v>
      </c>
      <c r="Q2" s="5" t="s">
        <v>73</v>
      </c>
      <c r="R2" s="5" t="s">
        <v>74</v>
      </c>
      <c r="S2" s="5" t="s">
        <v>75</v>
      </c>
      <c r="T2" s="5" t="s">
        <v>76</v>
      </c>
      <c r="U2" s="5" t="s">
        <v>77</v>
      </c>
      <c r="V2" s="5" t="s">
        <v>78</v>
      </c>
      <c r="W2" s="5" t="s">
        <v>79</v>
      </c>
      <c r="X2" s="5" t="s">
        <v>80</v>
      </c>
      <c r="Y2" s="5" t="s">
        <v>81</v>
      </c>
      <c r="Z2" s="5" t="s">
        <v>82</v>
      </c>
      <c r="AA2" s="5" t="s">
        <v>83</v>
      </c>
      <c r="AB2" s="5" t="s">
        <v>84</v>
      </c>
      <c r="AC2" s="5" t="s">
        <v>85</v>
      </c>
      <c r="AD2" s="5" t="s">
        <v>86</v>
      </c>
      <c r="AE2" s="5" t="s">
        <v>87</v>
      </c>
      <c r="AF2" s="5" t="s">
        <v>88</v>
      </c>
      <c r="AG2" s="5" t="s">
        <v>89</v>
      </c>
      <c r="AH2" s="5" t="s">
        <v>90</v>
      </c>
      <c r="AI2" s="5" t="s">
        <v>91</v>
      </c>
      <c r="AJ2" s="5" t="s">
        <v>92</v>
      </c>
      <c r="AK2" s="5" t="s">
        <v>93</v>
      </c>
      <c r="AL2" s="5" t="s">
        <v>94</v>
      </c>
      <c r="AM2" s="5" t="s">
        <v>95</v>
      </c>
      <c r="AN2" s="5" t="s">
        <v>96</v>
      </c>
      <c r="AO2" s="5" t="s">
        <v>97</v>
      </c>
      <c r="AP2" s="5" t="s">
        <v>98</v>
      </c>
      <c r="AQ2" s="5" t="s">
        <v>99</v>
      </c>
      <c r="AR2" s="5" t="s">
        <v>100</v>
      </c>
      <c r="AS2" s="5" t="s">
        <v>101</v>
      </c>
      <c r="AT2" s="5" t="s">
        <v>102</v>
      </c>
      <c r="AU2" s="5" t="s">
        <v>103</v>
      </c>
      <c r="AV2" s="5" t="s">
        <v>104</v>
      </c>
      <c r="AW2" s="5" t="s">
        <v>105</v>
      </c>
    </row>
    <row r="3" spans="1:49" ht="25.5">
      <c r="A3" s="5" t="s">
        <v>13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63</v>
      </c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  <c r="O3" s="5" t="s">
        <v>71</v>
      </c>
      <c r="P3" s="5" t="str">
        <f>VLOOKUP(P2,'name convert'!$A$1:$B$39,2,FALSE)</f>
        <v>keep</v>
      </c>
      <c r="Q3" s="5" t="str">
        <f>VLOOKUP(Q2,'name convert'!$A$1:$B$39,2,FALSE)</f>
        <v>Academy</v>
      </c>
      <c r="R3" s="5" t="str">
        <f>VLOOKUP(R2,'name convert'!$A$1:$B$39,2,FALSE)</f>
        <v>home</v>
      </c>
      <c r="S3" s="5" t="str">
        <f>VLOOKUP(S2,'name convert'!$A$1:$B$39,2,FALSE)</f>
        <v>Barracks</v>
      </c>
      <c r="T3" s="5" t="str">
        <f>VLOOKUP(T2,'name convert'!$A$1:$B$39,2,FALSE)</f>
        <v>Great hall</v>
      </c>
      <c r="U3" s="5" t="str">
        <f>VLOOKUP(U2,'name convert'!$A$1:$B$39,2,FALSE)</f>
        <v>vault</v>
      </c>
      <c r="V3" s="5" t="str">
        <f>VLOOKUP(V2,'name convert'!$A$1:$B$39,2,FALSE)</f>
        <v>Muster Field</v>
      </c>
      <c r="W3" s="5" t="str">
        <f>VLOOKUP(W2,'name convert'!$A$1:$B$39,2,FALSE)</f>
        <v>Embassy</v>
      </c>
      <c r="X3" s="5" t="str">
        <f>VLOOKUP(X2,'name convert'!$A$1:$B$39,2,FALSE)</f>
        <v>Forge</v>
      </c>
      <c r="Y3" s="5" t="str">
        <f>VLOOKUP(Y2,'name convert'!$A$1:$B$39,2,FALSE)</f>
        <v>Armory</v>
      </c>
      <c r="Z3" s="5" t="str">
        <f>VLOOKUP(Z2,'name convert'!$A$1:$B$39,2,FALSE)</f>
        <v>Watch tower</v>
      </c>
      <c r="AA3" s="5" t="str">
        <f>VLOOKUP(AA2,'name convert'!$A$1:$B$39,2,FALSE)</f>
        <v>Stables</v>
      </c>
      <c r="AB3" s="5" t="str">
        <f>VLOOKUP(AB2,'name convert'!$A$1:$B$39,2,FALSE)</f>
        <v>Traven</v>
      </c>
      <c r="AC3" s="5" t="str">
        <f>VLOOKUP(AC2,'name convert'!$A$1:$B$39,2,FALSE)</f>
        <v>Sage's Tower</v>
      </c>
      <c r="AD3" s="5" t="str">
        <f>VLOOKUP(AD2,'name convert'!$A$1:$B$39,2,FALSE)</f>
        <v>City wall</v>
      </c>
      <c r="AE3" s="5" t="str">
        <f>VLOOKUP(AE2,'name convert'!$A$1:$B$39,2,FALSE)</f>
        <v>Farm</v>
      </c>
      <c r="AF3" s="5" t="str">
        <f>VLOOKUP(AF2,'name convert'!$A$1:$B$39,2,FALSE)</f>
        <v>Arboretum</v>
      </c>
      <c r="AG3" s="5" t="str">
        <f>VLOOKUP(AG2,'name convert'!$A$1:$B$39,2,FALSE)</f>
        <v>Quarry</v>
      </c>
      <c r="AH3" s="5" t="str">
        <f>VLOOKUP(AH2,'name convert'!$A$1:$B$39,2,FALSE)</f>
        <v>MINE/ore vein</v>
      </c>
      <c r="AI3" s="5" t="str">
        <f>VLOOKUP(AI2,'name convert'!$A$1:$B$39,2,FALSE)</f>
        <v>Fertilizer</v>
      </c>
      <c r="AJ3" s="5" t="str">
        <f>VLOOKUP(AJ2,'name convert'!$A$1:$B$39,2,FALSE)</f>
        <v>Arbors</v>
      </c>
      <c r="AK3" s="5" t="str">
        <f>VLOOKUP(AK2,'name convert'!$A$1:$B$39,2,FALSE)</f>
        <v>Masonry</v>
      </c>
      <c r="AL3" s="5" t="str">
        <f>VLOOKUP(AL2,'name convert'!$A$1:$B$39,2,FALSE)</f>
        <v>Smelting</v>
      </c>
      <c r="AM3" s="5" t="str">
        <f>VLOOKUP(AM2,'name convert'!$A$1:$B$39,2,FALSE)</f>
        <v>Siege Weapons</v>
      </c>
      <c r="AN3" s="5" t="str">
        <f>VLOOKUP(AN2,'name convert'!$A$1:$B$39,2,FALSE)</f>
        <v>Far Seeing</v>
      </c>
      <c r="AO3" s="5" t="str">
        <f>VLOOKUP(AO2,'name convert'!$A$1:$B$39,2,FALSE)</f>
        <v>Honed Blades</v>
      </c>
      <c r="AP3" s="5" t="str">
        <f>VLOOKUP(AP2,'name convert'!$A$1:$B$39,2,FALSE)</f>
        <v>Metal Alloys</v>
      </c>
      <c r="AQ3" s="5" t="str">
        <f>VLOOKUP(AQ2,'name convert'!$A$1:$B$39,2,FALSE)</f>
        <v>Saddlebags</v>
      </c>
      <c r="AR3" s="5" t="str">
        <f>VLOOKUP(AR2,'name convert'!$A$1:$B$39,2,FALSE)</f>
        <v>Catorgraphy</v>
      </c>
      <c r="AS3" s="5" t="str">
        <f>VLOOKUP(AS2,'name convert'!$A$1:$B$39,2,FALSE)</f>
        <v>Horseshoes</v>
      </c>
      <c r="AT3" s="5" t="str">
        <f>VLOOKUP(AT2,'name convert'!$A$1:$B$39,2,FALSE)</f>
        <v>Fletching</v>
      </c>
      <c r="AU3" s="5" t="str">
        <f>VLOOKUP(AU2,'name convert'!$A$1:$B$39,2,FALSE)</f>
        <v>StrongBox</v>
      </c>
      <c r="AV3" s="5" t="str">
        <f>VLOOKUP(AV2,'name convert'!$A$1:$B$39,2,FALSE)</f>
        <v>Vigor</v>
      </c>
      <c r="AW3" s="5" t="str">
        <f>VLOOKUP(AW2,'name convert'!$A$1:$B$39,2,FALSE)</f>
        <v>Engineering</v>
      </c>
    </row>
    <row r="4" spans="1:49">
      <c r="A4" s="5" t="s">
        <v>73</v>
      </c>
      <c r="B4" s="5" t="str">
        <f>VLOOKUP(A4,'name convert'!$A$1:$B$50,2,FALSE)</f>
        <v>Academy</v>
      </c>
      <c r="C4" s="5" t="s">
        <v>106</v>
      </c>
      <c r="D4" s="5">
        <v>1</v>
      </c>
      <c r="E4" s="5">
        <v>1</v>
      </c>
      <c r="F4" s="5">
        <v>1</v>
      </c>
      <c r="G4" s="5">
        <v>2</v>
      </c>
      <c r="H4" s="5"/>
      <c r="I4" s="5">
        <v>15</v>
      </c>
      <c r="J4" s="5">
        <f t="shared" ref="J4:J23" si="0">I4/60</f>
        <v>0.25</v>
      </c>
      <c r="K4" s="5">
        <v>0</v>
      </c>
      <c r="L4" s="5">
        <v>120</v>
      </c>
      <c r="M4" s="5">
        <v>2500</v>
      </c>
      <c r="N4" s="5">
        <v>1500</v>
      </c>
      <c r="O4" s="5">
        <v>200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>
      <c r="A5" s="5" t="s">
        <v>73</v>
      </c>
      <c r="B5" s="5" t="str">
        <f>VLOOKUP(A5,'name convert'!$A$1:$B$50,2,FALSE)</f>
        <v>Academy</v>
      </c>
      <c r="C5" s="5" t="s">
        <v>106</v>
      </c>
      <c r="D5" s="5">
        <v>2</v>
      </c>
      <c r="E5" s="5">
        <v>1</v>
      </c>
      <c r="F5" s="5">
        <v>2</v>
      </c>
      <c r="G5" s="5">
        <v>2</v>
      </c>
      <c r="H5" s="5"/>
      <c r="I5" s="5">
        <v>960</v>
      </c>
      <c r="J5" s="5">
        <f t="shared" si="0"/>
        <v>16</v>
      </c>
      <c r="K5" s="5">
        <v>0</v>
      </c>
      <c r="L5" s="5">
        <f t="shared" ref="L5:L13" si="1">L4*2</f>
        <v>240</v>
      </c>
      <c r="M5" s="5">
        <f t="shared" ref="M5:M13" si="2">M4*2</f>
        <v>5000</v>
      </c>
      <c r="N5" s="5">
        <f t="shared" ref="N5:N13" si="3">N4*2</f>
        <v>3000</v>
      </c>
      <c r="O5" s="5">
        <f t="shared" ref="O5:O13" si="4">O4*2</f>
        <v>400</v>
      </c>
      <c r="P5" s="5"/>
      <c r="Q5" s="5">
        <v>1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>
      <c r="A6" s="5" t="s">
        <v>73</v>
      </c>
      <c r="B6" s="5" t="str">
        <f>VLOOKUP(A6,'name convert'!$A$1:$B$50,2,FALSE)</f>
        <v>Academy</v>
      </c>
      <c r="C6" s="5" t="s">
        <v>106</v>
      </c>
      <c r="D6" s="5">
        <v>3</v>
      </c>
      <c r="E6" s="5">
        <v>1</v>
      </c>
      <c r="F6" s="5">
        <v>3</v>
      </c>
      <c r="G6" s="5">
        <v>2</v>
      </c>
      <c r="H6" s="5"/>
      <c r="I6" s="5">
        <f t="shared" ref="I6:I13" si="5">I5*2</f>
        <v>1920</v>
      </c>
      <c r="J6" s="5">
        <f t="shared" si="0"/>
        <v>32</v>
      </c>
      <c r="K6" s="5">
        <v>0</v>
      </c>
      <c r="L6" s="5">
        <f t="shared" si="1"/>
        <v>480</v>
      </c>
      <c r="M6" s="5">
        <f t="shared" si="2"/>
        <v>10000</v>
      </c>
      <c r="N6" s="5">
        <f t="shared" si="3"/>
        <v>6000</v>
      </c>
      <c r="O6" s="5">
        <f t="shared" si="4"/>
        <v>800</v>
      </c>
      <c r="P6" s="5"/>
      <c r="Q6" s="5">
        <f t="shared" ref="Q6:Q24" si="6">Q5+1</f>
        <v>2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>
      <c r="A7" s="5" t="s">
        <v>73</v>
      </c>
      <c r="B7" s="5" t="str">
        <f>VLOOKUP(A7,'name convert'!$A$1:$B$50,2,FALSE)</f>
        <v>Academy</v>
      </c>
      <c r="C7" s="5" t="s">
        <v>106</v>
      </c>
      <c r="D7" s="5">
        <v>4</v>
      </c>
      <c r="E7" s="5">
        <v>1</v>
      </c>
      <c r="F7" s="5">
        <v>4</v>
      </c>
      <c r="G7" s="5">
        <v>2</v>
      </c>
      <c r="H7" s="5"/>
      <c r="I7" s="5">
        <f t="shared" si="5"/>
        <v>3840</v>
      </c>
      <c r="J7" s="5">
        <f t="shared" si="0"/>
        <v>64</v>
      </c>
      <c r="K7" s="5">
        <v>0</v>
      </c>
      <c r="L7" s="5">
        <f t="shared" si="1"/>
        <v>960</v>
      </c>
      <c r="M7" s="5">
        <f t="shared" si="2"/>
        <v>20000</v>
      </c>
      <c r="N7" s="5">
        <f t="shared" si="3"/>
        <v>12000</v>
      </c>
      <c r="O7" s="5">
        <f t="shared" si="4"/>
        <v>1600</v>
      </c>
      <c r="P7" s="5"/>
      <c r="Q7" s="5">
        <f t="shared" si="6"/>
        <v>3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>
      <c r="A8" s="5" t="s">
        <v>73</v>
      </c>
      <c r="B8" s="5" t="str">
        <f>VLOOKUP(A8,'name convert'!$A$1:$B$50,2,FALSE)</f>
        <v>Academy</v>
      </c>
      <c r="C8" s="5" t="s">
        <v>106</v>
      </c>
      <c r="D8" s="5">
        <v>5</v>
      </c>
      <c r="E8" s="5">
        <v>1</v>
      </c>
      <c r="F8" s="5">
        <v>5</v>
      </c>
      <c r="G8" s="5">
        <v>2</v>
      </c>
      <c r="H8" s="5"/>
      <c r="I8" s="5">
        <f t="shared" si="5"/>
        <v>7680</v>
      </c>
      <c r="J8" s="5">
        <f t="shared" si="0"/>
        <v>128</v>
      </c>
      <c r="K8" s="5">
        <v>0</v>
      </c>
      <c r="L8" s="5">
        <f t="shared" si="1"/>
        <v>1920</v>
      </c>
      <c r="M8" s="5">
        <f t="shared" si="2"/>
        <v>40000</v>
      </c>
      <c r="N8" s="5">
        <f t="shared" si="3"/>
        <v>24000</v>
      </c>
      <c r="O8" s="5">
        <f t="shared" si="4"/>
        <v>3200</v>
      </c>
      <c r="P8" s="5"/>
      <c r="Q8" s="5">
        <f t="shared" si="6"/>
        <v>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>
      <c r="A9" s="5" t="s">
        <v>73</v>
      </c>
      <c r="B9" s="5" t="str">
        <f>VLOOKUP(A9,'name convert'!$A$1:$B$50,2,FALSE)</f>
        <v>Academy</v>
      </c>
      <c r="C9" s="5" t="s">
        <v>106</v>
      </c>
      <c r="D9" s="5">
        <v>6</v>
      </c>
      <c r="E9" s="5">
        <v>1</v>
      </c>
      <c r="F9" s="5">
        <v>6</v>
      </c>
      <c r="G9" s="5">
        <v>2</v>
      </c>
      <c r="H9" s="5"/>
      <c r="I9" s="5">
        <f t="shared" si="5"/>
        <v>15360</v>
      </c>
      <c r="J9" s="5">
        <f t="shared" si="0"/>
        <v>256</v>
      </c>
      <c r="K9" s="5">
        <v>0</v>
      </c>
      <c r="L9" s="5">
        <f t="shared" si="1"/>
        <v>3840</v>
      </c>
      <c r="M9" s="5">
        <f t="shared" si="2"/>
        <v>80000</v>
      </c>
      <c r="N9" s="5">
        <f t="shared" si="3"/>
        <v>48000</v>
      </c>
      <c r="O9" s="5">
        <f t="shared" si="4"/>
        <v>6400</v>
      </c>
      <c r="P9" s="5"/>
      <c r="Q9" s="5">
        <f t="shared" si="6"/>
        <v>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>
      <c r="A10" s="5" t="s">
        <v>73</v>
      </c>
      <c r="B10" s="5" t="str">
        <f>VLOOKUP(A10,'name convert'!$A$1:$B$50,2,FALSE)</f>
        <v>Academy</v>
      </c>
      <c r="C10" s="5" t="s">
        <v>106</v>
      </c>
      <c r="D10" s="5">
        <v>7</v>
      </c>
      <c r="E10" s="5">
        <v>1</v>
      </c>
      <c r="F10" s="5">
        <v>7</v>
      </c>
      <c r="G10" s="5">
        <v>2</v>
      </c>
      <c r="H10" s="5"/>
      <c r="I10" s="5">
        <f t="shared" si="5"/>
        <v>30720</v>
      </c>
      <c r="J10" s="5">
        <f t="shared" si="0"/>
        <v>512</v>
      </c>
      <c r="K10" s="5">
        <v>0</v>
      </c>
      <c r="L10" s="5">
        <f t="shared" si="1"/>
        <v>7680</v>
      </c>
      <c r="M10" s="5">
        <f t="shared" si="2"/>
        <v>160000</v>
      </c>
      <c r="N10" s="5">
        <f t="shared" si="3"/>
        <v>96000</v>
      </c>
      <c r="O10" s="5">
        <f t="shared" si="4"/>
        <v>12800</v>
      </c>
      <c r="P10" s="5"/>
      <c r="Q10" s="5">
        <f t="shared" si="6"/>
        <v>6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>
      <c r="A11" s="5" t="s">
        <v>73</v>
      </c>
      <c r="B11" s="5" t="str">
        <f>VLOOKUP(A11,'name convert'!$A$1:$B$50,2,FALSE)</f>
        <v>Academy</v>
      </c>
      <c r="C11" s="5" t="s">
        <v>106</v>
      </c>
      <c r="D11" s="5">
        <v>8</v>
      </c>
      <c r="E11" s="5">
        <v>1</v>
      </c>
      <c r="F11" s="5">
        <v>8</v>
      </c>
      <c r="G11" s="5">
        <v>2</v>
      </c>
      <c r="H11" s="5"/>
      <c r="I11" s="5">
        <f t="shared" si="5"/>
        <v>61440</v>
      </c>
      <c r="J11" s="5">
        <f t="shared" si="0"/>
        <v>1024</v>
      </c>
      <c r="K11" s="5">
        <v>0</v>
      </c>
      <c r="L11" s="5">
        <f t="shared" si="1"/>
        <v>15360</v>
      </c>
      <c r="M11" s="5">
        <f t="shared" si="2"/>
        <v>320000</v>
      </c>
      <c r="N11" s="5">
        <f t="shared" si="3"/>
        <v>192000</v>
      </c>
      <c r="O11" s="5">
        <f t="shared" si="4"/>
        <v>25600</v>
      </c>
      <c r="P11" s="5"/>
      <c r="Q11" s="5">
        <f t="shared" si="6"/>
        <v>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>
      <c r="A12" s="5" t="s">
        <v>73</v>
      </c>
      <c r="B12" s="5" t="str">
        <f>VLOOKUP(A12,'name convert'!$A$1:$B$50,2,FALSE)</f>
        <v>Academy</v>
      </c>
      <c r="C12" s="5" t="s">
        <v>106</v>
      </c>
      <c r="D12" s="5">
        <v>9</v>
      </c>
      <c r="E12" s="5">
        <v>1</v>
      </c>
      <c r="F12" s="5">
        <v>9</v>
      </c>
      <c r="G12" s="5">
        <v>2</v>
      </c>
      <c r="H12" s="5"/>
      <c r="I12" s="5">
        <f t="shared" si="5"/>
        <v>122880</v>
      </c>
      <c r="J12" s="5">
        <f t="shared" si="0"/>
        <v>2048</v>
      </c>
      <c r="K12" s="5">
        <v>0</v>
      </c>
      <c r="L12" s="5">
        <f t="shared" si="1"/>
        <v>30720</v>
      </c>
      <c r="M12" s="5">
        <f t="shared" si="2"/>
        <v>640000</v>
      </c>
      <c r="N12" s="5">
        <f t="shared" si="3"/>
        <v>384000</v>
      </c>
      <c r="O12" s="5">
        <f t="shared" si="4"/>
        <v>51200</v>
      </c>
      <c r="P12" s="5"/>
      <c r="Q12" s="5">
        <f t="shared" si="6"/>
        <v>8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>
      <c r="A13" s="5" t="s">
        <v>73</v>
      </c>
      <c r="B13" s="5" t="str">
        <f>VLOOKUP(A13,'name convert'!$A$1:$B$50,2,FALSE)</f>
        <v>Academy</v>
      </c>
      <c r="C13" s="5" t="s">
        <v>106</v>
      </c>
      <c r="D13" s="5">
        <v>10</v>
      </c>
      <c r="E13" s="5">
        <v>1</v>
      </c>
      <c r="F13" s="5">
        <v>10</v>
      </c>
      <c r="G13" s="5">
        <v>2</v>
      </c>
      <c r="H13" s="5" t="s">
        <v>117</v>
      </c>
      <c r="I13" s="5">
        <f t="shared" si="5"/>
        <v>245760</v>
      </c>
      <c r="J13" s="5">
        <f t="shared" si="0"/>
        <v>4096</v>
      </c>
      <c r="K13" s="5">
        <v>0</v>
      </c>
      <c r="L13" s="5">
        <f t="shared" si="1"/>
        <v>61440</v>
      </c>
      <c r="M13" s="5">
        <f t="shared" si="2"/>
        <v>1280000</v>
      </c>
      <c r="N13" s="5">
        <f t="shared" si="3"/>
        <v>768000</v>
      </c>
      <c r="O13" s="5">
        <f t="shared" si="4"/>
        <v>102400</v>
      </c>
      <c r="P13" s="5"/>
      <c r="Q13" s="5">
        <f t="shared" si="6"/>
        <v>9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>
      <c r="A14" s="5" t="s">
        <v>73</v>
      </c>
      <c r="B14" s="5" t="str">
        <f>VLOOKUP(A14,'name convert'!$A$1:$B$50,2,FALSE)</f>
        <v>Academy</v>
      </c>
      <c r="C14" s="5" t="s">
        <v>106</v>
      </c>
      <c r="D14" s="5">
        <v>11</v>
      </c>
      <c r="E14" s="5">
        <v>2</v>
      </c>
      <c r="F14" s="5">
        <v>1</v>
      </c>
      <c r="G14" s="5">
        <v>2</v>
      </c>
      <c r="H14" s="5"/>
      <c r="I14" s="5">
        <v>0</v>
      </c>
      <c r="J14" s="5">
        <f t="shared" si="0"/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11</v>
      </c>
      <c r="Q14" s="5">
        <f t="shared" si="6"/>
        <v>10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>
      <c r="A15" s="5" t="s">
        <v>73</v>
      </c>
      <c r="B15" s="5" t="str">
        <f>VLOOKUP(A15,'name convert'!$A$1:$B$50,2,FALSE)</f>
        <v>Academy</v>
      </c>
      <c r="C15" s="5" t="s">
        <v>106</v>
      </c>
      <c r="D15" s="5">
        <v>12</v>
      </c>
      <c r="E15" s="5">
        <v>2</v>
      </c>
      <c r="F15" s="5">
        <v>2</v>
      </c>
      <c r="G15" s="5">
        <v>2</v>
      </c>
      <c r="H15" s="5"/>
      <c r="I15" s="5">
        <f t="shared" ref="I15:I23" si="7">(I5)*3</f>
        <v>2880</v>
      </c>
      <c r="J15" s="5">
        <f t="shared" si="0"/>
        <v>48</v>
      </c>
      <c r="K15" s="5">
        <v>0</v>
      </c>
      <c r="L15" s="5">
        <f t="shared" ref="L15:O23" si="8">L5</f>
        <v>240</v>
      </c>
      <c r="M15" s="5">
        <f t="shared" si="8"/>
        <v>5000</v>
      </c>
      <c r="N15" s="5">
        <f t="shared" si="8"/>
        <v>3000</v>
      </c>
      <c r="O15" s="5">
        <f t="shared" si="8"/>
        <v>400</v>
      </c>
      <c r="P15" s="5">
        <f t="shared" ref="P15:P24" si="9">P14+1</f>
        <v>12</v>
      </c>
      <c r="Q15" s="5">
        <f t="shared" si="6"/>
        <v>11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>
      <c r="A16" s="5" t="s">
        <v>73</v>
      </c>
      <c r="B16" s="5" t="str">
        <f>VLOOKUP(A16,'name convert'!$A$1:$B$50,2,FALSE)</f>
        <v>Academy</v>
      </c>
      <c r="C16" s="5" t="s">
        <v>106</v>
      </c>
      <c r="D16" s="5">
        <v>13</v>
      </c>
      <c r="E16" s="5">
        <v>2</v>
      </c>
      <c r="F16" s="5">
        <v>3</v>
      </c>
      <c r="G16" s="5">
        <v>2</v>
      </c>
      <c r="H16" s="5"/>
      <c r="I16" s="5">
        <f t="shared" si="7"/>
        <v>5760</v>
      </c>
      <c r="J16" s="5">
        <f t="shared" si="0"/>
        <v>96</v>
      </c>
      <c r="K16" s="5">
        <v>0</v>
      </c>
      <c r="L16" s="5">
        <f t="shared" si="8"/>
        <v>480</v>
      </c>
      <c r="M16" s="5">
        <f t="shared" si="8"/>
        <v>10000</v>
      </c>
      <c r="N16" s="5">
        <f t="shared" si="8"/>
        <v>6000</v>
      </c>
      <c r="O16" s="5">
        <f t="shared" si="8"/>
        <v>800</v>
      </c>
      <c r="P16" s="5">
        <f t="shared" si="9"/>
        <v>13</v>
      </c>
      <c r="Q16" s="5">
        <f t="shared" si="6"/>
        <v>12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>
      <c r="A17" s="5" t="s">
        <v>73</v>
      </c>
      <c r="B17" s="5" t="str">
        <f>VLOOKUP(A17,'name convert'!$A$1:$B$50,2,FALSE)</f>
        <v>Academy</v>
      </c>
      <c r="C17" s="5" t="s">
        <v>106</v>
      </c>
      <c r="D17" s="5">
        <v>14</v>
      </c>
      <c r="E17" s="5">
        <v>2</v>
      </c>
      <c r="F17" s="5">
        <v>4</v>
      </c>
      <c r="G17" s="5">
        <v>2</v>
      </c>
      <c r="H17" s="5"/>
      <c r="I17" s="5">
        <f t="shared" si="7"/>
        <v>11520</v>
      </c>
      <c r="J17" s="5">
        <f t="shared" si="0"/>
        <v>192</v>
      </c>
      <c r="K17" s="5">
        <v>0</v>
      </c>
      <c r="L17" s="5">
        <f t="shared" si="8"/>
        <v>960</v>
      </c>
      <c r="M17" s="5">
        <f t="shared" si="8"/>
        <v>20000</v>
      </c>
      <c r="N17" s="5">
        <f t="shared" si="8"/>
        <v>12000</v>
      </c>
      <c r="O17" s="5">
        <f t="shared" si="8"/>
        <v>1600</v>
      </c>
      <c r="P17" s="5">
        <f t="shared" si="9"/>
        <v>14</v>
      </c>
      <c r="Q17" s="5">
        <f t="shared" si="6"/>
        <v>13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>
      <c r="A18" s="5" t="s">
        <v>73</v>
      </c>
      <c r="B18" s="5" t="str">
        <f>VLOOKUP(A18,'name convert'!$A$1:$B$50,2,FALSE)</f>
        <v>Academy</v>
      </c>
      <c r="C18" s="5" t="s">
        <v>106</v>
      </c>
      <c r="D18" s="5">
        <v>15</v>
      </c>
      <c r="E18" s="5">
        <v>2</v>
      </c>
      <c r="F18" s="5">
        <v>5</v>
      </c>
      <c r="G18" s="5">
        <v>2</v>
      </c>
      <c r="H18" s="5"/>
      <c r="I18" s="5">
        <f t="shared" si="7"/>
        <v>23040</v>
      </c>
      <c r="J18" s="5">
        <f t="shared" si="0"/>
        <v>384</v>
      </c>
      <c r="K18" s="5">
        <v>0</v>
      </c>
      <c r="L18" s="5">
        <f t="shared" si="8"/>
        <v>1920</v>
      </c>
      <c r="M18" s="5">
        <f t="shared" si="8"/>
        <v>40000</v>
      </c>
      <c r="N18" s="5">
        <f t="shared" si="8"/>
        <v>24000</v>
      </c>
      <c r="O18" s="5">
        <f t="shared" si="8"/>
        <v>3200</v>
      </c>
      <c r="P18" s="5">
        <f t="shared" si="9"/>
        <v>15</v>
      </c>
      <c r="Q18" s="5">
        <f t="shared" si="6"/>
        <v>14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>
      <c r="A19" s="5" t="s">
        <v>73</v>
      </c>
      <c r="B19" s="5" t="str">
        <f>VLOOKUP(A19,'name convert'!$A$1:$B$50,2,FALSE)</f>
        <v>Academy</v>
      </c>
      <c r="C19" s="5" t="s">
        <v>106</v>
      </c>
      <c r="D19" s="5">
        <v>16</v>
      </c>
      <c r="E19" s="5">
        <v>2</v>
      </c>
      <c r="F19" s="5">
        <v>6</v>
      </c>
      <c r="G19" s="5">
        <v>2</v>
      </c>
      <c r="H19" s="5"/>
      <c r="I19" s="5">
        <f t="shared" si="7"/>
        <v>46080</v>
      </c>
      <c r="J19" s="5">
        <f t="shared" si="0"/>
        <v>768</v>
      </c>
      <c r="K19" s="5">
        <v>0</v>
      </c>
      <c r="L19" s="5">
        <f t="shared" si="8"/>
        <v>3840</v>
      </c>
      <c r="M19" s="5">
        <f t="shared" si="8"/>
        <v>80000</v>
      </c>
      <c r="N19" s="5">
        <f t="shared" si="8"/>
        <v>48000</v>
      </c>
      <c r="O19" s="5">
        <f t="shared" si="8"/>
        <v>6400</v>
      </c>
      <c r="P19" s="5">
        <f t="shared" si="9"/>
        <v>16</v>
      </c>
      <c r="Q19" s="5">
        <f t="shared" si="6"/>
        <v>15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>
      <c r="A20" s="5" t="s">
        <v>73</v>
      </c>
      <c r="B20" s="5" t="str">
        <f>VLOOKUP(A20,'name convert'!$A$1:$B$50,2,FALSE)</f>
        <v>Academy</v>
      </c>
      <c r="C20" s="5" t="s">
        <v>106</v>
      </c>
      <c r="D20" s="5">
        <v>17</v>
      </c>
      <c r="E20" s="5">
        <v>2</v>
      </c>
      <c r="F20" s="5">
        <v>7</v>
      </c>
      <c r="G20" s="5">
        <v>2</v>
      </c>
      <c r="H20" s="5"/>
      <c r="I20" s="5">
        <f t="shared" si="7"/>
        <v>92160</v>
      </c>
      <c r="J20" s="5">
        <f t="shared" si="0"/>
        <v>1536</v>
      </c>
      <c r="K20" s="5">
        <v>0</v>
      </c>
      <c r="L20" s="5">
        <f t="shared" si="8"/>
        <v>7680</v>
      </c>
      <c r="M20" s="5">
        <f t="shared" si="8"/>
        <v>160000</v>
      </c>
      <c r="N20" s="5">
        <f t="shared" si="8"/>
        <v>96000</v>
      </c>
      <c r="O20" s="5">
        <f t="shared" si="8"/>
        <v>12800</v>
      </c>
      <c r="P20" s="5">
        <f t="shared" si="9"/>
        <v>17</v>
      </c>
      <c r="Q20" s="5">
        <f t="shared" si="6"/>
        <v>16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>
      <c r="A21" s="5" t="s">
        <v>73</v>
      </c>
      <c r="B21" s="5" t="str">
        <f>VLOOKUP(A21,'name convert'!$A$1:$B$50,2,FALSE)</f>
        <v>Academy</v>
      </c>
      <c r="C21" s="5" t="s">
        <v>106</v>
      </c>
      <c r="D21" s="5">
        <v>18</v>
      </c>
      <c r="E21" s="5">
        <v>2</v>
      </c>
      <c r="F21" s="5">
        <v>8</v>
      </c>
      <c r="G21" s="5">
        <v>2</v>
      </c>
      <c r="H21" s="5"/>
      <c r="I21" s="5">
        <f t="shared" si="7"/>
        <v>184320</v>
      </c>
      <c r="J21" s="5">
        <f t="shared" si="0"/>
        <v>3072</v>
      </c>
      <c r="K21" s="5">
        <v>0</v>
      </c>
      <c r="L21" s="5">
        <f t="shared" si="8"/>
        <v>15360</v>
      </c>
      <c r="M21" s="5">
        <f t="shared" si="8"/>
        <v>320000</v>
      </c>
      <c r="N21" s="5">
        <f t="shared" si="8"/>
        <v>192000</v>
      </c>
      <c r="O21" s="5">
        <f t="shared" si="8"/>
        <v>25600</v>
      </c>
      <c r="P21" s="5">
        <f t="shared" si="9"/>
        <v>18</v>
      </c>
      <c r="Q21" s="5">
        <f t="shared" si="6"/>
        <v>17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>
      <c r="A22" s="5" t="s">
        <v>73</v>
      </c>
      <c r="B22" s="5" t="str">
        <f>VLOOKUP(A22,'name convert'!$A$1:$B$50,2,FALSE)</f>
        <v>Academy</v>
      </c>
      <c r="C22" s="5" t="s">
        <v>106</v>
      </c>
      <c r="D22" s="5">
        <v>19</v>
      </c>
      <c r="E22" s="5">
        <v>2</v>
      </c>
      <c r="F22" s="5">
        <v>9</v>
      </c>
      <c r="G22" s="5">
        <v>2</v>
      </c>
      <c r="H22" s="5"/>
      <c r="I22" s="5">
        <f t="shared" si="7"/>
        <v>368640</v>
      </c>
      <c r="J22" s="5">
        <f t="shared" si="0"/>
        <v>6144</v>
      </c>
      <c r="K22" s="5">
        <v>0</v>
      </c>
      <c r="L22" s="5">
        <f t="shared" si="8"/>
        <v>30720</v>
      </c>
      <c r="M22" s="5">
        <f t="shared" si="8"/>
        <v>640000</v>
      </c>
      <c r="N22" s="5">
        <f t="shared" si="8"/>
        <v>384000</v>
      </c>
      <c r="O22" s="5">
        <f t="shared" si="8"/>
        <v>51200</v>
      </c>
      <c r="P22" s="5">
        <f t="shared" si="9"/>
        <v>19</v>
      </c>
      <c r="Q22" s="5">
        <f t="shared" si="6"/>
        <v>18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>
      <c r="A23" s="5" t="s">
        <v>73</v>
      </c>
      <c r="B23" s="5" t="str">
        <f>VLOOKUP(A23,'name convert'!$A$1:$B$50,2,FALSE)</f>
        <v>Academy</v>
      </c>
      <c r="C23" s="5" t="s">
        <v>106</v>
      </c>
      <c r="D23" s="5">
        <v>20</v>
      </c>
      <c r="E23" s="5">
        <v>2</v>
      </c>
      <c r="F23" s="5">
        <v>10</v>
      </c>
      <c r="G23" s="5">
        <v>2</v>
      </c>
      <c r="H23" s="5"/>
      <c r="I23" s="5">
        <f t="shared" si="7"/>
        <v>737280</v>
      </c>
      <c r="J23" s="5">
        <f t="shared" si="0"/>
        <v>12288</v>
      </c>
      <c r="K23" s="5">
        <v>0</v>
      </c>
      <c r="L23" s="5">
        <f t="shared" si="8"/>
        <v>61440</v>
      </c>
      <c r="M23" s="5">
        <f t="shared" si="8"/>
        <v>1280000</v>
      </c>
      <c r="N23" s="5">
        <f t="shared" si="8"/>
        <v>768000</v>
      </c>
      <c r="O23" s="5">
        <f t="shared" si="8"/>
        <v>102400</v>
      </c>
      <c r="P23" s="5">
        <f t="shared" si="9"/>
        <v>20</v>
      </c>
      <c r="Q23" s="5">
        <f t="shared" si="6"/>
        <v>19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>
      <c r="A24" s="5" t="s">
        <v>73</v>
      </c>
      <c r="B24" s="5" t="str">
        <f>VLOOKUP(A24,'name convert'!$A$1:$B$50,2,FALSE)</f>
        <v>Academy</v>
      </c>
      <c r="C24" s="5" t="s">
        <v>106</v>
      </c>
      <c r="D24" s="5">
        <v>21</v>
      </c>
      <c r="E24" s="5">
        <v>2</v>
      </c>
      <c r="F24" s="5">
        <v>11</v>
      </c>
      <c r="G24" s="5">
        <v>2</v>
      </c>
      <c r="H24" s="5" t="s">
        <v>129</v>
      </c>
      <c r="I24" s="5">
        <v>737280</v>
      </c>
      <c r="J24" s="5">
        <v>4096</v>
      </c>
      <c r="K24" s="5">
        <v>0</v>
      </c>
      <c r="L24" s="5">
        <v>61440</v>
      </c>
      <c r="M24" s="5">
        <v>1280000</v>
      </c>
      <c r="N24" s="5">
        <v>768000</v>
      </c>
      <c r="O24" s="5">
        <v>102400</v>
      </c>
      <c r="P24" s="5">
        <f t="shared" si="9"/>
        <v>21</v>
      </c>
      <c r="Q24" s="5">
        <f t="shared" si="6"/>
        <v>20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>
      <c r="A25" s="5" t="s">
        <v>75</v>
      </c>
      <c r="B25" s="5" t="str">
        <f>VLOOKUP(A25,'name convert'!$A$1:$B$50,2,FALSE)</f>
        <v>Barracks</v>
      </c>
      <c r="C25" s="5" t="s">
        <v>106</v>
      </c>
      <c r="D25" s="5">
        <v>1</v>
      </c>
      <c r="E25" s="5">
        <v>1</v>
      </c>
      <c r="F25" s="5">
        <v>1</v>
      </c>
      <c r="G25" s="5">
        <v>2</v>
      </c>
      <c r="H25" s="5"/>
      <c r="I25" s="5">
        <v>300</v>
      </c>
      <c r="J25" s="5">
        <f t="shared" ref="J25:J44" si="10">I25/60</f>
        <v>5</v>
      </c>
      <c r="K25" s="5">
        <v>0</v>
      </c>
      <c r="L25" s="5">
        <v>250</v>
      </c>
      <c r="M25" s="5">
        <v>1200</v>
      </c>
      <c r="N25" s="5">
        <v>1500</v>
      </c>
      <c r="O25" s="5">
        <v>500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>
      <c r="A26" s="5" t="s">
        <v>75</v>
      </c>
      <c r="B26" s="5" t="str">
        <f>VLOOKUP(A26,'name convert'!$A$1:$B$50,2,FALSE)</f>
        <v>Barracks</v>
      </c>
      <c r="C26" s="5" t="s">
        <v>106</v>
      </c>
      <c r="D26" s="5">
        <v>2</v>
      </c>
      <c r="E26" s="5">
        <v>1</v>
      </c>
      <c r="F26" s="5">
        <v>2</v>
      </c>
      <c r="G26" s="5">
        <v>2</v>
      </c>
      <c r="H26" s="5"/>
      <c r="I26" s="5">
        <f t="shared" ref="I26:I34" si="11">I25*2</f>
        <v>600</v>
      </c>
      <c r="J26" s="5">
        <f t="shared" si="10"/>
        <v>10</v>
      </c>
      <c r="K26" s="5">
        <v>0</v>
      </c>
      <c r="L26" s="5">
        <f t="shared" ref="L26:L34" si="12">L25*2</f>
        <v>500</v>
      </c>
      <c r="M26" s="5">
        <f t="shared" ref="M26:M34" si="13">M25*2</f>
        <v>2400</v>
      </c>
      <c r="N26" s="5">
        <f t="shared" ref="N26:N34" si="14">N25*2</f>
        <v>3000</v>
      </c>
      <c r="O26" s="5">
        <f t="shared" ref="O26:O34" si="15">O25*2</f>
        <v>1000</v>
      </c>
      <c r="P26" s="5"/>
      <c r="Q26" s="5"/>
      <c r="R26" s="5"/>
      <c r="S26" s="5">
        <v>1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>
      <c r="A27" s="5" t="s">
        <v>75</v>
      </c>
      <c r="B27" s="5" t="str">
        <f>VLOOKUP(A27,'name convert'!$A$1:$B$50,2,FALSE)</f>
        <v>Barracks</v>
      </c>
      <c r="C27" s="5" t="s">
        <v>106</v>
      </c>
      <c r="D27" s="5">
        <v>3</v>
      </c>
      <c r="E27" s="5">
        <v>1</v>
      </c>
      <c r="F27" s="5">
        <v>3</v>
      </c>
      <c r="G27" s="5">
        <v>2</v>
      </c>
      <c r="H27" s="5"/>
      <c r="I27" s="5">
        <f t="shared" si="11"/>
        <v>1200</v>
      </c>
      <c r="J27" s="5">
        <f t="shared" si="10"/>
        <v>20</v>
      </c>
      <c r="K27" s="5">
        <v>0</v>
      </c>
      <c r="L27" s="5">
        <f t="shared" si="12"/>
        <v>1000</v>
      </c>
      <c r="M27" s="5">
        <f t="shared" si="13"/>
        <v>4800</v>
      </c>
      <c r="N27" s="5">
        <f t="shared" si="14"/>
        <v>6000</v>
      </c>
      <c r="O27" s="5">
        <f t="shared" si="15"/>
        <v>2000</v>
      </c>
      <c r="P27" s="5"/>
      <c r="Q27" s="5"/>
      <c r="R27" s="5"/>
      <c r="S27" s="5">
        <f t="shared" ref="S27:S45" si="16">S26+1</f>
        <v>2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>
      <c r="A28" s="5" t="s">
        <v>75</v>
      </c>
      <c r="B28" s="5" t="str">
        <f>VLOOKUP(A28,'name convert'!$A$1:$B$50,2,FALSE)</f>
        <v>Barracks</v>
      </c>
      <c r="C28" s="5" t="s">
        <v>106</v>
      </c>
      <c r="D28" s="5">
        <v>4</v>
      </c>
      <c r="E28" s="5">
        <v>1</v>
      </c>
      <c r="F28" s="5">
        <v>4</v>
      </c>
      <c r="G28" s="5">
        <v>2</v>
      </c>
      <c r="H28" s="5"/>
      <c r="I28" s="5">
        <f t="shared" si="11"/>
        <v>2400</v>
      </c>
      <c r="J28" s="5">
        <f t="shared" si="10"/>
        <v>40</v>
      </c>
      <c r="K28" s="5">
        <v>0</v>
      </c>
      <c r="L28" s="5">
        <f t="shared" si="12"/>
        <v>2000</v>
      </c>
      <c r="M28" s="5">
        <f t="shared" si="13"/>
        <v>9600</v>
      </c>
      <c r="N28" s="5">
        <f t="shared" si="14"/>
        <v>12000</v>
      </c>
      <c r="O28" s="5">
        <f t="shared" si="15"/>
        <v>4000</v>
      </c>
      <c r="P28" s="5"/>
      <c r="Q28" s="5"/>
      <c r="R28" s="5"/>
      <c r="S28" s="5">
        <f t="shared" si="16"/>
        <v>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>
      <c r="A29" s="5" t="s">
        <v>75</v>
      </c>
      <c r="B29" s="5" t="str">
        <f>VLOOKUP(A29,'name convert'!$A$1:$B$50,2,FALSE)</f>
        <v>Barracks</v>
      </c>
      <c r="C29" s="5" t="s">
        <v>106</v>
      </c>
      <c r="D29" s="5">
        <v>5</v>
      </c>
      <c r="E29" s="5">
        <v>1</v>
      </c>
      <c r="F29" s="5">
        <v>5</v>
      </c>
      <c r="G29" s="5">
        <v>2</v>
      </c>
      <c r="H29" s="5"/>
      <c r="I29" s="5">
        <f t="shared" si="11"/>
        <v>4800</v>
      </c>
      <c r="J29" s="5">
        <f t="shared" si="10"/>
        <v>80</v>
      </c>
      <c r="K29" s="5">
        <v>0</v>
      </c>
      <c r="L29" s="5">
        <f t="shared" si="12"/>
        <v>4000</v>
      </c>
      <c r="M29" s="5">
        <f t="shared" si="13"/>
        <v>19200</v>
      </c>
      <c r="N29" s="5">
        <f t="shared" si="14"/>
        <v>24000</v>
      </c>
      <c r="O29" s="5">
        <f t="shared" si="15"/>
        <v>8000</v>
      </c>
      <c r="P29" s="5"/>
      <c r="Q29" s="5"/>
      <c r="R29" s="5"/>
      <c r="S29" s="5">
        <f t="shared" si="16"/>
        <v>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>
      <c r="A30" s="5" t="s">
        <v>75</v>
      </c>
      <c r="B30" s="5" t="str">
        <f>VLOOKUP(A30,'name convert'!$A$1:$B$50,2,FALSE)</f>
        <v>Barracks</v>
      </c>
      <c r="C30" s="5" t="s">
        <v>106</v>
      </c>
      <c r="D30" s="5">
        <v>6</v>
      </c>
      <c r="E30" s="5">
        <v>1</v>
      </c>
      <c r="F30" s="5">
        <v>6</v>
      </c>
      <c r="G30" s="5">
        <v>2</v>
      </c>
      <c r="H30" s="5"/>
      <c r="I30" s="5">
        <f t="shared" si="11"/>
        <v>9600</v>
      </c>
      <c r="J30" s="5">
        <f t="shared" si="10"/>
        <v>160</v>
      </c>
      <c r="K30" s="5">
        <v>0</v>
      </c>
      <c r="L30" s="5">
        <f t="shared" si="12"/>
        <v>8000</v>
      </c>
      <c r="M30" s="5">
        <f t="shared" si="13"/>
        <v>38400</v>
      </c>
      <c r="N30" s="5">
        <f t="shared" si="14"/>
        <v>48000</v>
      </c>
      <c r="O30" s="5">
        <f t="shared" si="15"/>
        <v>16000</v>
      </c>
      <c r="P30" s="5"/>
      <c r="Q30" s="5"/>
      <c r="R30" s="5"/>
      <c r="S30" s="5">
        <f t="shared" si="16"/>
        <v>5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>
      <c r="A31" s="5" t="s">
        <v>75</v>
      </c>
      <c r="B31" s="5" t="str">
        <f>VLOOKUP(A31,'name convert'!$A$1:$B$50,2,FALSE)</f>
        <v>Barracks</v>
      </c>
      <c r="C31" s="5" t="s">
        <v>106</v>
      </c>
      <c r="D31" s="5">
        <v>7</v>
      </c>
      <c r="E31" s="5">
        <v>1</v>
      </c>
      <c r="F31" s="5">
        <v>7</v>
      </c>
      <c r="G31" s="5">
        <v>2</v>
      </c>
      <c r="H31" s="5"/>
      <c r="I31" s="5">
        <f t="shared" si="11"/>
        <v>19200</v>
      </c>
      <c r="J31" s="5">
        <f t="shared" si="10"/>
        <v>320</v>
      </c>
      <c r="K31" s="5">
        <v>0</v>
      </c>
      <c r="L31" s="5">
        <f t="shared" si="12"/>
        <v>16000</v>
      </c>
      <c r="M31" s="5">
        <f t="shared" si="13"/>
        <v>76800</v>
      </c>
      <c r="N31" s="5">
        <f t="shared" si="14"/>
        <v>96000</v>
      </c>
      <c r="O31" s="5">
        <f t="shared" si="15"/>
        <v>32000</v>
      </c>
      <c r="P31" s="5"/>
      <c r="Q31" s="5"/>
      <c r="R31" s="5"/>
      <c r="S31" s="5">
        <f t="shared" si="16"/>
        <v>6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>
      <c r="A32" s="5" t="s">
        <v>75</v>
      </c>
      <c r="B32" s="5" t="str">
        <f>VLOOKUP(A32,'name convert'!$A$1:$B$50,2,FALSE)</f>
        <v>Barracks</v>
      </c>
      <c r="C32" s="5" t="s">
        <v>106</v>
      </c>
      <c r="D32" s="5">
        <v>8</v>
      </c>
      <c r="E32" s="5">
        <v>1</v>
      </c>
      <c r="F32" s="5">
        <v>8</v>
      </c>
      <c r="G32" s="5">
        <v>2</v>
      </c>
      <c r="H32" s="5"/>
      <c r="I32" s="5">
        <f t="shared" si="11"/>
        <v>38400</v>
      </c>
      <c r="J32" s="5">
        <f t="shared" si="10"/>
        <v>640</v>
      </c>
      <c r="K32" s="5">
        <v>0</v>
      </c>
      <c r="L32" s="5">
        <f t="shared" si="12"/>
        <v>32000</v>
      </c>
      <c r="M32" s="5">
        <f t="shared" si="13"/>
        <v>153600</v>
      </c>
      <c r="N32" s="5">
        <f t="shared" si="14"/>
        <v>192000</v>
      </c>
      <c r="O32" s="5">
        <f t="shared" si="15"/>
        <v>64000</v>
      </c>
      <c r="P32" s="5"/>
      <c r="Q32" s="5"/>
      <c r="R32" s="5"/>
      <c r="S32" s="5">
        <f t="shared" si="16"/>
        <v>7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>
      <c r="A33" s="5" t="s">
        <v>75</v>
      </c>
      <c r="B33" s="5" t="str">
        <f>VLOOKUP(A33,'name convert'!$A$1:$B$50,2,FALSE)</f>
        <v>Barracks</v>
      </c>
      <c r="C33" s="5" t="s">
        <v>106</v>
      </c>
      <c r="D33" s="5">
        <v>9</v>
      </c>
      <c r="E33" s="5">
        <v>1</v>
      </c>
      <c r="F33" s="5">
        <v>9</v>
      </c>
      <c r="G33" s="5">
        <v>2</v>
      </c>
      <c r="H33" s="5"/>
      <c r="I33" s="5">
        <f t="shared" si="11"/>
        <v>76800</v>
      </c>
      <c r="J33" s="5">
        <f t="shared" si="10"/>
        <v>1280</v>
      </c>
      <c r="K33" s="5">
        <v>0</v>
      </c>
      <c r="L33" s="5">
        <f t="shared" si="12"/>
        <v>64000</v>
      </c>
      <c r="M33" s="5">
        <f t="shared" si="13"/>
        <v>307200</v>
      </c>
      <c r="N33" s="5">
        <f t="shared" si="14"/>
        <v>384000</v>
      </c>
      <c r="O33" s="5">
        <f t="shared" si="15"/>
        <v>128000</v>
      </c>
      <c r="P33" s="5"/>
      <c r="Q33" s="5"/>
      <c r="R33" s="5"/>
      <c r="S33" s="5">
        <f t="shared" si="16"/>
        <v>8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>
      <c r="A34" s="5" t="s">
        <v>75</v>
      </c>
      <c r="B34" s="5" t="str">
        <f>VLOOKUP(A34,'name convert'!$A$1:$B$50,2,FALSE)</f>
        <v>Barracks</v>
      </c>
      <c r="C34" s="5" t="s">
        <v>106</v>
      </c>
      <c r="D34" s="5">
        <v>10</v>
      </c>
      <c r="E34" s="5">
        <v>1</v>
      </c>
      <c r="F34" s="5">
        <v>10</v>
      </c>
      <c r="G34" s="5">
        <v>2</v>
      </c>
      <c r="H34" s="5" t="s">
        <v>117</v>
      </c>
      <c r="I34" s="5">
        <f t="shared" si="11"/>
        <v>153600</v>
      </c>
      <c r="J34" s="5">
        <f t="shared" si="10"/>
        <v>2560</v>
      </c>
      <c r="K34" s="5">
        <v>0</v>
      </c>
      <c r="L34" s="5">
        <f t="shared" si="12"/>
        <v>128000</v>
      </c>
      <c r="M34" s="5">
        <f t="shared" si="13"/>
        <v>614400</v>
      </c>
      <c r="N34" s="5">
        <f t="shared" si="14"/>
        <v>768000</v>
      </c>
      <c r="O34" s="5">
        <f t="shared" si="15"/>
        <v>256000</v>
      </c>
      <c r="P34" s="5"/>
      <c r="Q34" s="5"/>
      <c r="R34" s="5"/>
      <c r="S34" s="5">
        <f t="shared" si="16"/>
        <v>9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>
      <c r="A35" s="5" t="s">
        <v>75</v>
      </c>
      <c r="B35" s="5" t="str">
        <f>VLOOKUP(A35,'name convert'!$A$1:$B$50,2,FALSE)</f>
        <v>Barracks</v>
      </c>
      <c r="C35" s="5" t="s">
        <v>106</v>
      </c>
      <c r="D35" s="5">
        <v>11</v>
      </c>
      <c r="E35" s="5">
        <v>2</v>
      </c>
      <c r="F35" s="5">
        <v>1</v>
      </c>
      <c r="G35" s="5">
        <v>15</v>
      </c>
      <c r="H35" s="5"/>
      <c r="I35" s="5">
        <v>0</v>
      </c>
      <c r="J35" s="5">
        <f t="shared" si="10"/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11</v>
      </c>
      <c r="Q35" s="5"/>
      <c r="R35" s="5"/>
      <c r="S35" s="5">
        <f t="shared" si="16"/>
        <v>10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>
      <c r="A36" s="5" t="s">
        <v>75</v>
      </c>
      <c r="B36" s="5" t="str">
        <f>VLOOKUP(A36,'name convert'!$A$1:$B$50,2,FALSE)</f>
        <v>Barracks</v>
      </c>
      <c r="C36" s="5" t="s">
        <v>106</v>
      </c>
      <c r="D36" s="5">
        <v>12</v>
      </c>
      <c r="E36" s="5">
        <v>2</v>
      </c>
      <c r="F36" s="5">
        <v>2</v>
      </c>
      <c r="G36" s="5">
        <v>15</v>
      </c>
      <c r="H36" s="5"/>
      <c r="I36" s="112">
        <v>1800</v>
      </c>
      <c r="J36" s="5">
        <f t="shared" si="10"/>
        <v>30</v>
      </c>
      <c r="K36" s="5">
        <v>0</v>
      </c>
      <c r="L36" s="5">
        <f t="shared" ref="L36:O44" si="17">L26</f>
        <v>500</v>
      </c>
      <c r="M36" s="5">
        <f t="shared" si="17"/>
        <v>2400</v>
      </c>
      <c r="N36" s="5">
        <f t="shared" si="17"/>
        <v>3000</v>
      </c>
      <c r="O36" s="5">
        <f t="shared" si="17"/>
        <v>1000</v>
      </c>
      <c r="P36" s="5">
        <f t="shared" ref="P36:P45" si="18">P35+1</f>
        <v>12</v>
      </c>
      <c r="Q36" s="5"/>
      <c r="R36" s="5"/>
      <c r="S36" s="5">
        <f t="shared" si="16"/>
        <v>11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>
      <c r="A37" s="5" t="s">
        <v>75</v>
      </c>
      <c r="B37" s="5" t="str">
        <f>VLOOKUP(A37,'name convert'!$A$1:$B$50,2,FALSE)</f>
        <v>Barracks</v>
      </c>
      <c r="C37" s="5" t="s">
        <v>106</v>
      </c>
      <c r="D37" s="5">
        <v>13</v>
      </c>
      <c r="E37" s="5">
        <v>2</v>
      </c>
      <c r="F37" s="5">
        <v>3</v>
      </c>
      <c r="G37" s="5">
        <v>15</v>
      </c>
      <c r="H37" s="5"/>
      <c r="I37" s="112">
        <v>3600</v>
      </c>
      <c r="J37" s="5">
        <f t="shared" si="10"/>
        <v>60</v>
      </c>
      <c r="K37" s="5">
        <v>0</v>
      </c>
      <c r="L37" s="5">
        <f t="shared" si="17"/>
        <v>1000</v>
      </c>
      <c r="M37" s="5">
        <f t="shared" si="17"/>
        <v>4800</v>
      </c>
      <c r="N37" s="5">
        <f t="shared" si="17"/>
        <v>6000</v>
      </c>
      <c r="O37" s="5">
        <f t="shared" si="17"/>
        <v>2000</v>
      </c>
      <c r="P37" s="5">
        <f t="shared" si="18"/>
        <v>13</v>
      </c>
      <c r="Q37" s="5"/>
      <c r="R37" s="5"/>
      <c r="S37" s="5">
        <f t="shared" si="16"/>
        <v>12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>
      <c r="A38" s="5" t="s">
        <v>75</v>
      </c>
      <c r="B38" s="5" t="str">
        <f>VLOOKUP(A38,'name convert'!$A$1:$B$50,2,FALSE)</f>
        <v>Barracks</v>
      </c>
      <c r="C38" s="5" t="s">
        <v>106</v>
      </c>
      <c r="D38" s="5">
        <v>14</v>
      </c>
      <c r="E38" s="5">
        <v>2</v>
      </c>
      <c r="F38" s="5">
        <v>4</v>
      </c>
      <c r="G38" s="5">
        <v>15</v>
      </c>
      <c r="H38" s="5"/>
      <c r="I38" s="112">
        <v>7200</v>
      </c>
      <c r="J38" s="5">
        <f t="shared" si="10"/>
        <v>120</v>
      </c>
      <c r="K38" s="5">
        <v>0</v>
      </c>
      <c r="L38" s="5">
        <f t="shared" si="17"/>
        <v>2000</v>
      </c>
      <c r="M38" s="5">
        <f t="shared" si="17"/>
        <v>9600</v>
      </c>
      <c r="N38" s="5">
        <f t="shared" si="17"/>
        <v>12000</v>
      </c>
      <c r="O38" s="5">
        <f t="shared" si="17"/>
        <v>4000</v>
      </c>
      <c r="P38" s="5">
        <f t="shared" si="18"/>
        <v>14</v>
      </c>
      <c r="Q38" s="5"/>
      <c r="R38" s="5"/>
      <c r="S38" s="5">
        <f t="shared" si="16"/>
        <v>13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>
      <c r="A39" s="5" t="s">
        <v>75</v>
      </c>
      <c r="B39" s="5" t="str">
        <f>VLOOKUP(A39,'name convert'!$A$1:$B$50,2,FALSE)</f>
        <v>Barracks</v>
      </c>
      <c r="C39" s="5" t="s">
        <v>106</v>
      </c>
      <c r="D39" s="5">
        <v>15</v>
      </c>
      <c r="E39" s="5">
        <v>2</v>
      </c>
      <c r="F39" s="5">
        <v>5</v>
      </c>
      <c r="G39" s="5">
        <v>15</v>
      </c>
      <c r="H39" s="5"/>
      <c r="I39" s="112">
        <v>14400</v>
      </c>
      <c r="J39" s="5">
        <f t="shared" si="10"/>
        <v>240</v>
      </c>
      <c r="K39" s="5">
        <v>0</v>
      </c>
      <c r="L39" s="5">
        <f t="shared" si="17"/>
        <v>4000</v>
      </c>
      <c r="M39" s="5">
        <f t="shared" si="17"/>
        <v>19200</v>
      </c>
      <c r="N39" s="5">
        <f t="shared" si="17"/>
        <v>24000</v>
      </c>
      <c r="O39" s="5">
        <f t="shared" si="17"/>
        <v>8000</v>
      </c>
      <c r="P39" s="5">
        <f t="shared" si="18"/>
        <v>15</v>
      </c>
      <c r="Q39" s="5"/>
      <c r="R39" s="5"/>
      <c r="S39" s="5">
        <f t="shared" si="16"/>
        <v>14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>
      <c r="A40" s="5" t="s">
        <v>75</v>
      </c>
      <c r="B40" s="5" t="str">
        <f>VLOOKUP(A40,'name convert'!$A$1:$B$50,2,FALSE)</f>
        <v>Barracks</v>
      </c>
      <c r="C40" s="5" t="s">
        <v>106</v>
      </c>
      <c r="D40" s="5">
        <v>16</v>
      </c>
      <c r="E40" s="5">
        <v>2</v>
      </c>
      <c r="F40" s="5">
        <v>6</v>
      </c>
      <c r="G40" s="5">
        <v>15</v>
      </c>
      <c r="H40" s="5"/>
      <c r="I40" s="112">
        <v>28800</v>
      </c>
      <c r="J40" s="5">
        <f t="shared" si="10"/>
        <v>480</v>
      </c>
      <c r="K40" s="5">
        <v>0</v>
      </c>
      <c r="L40" s="5">
        <f t="shared" si="17"/>
        <v>8000</v>
      </c>
      <c r="M40" s="5">
        <f t="shared" si="17"/>
        <v>38400</v>
      </c>
      <c r="N40" s="5">
        <f t="shared" si="17"/>
        <v>48000</v>
      </c>
      <c r="O40" s="5">
        <f t="shared" si="17"/>
        <v>16000</v>
      </c>
      <c r="P40" s="5">
        <f t="shared" si="18"/>
        <v>16</v>
      </c>
      <c r="Q40" s="5"/>
      <c r="R40" s="5"/>
      <c r="S40" s="5">
        <f t="shared" si="16"/>
        <v>15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>
      <c r="A41" s="5" t="s">
        <v>75</v>
      </c>
      <c r="B41" s="5" t="str">
        <f>VLOOKUP(A41,'name convert'!$A$1:$B$50,2,FALSE)</f>
        <v>Barracks</v>
      </c>
      <c r="C41" s="5" t="s">
        <v>106</v>
      </c>
      <c r="D41" s="5">
        <v>17</v>
      </c>
      <c r="E41" s="5">
        <v>2</v>
      </c>
      <c r="F41" s="5">
        <v>7</v>
      </c>
      <c r="G41" s="5">
        <v>15</v>
      </c>
      <c r="H41" s="5"/>
      <c r="I41" s="112">
        <v>57600</v>
      </c>
      <c r="J41" s="5">
        <f t="shared" si="10"/>
        <v>960</v>
      </c>
      <c r="K41" s="5">
        <v>0</v>
      </c>
      <c r="L41" s="5">
        <f t="shared" si="17"/>
        <v>16000</v>
      </c>
      <c r="M41" s="5">
        <f t="shared" si="17"/>
        <v>76800</v>
      </c>
      <c r="N41" s="5">
        <f t="shared" si="17"/>
        <v>96000</v>
      </c>
      <c r="O41" s="5">
        <f t="shared" si="17"/>
        <v>32000</v>
      </c>
      <c r="P41" s="5">
        <f t="shared" si="18"/>
        <v>17</v>
      </c>
      <c r="Q41" s="5"/>
      <c r="R41" s="5"/>
      <c r="S41" s="5">
        <f t="shared" si="16"/>
        <v>16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>
      <c r="A42" s="5" t="s">
        <v>75</v>
      </c>
      <c r="B42" s="5" t="str">
        <f>VLOOKUP(A42,'name convert'!$A$1:$B$50,2,FALSE)</f>
        <v>Barracks</v>
      </c>
      <c r="C42" s="5" t="s">
        <v>106</v>
      </c>
      <c r="D42" s="5">
        <v>18</v>
      </c>
      <c r="E42" s="5">
        <v>2</v>
      </c>
      <c r="F42" s="5">
        <v>8</v>
      </c>
      <c r="G42" s="5">
        <v>15</v>
      </c>
      <c r="H42" s="5"/>
      <c r="I42" s="112">
        <v>115200</v>
      </c>
      <c r="J42" s="5">
        <f t="shared" si="10"/>
        <v>1920</v>
      </c>
      <c r="K42" s="5">
        <v>0</v>
      </c>
      <c r="L42" s="5">
        <f t="shared" si="17"/>
        <v>32000</v>
      </c>
      <c r="M42" s="5">
        <f t="shared" si="17"/>
        <v>153600</v>
      </c>
      <c r="N42" s="5">
        <f t="shared" si="17"/>
        <v>192000</v>
      </c>
      <c r="O42" s="5">
        <f t="shared" si="17"/>
        <v>64000</v>
      </c>
      <c r="P42" s="5">
        <f t="shared" si="18"/>
        <v>18</v>
      </c>
      <c r="Q42" s="5"/>
      <c r="R42" s="5"/>
      <c r="S42" s="5">
        <f t="shared" si="16"/>
        <v>17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>
      <c r="A43" s="5" t="s">
        <v>75</v>
      </c>
      <c r="B43" s="5" t="str">
        <f>VLOOKUP(A43,'name convert'!$A$1:$B$50,2,FALSE)</f>
        <v>Barracks</v>
      </c>
      <c r="C43" s="5" t="s">
        <v>106</v>
      </c>
      <c r="D43" s="5">
        <v>19</v>
      </c>
      <c r="E43" s="5">
        <v>2</v>
      </c>
      <c r="F43" s="5">
        <v>9</v>
      </c>
      <c r="G43" s="5">
        <v>15</v>
      </c>
      <c r="H43" s="5"/>
      <c r="I43" s="112">
        <v>230400</v>
      </c>
      <c r="J43" s="5">
        <f t="shared" si="10"/>
        <v>3840</v>
      </c>
      <c r="K43" s="5">
        <v>0</v>
      </c>
      <c r="L43" s="5">
        <f t="shared" si="17"/>
        <v>64000</v>
      </c>
      <c r="M43" s="5">
        <f t="shared" si="17"/>
        <v>307200</v>
      </c>
      <c r="N43" s="5">
        <f t="shared" si="17"/>
        <v>384000</v>
      </c>
      <c r="O43" s="5">
        <f t="shared" si="17"/>
        <v>128000</v>
      </c>
      <c r="P43" s="5">
        <f t="shared" si="18"/>
        <v>19</v>
      </c>
      <c r="Q43" s="5"/>
      <c r="R43" s="5"/>
      <c r="S43" s="5">
        <f t="shared" si="16"/>
        <v>18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>
      <c r="A44" s="5" t="s">
        <v>75</v>
      </c>
      <c r="B44" s="5" t="str">
        <f>VLOOKUP(A44,'name convert'!$A$1:$B$50,2,FALSE)</f>
        <v>Barracks</v>
      </c>
      <c r="C44" s="5" t="s">
        <v>106</v>
      </c>
      <c r="D44" s="5">
        <v>20</v>
      </c>
      <c r="E44" s="5">
        <v>2</v>
      </c>
      <c r="F44" s="5">
        <v>10</v>
      </c>
      <c r="G44" s="5">
        <v>15</v>
      </c>
      <c r="H44" s="5"/>
      <c r="I44" s="112">
        <v>460800</v>
      </c>
      <c r="J44" s="5">
        <f t="shared" si="10"/>
        <v>7680</v>
      </c>
      <c r="K44" s="5">
        <v>0</v>
      </c>
      <c r="L44" s="5">
        <f t="shared" si="17"/>
        <v>128000</v>
      </c>
      <c r="M44" s="5">
        <f t="shared" si="17"/>
        <v>614400</v>
      </c>
      <c r="N44" s="5">
        <f t="shared" si="17"/>
        <v>768000</v>
      </c>
      <c r="O44" s="5">
        <f t="shared" si="17"/>
        <v>256000</v>
      </c>
      <c r="P44" s="5">
        <f t="shared" si="18"/>
        <v>20</v>
      </c>
      <c r="Q44" s="5"/>
      <c r="R44" s="5"/>
      <c r="S44" s="5">
        <f t="shared" si="16"/>
        <v>19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>
      <c r="A45" s="5" t="s">
        <v>75</v>
      </c>
      <c r="B45" s="5" t="str">
        <f>VLOOKUP(A45,'name convert'!$A$1:$B$50,2,FALSE)</f>
        <v>Barracks</v>
      </c>
      <c r="C45" s="5" t="s">
        <v>106</v>
      </c>
      <c r="D45" s="5">
        <v>21</v>
      </c>
      <c r="E45" s="5">
        <v>2</v>
      </c>
      <c r="F45" s="5">
        <v>11</v>
      </c>
      <c r="G45" s="5">
        <v>15</v>
      </c>
      <c r="H45" s="5" t="s">
        <v>129</v>
      </c>
      <c r="I45" s="112">
        <v>921600</v>
      </c>
      <c r="J45" s="5">
        <v>2560</v>
      </c>
      <c r="K45" s="5">
        <v>0</v>
      </c>
      <c r="L45" s="5">
        <v>128000</v>
      </c>
      <c r="M45" s="5">
        <v>614400</v>
      </c>
      <c r="N45" s="5">
        <v>768000</v>
      </c>
      <c r="O45" s="5">
        <v>256000</v>
      </c>
      <c r="P45" s="5">
        <f t="shared" si="18"/>
        <v>21</v>
      </c>
      <c r="Q45" s="5"/>
      <c r="R45" s="5"/>
      <c r="S45" s="5">
        <f t="shared" si="16"/>
        <v>20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>
      <c r="A46" s="5" t="s">
        <v>80</v>
      </c>
      <c r="B46" s="5" t="str">
        <f>VLOOKUP(A46,'name convert'!$A$1:$B$50,2,FALSE)</f>
        <v>Forge</v>
      </c>
      <c r="C46" s="5" t="s">
        <v>106</v>
      </c>
      <c r="D46" s="5">
        <v>1</v>
      </c>
      <c r="E46" s="5">
        <v>1</v>
      </c>
      <c r="F46" s="5">
        <v>1</v>
      </c>
      <c r="G46" s="5">
        <v>3</v>
      </c>
      <c r="H46" s="5"/>
      <c r="I46" s="5">
        <v>180</v>
      </c>
      <c r="J46" s="5">
        <f t="shared" ref="J46:J65" si="19">I46/60</f>
        <v>3</v>
      </c>
      <c r="K46" s="5">
        <v>0</v>
      </c>
      <c r="L46" s="5">
        <v>125</v>
      </c>
      <c r="M46" s="5">
        <v>1000</v>
      </c>
      <c r="N46" s="5">
        <v>600</v>
      </c>
      <c r="O46" s="5">
        <v>1200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3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>
      <c r="A47" s="5" t="s">
        <v>80</v>
      </c>
      <c r="B47" s="5" t="str">
        <f>VLOOKUP(A47,'name convert'!$A$1:$B$50,2,FALSE)</f>
        <v>Forge</v>
      </c>
      <c r="C47" s="5" t="s">
        <v>106</v>
      </c>
      <c r="D47" s="5">
        <v>2</v>
      </c>
      <c r="E47" s="5">
        <v>1</v>
      </c>
      <c r="F47" s="5">
        <v>2</v>
      </c>
      <c r="G47" s="5">
        <v>3</v>
      </c>
      <c r="H47" s="5"/>
      <c r="I47" s="5">
        <f t="shared" ref="I47:I55" si="20">I46*2</f>
        <v>360</v>
      </c>
      <c r="J47" s="5">
        <f t="shared" si="19"/>
        <v>6</v>
      </c>
      <c r="K47" s="5">
        <v>0</v>
      </c>
      <c r="L47" s="5">
        <f t="shared" ref="L47:L55" si="21">L46*2</f>
        <v>250</v>
      </c>
      <c r="M47" s="5">
        <f t="shared" ref="M47:M55" si="22">M46*2</f>
        <v>2000</v>
      </c>
      <c r="N47" s="5">
        <f t="shared" ref="N47:N55" si="23">N46*2</f>
        <v>1200</v>
      </c>
      <c r="O47" s="5">
        <f t="shared" ref="O47:O55" si="24">O46*2</f>
        <v>2400</v>
      </c>
      <c r="P47" s="5"/>
      <c r="Q47" s="5"/>
      <c r="R47" s="5"/>
      <c r="S47" s="5"/>
      <c r="T47" s="5"/>
      <c r="U47" s="5"/>
      <c r="V47" s="5"/>
      <c r="W47" s="5"/>
      <c r="X47" s="5">
        <v>1</v>
      </c>
      <c r="Y47" s="5"/>
      <c r="Z47" s="5"/>
      <c r="AA47" s="5"/>
      <c r="AB47" s="5"/>
      <c r="AC47" s="5"/>
      <c r="AD47" s="5"/>
      <c r="AE47" s="5"/>
      <c r="AF47" s="5"/>
      <c r="AG47" s="5"/>
      <c r="AH47" s="5">
        <v>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>
      <c r="A48" s="5" t="s">
        <v>80</v>
      </c>
      <c r="B48" s="5" t="str">
        <f>VLOOKUP(A48,'name convert'!$A$1:$B$50,2,FALSE)</f>
        <v>Forge</v>
      </c>
      <c r="C48" s="5" t="s">
        <v>106</v>
      </c>
      <c r="D48" s="5">
        <v>3</v>
      </c>
      <c r="E48" s="5">
        <v>1</v>
      </c>
      <c r="F48" s="5">
        <v>3</v>
      </c>
      <c r="G48" s="5">
        <v>3</v>
      </c>
      <c r="H48" s="5"/>
      <c r="I48" s="5">
        <f t="shared" si="20"/>
        <v>720</v>
      </c>
      <c r="J48" s="5">
        <f t="shared" si="19"/>
        <v>12</v>
      </c>
      <c r="K48" s="5">
        <v>0</v>
      </c>
      <c r="L48" s="5">
        <f t="shared" si="21"/>
        <v>500</v>
      </c>
      <c r="M48" s="5">
        <f t="shared" si="22"/>
        <v>4000</v>
      </c>
      <c r="N48" s="5">
        <f t="shared" si="23"/>
        <v>2400</v>
      </c>
      <c r="O48" s="5">
        <f t="shared" si="24"/>
        <v>4800</v>
      </c>
      <c r="P48" s="5"/>
      <c r="Q48" s="5"/>
      <c r="R48" s="5"/>
      <c r="S48" s="5"/>
      <c r="T48" s="5"/>
      <c r="U48" s="5"/>
      <c r="V48" s="5"/>
      <c r="W48" s="5"/>
      <c r="X48" s="5">
        <f t="shared" ref="X48:X66" si="25">X47+1</f>
        <v>2</v>
      </c>
      <c r="Y48" s="5"/>
      <c r="Z48" s="5"/>
      <c r="AA48" s="5"/>
      <c r="AB48" s="5"/>
      <c r="AC48" s="5"/>
      <c r="AD48" s="5"/>
      <c r="AE48" s="5"/>
      <c r="AF48" s="5"/>
      <c r="AG48" s="5"/>
      <c r="AH48" s="5">
        <v>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>
      <c r="A49" s="5" t="s">
        <v>80</v>
      </c>
      <c r="B49" s="5" t="str">
        <f>VLOOKUP(A49,'name convert'!$A$1:$B$50,2,FALSE)</f>
        <v>Forge</v>
      </c>
      <c r="C49" s="5" t="s">
        <v>106</v>
      </c>
      <c r="D49" s="5">
        <v>4</v>
      </c>
      <c r="E49" s="5">
        <v>1</v>
      </c>
      <c r="F49" s="5">
        <v>4</v>
      </c>
      <c r="G49" s="5">
        <v>3</v>
      </c>
      <c r="H49" s="5"/>
      <c r="I49" s="5">
        <f t="shared" si="20"/>
        <v>1440</v>
      </c>
      <c r="J49" s="5">
        <f t="shared" si="19"/>
        <v>24</v>
      </c>
      <c r="K49" s="5">
        <v>0</v>
      </c>
      <c r="L49" s="5">
        <f t="shared" si="21"/>
        <v>1000</v>
      </c>
      <c r="M49" s="5">
        <f t="shared" si="22"/>
        <v>8000</v>
      </c>
      <c r="N49" s="5">
        <f t="shared" si="23"/>
        <v>4800</v>
      </c>
      <c r="O49" s="5">
        <f t="shared" si="24"/>
        <v>9600</v>
      </c>
      <c r="P49" s="5"/>
      <c r="Q49" s="5"/>
      <c r="R49" s="5"/>
      <c r="S49" s="5"/>
      <c r="T49" s="5"/>
      <c r="U49" s="5"/>
      <c r="V49" s="5"/>
      <c r="W49" s="5"/>
      <c r="X49" s="5">
        <f t="shared" si="25"/>
        <v>3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3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>
      <c r="A50" s="5" t="s">
        <v>80</v>
      </c>
      <c r="B50" s="5" t="str">
        <f>VLOOKUP(A50,'name convert'!$A$1:$B$50,2,FALSE)</f>
        <v>Forge</v>
      </c>
      <c r="C50" s="5" t="s">
        <v>106</v>
      </c>
      <c r="D50" s="5">
        <v>5</v>
      </c>
      <c r="E50" s="5">
        <v>1</v>
      </c>
      <c r="F50" s="5">
        <v>5</v>
      </c>
      <c r="G50" s="5">
        <v>3</v>
      </c>
      <c r="H50" s="5"/>
      <c r="I50" s="5">
        <f t="shared" si="20"/>
        <v>2880</v>
      </c>
      <c r="J50" s="5">
        <f t="shared" si="19"/>
        <v>48</v>
      </c>
      <c r="K50" s="5">
        <v>0</v>
      </c>
      <c r="L50" s="5">
        <f t="shared" si="21"/>
        <v>2000</v>
      </c>
      <c r="M50" s="5">
        <f t="shared" si="22"/>
        <v>16000</v>
      </c>
      <c r="N50" s="5">
        <f t="shared" si="23"/>
        <v>9600</v>
      </c>
      <c r="O50" s="5">
        <f t="shared" si="24"/>
        <v>19200</v>
      </c>
      <c r="P50" s="5"/>
      <c r="Q50" s="5"/>
      <c r="R50" s="5"/>
      <c r="S50" s="5"/>
      <c r="T50" s="5"/>
      <c r="U50" s="5"/>
      <c r="V50" s="5"/>
      <c r="W50" s="5"/>
      <c r="X50" s="5">
        <f t="shared" si="25"/>
        <v>4</v>
      </c>
      <c r="Y50" s="5"/>
      <c r="Z50" s="5"/>
      <c r="AA50" s="5"/>
      <c r="AB50" s="5"/>
      <c r="AC50" s="5"/>
      <c r="AD50" s="5"/>
      <c r="AE50" s="5"/>
      <c r="AF50" s="5"/>
      <c r="AG50" s="5"/>
      <c r="AH50" s="5">
        <v>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>
      <c r="A51" s="5" t="s">
        <v>80</v>
      </c>
      <c r="B51" s="5" t="str">
        <f>VLOOKUP(A51,'name convert'!$A$1:$B$50,2,FALSE)</f>
        <v>Forge</v>
      </c>
      <c r="C51" s="5" t="s">
        <v>106</v>
      </c>
      <c r="D51" s="5">
        <v>6</v>
      </c>
      <c r="E51" s="5">
        <v>1</v>
      </c>
      <c r="F51" s="5">
        <v>6</v>
      </c>
      <c r="G51" s="5">
        <v>3</v>
      </c>
      <c r="H51" s="5"/>
      <c r="I51" s="5">
        <f t="shared" si="20"/>
        <v>5760</v>
      </c>
      <c r="J51" s="5">
        <f t="shared" si="19"/>
        <v>96</v>
      </c>
      <c r="K51" s="5">
        <v>0</v>
      </c>
      <c r="L51" s="5">
        <f t="shared" si="21"/>
        <v>4000</v>
      </c>
      <c r="M51" s="5">
        <f t="shared" si="22"/>
        <v>32000</v>
      </c>
      <c r="N51" s="5">
        <f t="shared" si="23"/>
        <v>19200</v>
      </c>
      <c r="O51" s="5">
        <f t="shared" si="24"/>
        <v>38400</v>
      </c>
      <c r="P51" s="5"/>
      <c r="Q51" s="5"/>
      <c r="R51" s="5"/>
      <c r="S51" s="5"/>
      <c r="T51" s="5"/>
      <c r="U51" s="5"/>
      <c r="V51" s="5"/>
      <c r="W51" s="5"/>
      <c r="X51" s="5">
        <f t="shared" si="25"/>
        <v>5</v>
      </c>
      <c r="Y51" s="5"/>
      <c r="Z51" s="5"/>
      <c r="AA51" s="5"/>
      <c r="AB51" s="5"/>
      <c r="AC51" s="5"/>
      <c r="AD51" s="5"/>
      <c r="AE51" s="5"/>
      <c r="AF51" s="5"/>
      <c r="AG51" s="5"/>
      <c r="AH51" s="5">
        <v>3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>
      <c r="A52" s="5" t="s">
        <v>80</v>
      </c>
      <c r="B52" s="5" t="str">
        <f>VLOOKUP(A52,'name convert'!$A$1:$B$50,2,FALSE)</f>
        <v>Forge</v>
      </c>
      <c r="C52" s="5" t="s">
        <v>106</v>
      </c>
      <c r="D52" s="5">
        <v>7</v>
      </c>
      <c r="E52" s="5">
        <v>1</v>
      </c>
      <c r="F52" s="5">
        <v>7</v>
      </c>
      <c r="G52" s="5">
        <v>3</v>
      </c>
      <c r="H52" s="5"/>
      <c r="I52" s="5">
        <f t="shared" si="20"/>
        <v>11520</v>
      </c>
      <c r="J52" s="5">
        <f t="shared" si="19"/>
        <v>192</v>
      </c>
      <c r="K52" s="5">
        <v>0</v>
      </c>
      <c r="L52" s="5">
        <f t="shared" si="21"/>
        <v>8000</v>
      </c>
      <c r="M52" s="5">
        <f t="shared" si="22"/>
        <v>64000</v>
      </c>
      <c r="N52" s="5">
        <f t="shared" si="23"/>
        <v>38400</v>
      </c>
      <c r="O52" s="5">
        <f t="shared" si="24"/>
        <v>76800</v>
      </c>
      <c r="P52" s="5"/>
      <c r="Q52" s="5"/>
      <c r="R52" s="5"/>
      <c r="S52" s="5"/>
      <c r="T52" s="5"/>
      <c r="U52" s="5"/>
      <c r="V52" s="5"/>
      <c r="W52" s="5"/>
      <c r="X52" s="5">
        <f t="shared" si="25"/>
        <v>6</v>
      </c>
      <c r="Y52" s="5"/>
      <c r="Z52" s="5"/>
      <c r="AA52" s="5"/>
      <c r="AB52" s="5"/>
      <c r="AC52" s="5"/>
      <c r="AD52" s="5"/>
      <c r="AE52" s="5"/>
      <c r="AF52" s="5"/>
      <c r="AG52" s="5"/>
      <c r="AH52" s="5">
        <v>3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>
      <c r="A53" s="5" t="s">
        <v>80</v>
      </c>
      <c r="B53" s="5" t="str">
        <f>VLOOKUP(A53,'name convert'!$A$1:$B$50,2,FALSE)</f>
        <v>Forge</v>
      </c>
      <c r="C53" s="5" t="s">
        <v>106</v>
      </c>
      <c r="D53" s="5">
        <v>8</v>
      </c>
      <c r="E53" s="5">
        <v>1</v>
      </c>
      <c r="F53" s="5">
        <v>8</v>
      </c>
      <c r="G53" s="5">
        <v>3</v>
      </c>
      <c r="H53" s="5"/>
      <c r="I53" s="5">
        <f t="shared" si="20"/>
        <v>23040</v>
      </c>
      <c r="J53" s="5">
        <f t="shared" si="19"/>
        <v>384</v>
      </c>
      <c r="K53" s="5">
        <v>0</v>
      </c>
      <c r="L53" s="5">
        <f t="shared" si="21"/>
        <v>16000</v>
      </c>
      <c r="M53" s="5">
        <f t="shared" si="22"/>
        <v>128000</v>
      </c>
      <c r="N53" s="5">
        <f t="shared" si="23"/>
        <v>76800</v>
      </c>
      <c r="O53" s="5">
        <f t="shared" si="24"/>
        <v>153600</v>
      </c>
      <c r="P53" s="5"/>
      <c r="Q53" s="5"/>
      <c r="R53" s="5"/>
      <c r="S53" s="5"/>
      <c r="T53" s="5"/>
      <c r="U53" s="5"/>
      <c r="V53" s="5"/>
      <c r="W53" s="5"/>
      <c r="X53" s="5">
        <f t="shared" si="25"/>
        <v>7</v>
      </c>
      <c r="Y53" s="5"/>
      <c r="Z53" s="5"/>
      <c r="AA53" s="5"/>
      <c r="AB53" s="5"/>
      <c r="AC53" s="5"/>
      <c r="AD53" s="5"/>
      <c r="AE53" s="5"/>
      <c r="AF53" s="5"/>
      <c r="AG53" s="5"/>
      <c r="AH53" s="5">
        <v>3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>
      <c r="A54" s="5" t="s">
        <v>80</v>
      </c>
      <c r="B54" s="5" t="str">
        <f>VLOOKUP(A54,'name convert'!$A$1:$B$50,2,FALSE)</f>
        <v>Forge</v>
      </c>
      <c r="C54" s="5" t="s">
        <v>106</v>
      </c>
      <c r="D54" s="5">
        <v>9</v>
      </c>
      <c r="E54" s="5">
        <v>1</v>
      </c>
      <c r="F54" s="5">
        <v>9</v>
      </c>
      <c r="G54" s="5">
        <v>3</v>
      </c>
      <c r="H54" s="5"/>
      <c r="I54" s="5">
        <f t="shared" si="20"/>
        <v>46080</v>
      </c>
      <c r="J54" s="5">
        <f t="shared" si="19"/>
        <v>768</v>
      </c>
      <c r="K54" s="5">
        <v>0</v>
      </c>
      <c r="L54" s="5">
        <f t="shared" si="21"/>
        <v>32000</v>
      </c>
      <c r="M54" s="5">
        <f t="shared" si="22"/>
        <v>256000</v>
      </c>
      <c r="N54" s="5">
        <f t="shared" si="23"/>
        <v>153600</v>
      </c>
      <c r="O54" s="5">
        <f t="shared" si="24"/>
        <v>307200</v>
      </c>
      <c r="P54" s="5"/>
      <c r="Q54" s="5"/>
      <c r="R54" s="5"/>
      <c r="S54" s="5"/>
      <c r="T54" s="5"/>
      <c r="U54" s="5"/>
      <c r="V54" s="5"/>
      <c r="W54" s="5"/>
      <c r="X54" s="5">
        <f t="shared" si="25"/>
        <v>8</v>
      </c>
      <c r="Y54" s="5"/>
      <c r="Z54" s="5"/>
      <c r="AA54" s="5"/>
      <c r="AB54" s="5"/>
      <c r="AC54" s="5"/>
      <c r="AD54" s="5"/>
      <c r="AE54" s="5"/>
      <c r="AF54" s="5"/>
      <c r="AG54" s="5"/>
      <c r="AH54" s="5">
        <v>3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>
      <c r="A55" s="5" t="s">
        <v>80</v>
      </c>
      <c r="B55" s="5" t="str">
        <f>VLOOKUP(A55,'name convert'!$A$1:$B$50,2,FALSE)</f>
        <v>Forge</v>
      </c>
      <c r="C55" s="5" t="s">
        <v>106</v>
      </c>
      <c r="D55" s="5">
        <v>10</v>
      </c>
      <c r="E55" s="5">
        <v>1</v>
      </c>
      <c r="F55" s="5">
        <v>10</v>
      </c>
      <c r="G55" s="5">
        <v>3</v>
      </c>
      <c r="H55" s="5" t="s">
        <v>117</v>
      </c>
      <c r="I55" s="5">
        <f t="shared" si="20"/>
        <v>92160</v>
      </c>
      <c r="J55" s="5">
        <f t="shared" si="19"/>
        <v>1536</v>
      </c>
      <c r="K55" s="5">
        <v>0</v>
      </c>
      <c r="L55" s="5">
        <f t="shared" si="21"/>
        <v>64000</v>
      </c>
      <c r="M55" s="5">
        <f t="shared" si="22"/>
        <v>512000</v>
      </c>
      <c r="N55" s="5">
        <f t="shared" si="23"/>
        <v>307200</v>
      </c>
      <c r="O55" s="5">
        <f t="shared" si="24"/>
        <v>614400</v>
      </c>
      <c r="P55" s="5"/>
      <c r="Q55" s="5"/>
      <c r="R55" s="5"/>
      <c r="S55" s="5"/>
      <c r="T55" s="5"/>
      <c r="U55" s="5"/>
      <c r="V55" s="5"/>
      <c r="W55" s="5"/>
      <c r="X55" s="5">
        <f t="shared" si="25"/>
        <v>9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>
      <c r="A56" s="5" t="s">
        <v>80</v>
      </c>
      <c r="B56" s="5" t="str">
        <f>VLOOKUP(A56,'name convert'!$A$1:$B$50,2,FALSE)</f>
        <v>Forge</v>
      </c>
      <c r="C56" s="5" t="s">
        <v>106</v>
      </c>
      <c r="D56" s="5">
        <v>11</v>
      </c>
      <c r="E56" s="5">
        <v>2</v>
      </c>
      <c r="F56" s="5">
        <v>1</v>
      </c>
      <c r="G56" s="5">
        <v>3</v>
      </c>
      <c r="H56" s="5"/>
      <c r="I56" s="5">
        <v>0</v>
      </c>
      <c r="J56" s="5">
        <f t="shared" si="19"/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11</v>
      </c>
      <c r="Q56" s="5"/>
      <c r="R56" s="5"/>
      <c r="S56" s="5"/>
      <c r="T56" s="5"/>
      <c r="U56" s="5"/>
      <c r="V56" s="5"/>
      <c r="W56" s="5"/>
      <c r="X56" s="5">
        <f t="shared" si="25"/>
        <v>10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f t="shared" ref="AH56:AH65" si="26">AH46+10</f>
        <v>13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>
      <c r="A57" s="5" t="s">
        <v>80</v>
      </c>
      <c r="B57" s="5" t="str">
        <f>VLOOKUP(A57,'name convert'!$A$1:$B$50,2,FALSE)</f>
        <v>Forge</v>
      </c>
      <c r="C57" s="5" t="s">
        <v>106</v>
      </c>
      <c r="D57" s="5">
        <v>12</v>
      </c>
      <c r="E57" s="5">
        <v>2</v>
      </c>
      <c r="F57" s="5">
        <v>2</v>
      </c>
      <c r="G57" s="5">
        <v>3</v>
      </c>
      <c r="H57" s="5"/>
      <c r="I57" s="5">
        <f t="shared" ref="I57:I65" si="27">(I47)*3</f>
        <v>1080</v>
      </c>
      <c r="J57" s="5">
        <f t="shared" si="19"/>
        <v>18</v>
      </c>
      <c r="K57" s="5">
        <v>0</v>
      </c>
      <c r="L57" s="5">
        <f t="shared" ref="L57:O65" si="28">L47</f>
        <v>250</v>
      </c>
      <c r="M57" s="5">
        <f t="shared" si="28"/>
        <v>2000</v>
      </c>
      <c r="N57" s="5">
        <f t="shared" si="28"/>
        <v>1200</v>
      </c>
      <c r="O57" s="5">
        <f t="shared" si="28"/>
        <v>2400</v>
      </c>
      <c r="P57" s="5">
        <f t="shared" ref="P57:P66" si="29">P56+1</f>
        <v>12</v>
      </c>
      <c r="Q57" s="5"/>
      <c r="R57" s="5"/>
      <c r="S57" s="5"/>
      <c r="T57" s="5"/>
      <c r="U57" s="5"/>
      <c r="V57" s="5"/>
      <c r="W57" s="5"/>
      <c r="X57" s="5">
        <f t="shared" si="25"/>
        <v>11</v>
      </c>
      <c r="Y57" s="5"/>
      <c r="Z57" s="5"/>
      <c r="AA57" s="5"/>
      <c r="AB57" s="5"/>
      <c r="AC57" s="5"/>
      <c r="AD57" s="5"/>
      <c r="AE57" s="5"/>
      <c r="AF57" s="5"/>
      <c r="AG57" s="5"/>
      <c r="AH57" s="5">
        <f t="shared" si="26"/>
        <v>13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>
      <c r="A58" s="5" t="s">
        <v>80</v>
      </c>
      <c r="B58" s="5" t="str">
        <f>VLOOKUP(A58,'name convert'!$A$1:$B$50,2,FALSE)</f>
        <v>Forge</v>
      </c>
      <c r="C58" s="5" t="s">
        <v>106</v>
      </c>
      <c r="D58" s="5">
        <v>13</v>
      </c>
      <c r="E58" s="5">
        <v>2</v>
      </c>
      <c r="F58" s="5">
        <v>3</v>
      </c>
      <c r="G58" s="5">
        <v>3</v>
      </c>
      <c r="H58" s="5"/>
      <c r="I58" s="5">
        <f t="shared" si="27"/>
        <v>2160</v>
      </c>
      <c r="J58" s="5">
        <f t="shared" si="19"/>
        <v>36</v>
      </c>
      <c r="K58" s="5">
        <v>0</v>
      </c>
      <c r="L58" s="5">
        <f t="shared" si="28"/>
        <v>500</v>
      </c>
      <c r="M58" s="5">
        <f t="shared" si="28"/>
        <v>4000</v>
      </c>
      <c r="N58" s="5">
        <f t="shared" si="28"/>
        <v>2400</v>
      </c>
      <c r="O58" s="5">
        <f t="shared" si="28"/>
        <v>4800</v>
      </c>
      <c r="P58" s="5">
        <f t="shared" si="29"/>
        <v>13</v>
      </c>
      <c r="Q58" s="5"/>
      <c r="R58" s="5"/>
      <c r="S58" s="5"/>
      <c r="T58" s="5"/>
      <c r="U58" s="5"/>
      <c r="V58" s="5"/>
      <c r="W58" s="5"/>
      <c r="X58" s="5">
        <f t="shared" si="25"/>
        <v>12</v>
      </c>
      <c r="Y58" s="5"/>
      <c r="Z58" s="5"/>
      <c r="AA58" s="5"/>
      <c r="AB58" s="5"/>
      <c r="AC58" s="5"/>
      <c r="AD58" s="5"/>
      <c r="AE58" s="5"/>
      <c r="AF58" s="5"/>
      <c r="AG58" s="5"/>
      <c r="AH58" s="5">
        <f t="shared" si="26"/>
        <v>13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>
      <c r="A59" s="5" t="s">
        <v>80</v>
      </c>
      <c r="B59" s="5" t="str">
        <f>VLOOKUP(A59,'name convert'!$A$1:$B$50,2,FALSE)</f>
        <v>Forge</v>
      </c>
      <c r="C59" s="5" t="s">
        <v>106</v>
      </c>
      <c r="D59" s="5">
        <v>14</v>
      </c>
      <c r="E59" s="5">
        <v>2</v>
      </c>
      <c r="F59" s="5">
        <v>4</v>
      </c>
      <c r="G59" s="5">
        <v>3</v>
      </c>
      <c r="H59" s="5"/>
      <c r="I59" s="5">
        <f t="shared" si="27"/>
        <v>4320</v>
      </c>
      <c r="J59" s="5">
        <f t="shared" si="19"/>
        <v>72</v>
      </c>
      <c r="K59" s="5">
        <v>0</v>
      </c>
      <c r="L59" s="5">
        <f t="shared" si="28"/>
        <v>1000</v>
      </c>
      <c r="M59" s="5">
        <f t="shared" si="28"/>
        <v>8000</v>
      </c>
      <c r="N59" s="5">
        <f t="shared" si="28"/>
        <v>4800</v>
      </c>
      <c r="O59" s="5">
        <f t="shared" si="28"/>
        <v>9600</v>
      </c>
      <c r="P59" s="5">
        <f t="shared" si="29"/>
        <v>14</v>
      </c>
      <c r="Q59" s="5"/>
      <c r="R59" s="5"/>
      <c r="S59" s="5"/>
      <c r="T59" s="5"/>
      <c r="U59" s="5"/>
      <c r="V59" s="5"/>
      <c r="W59" s="5"/>
      <c r="X59" s="5">
        <f t="shared" si="25"/>
        <v>13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f t="shared" si="26"/>
        <v>13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>
      <c r="A60" s="5" t="s">
        <v>80</v>
      </c>
      <c r="B60" s="5" t="str">
        <f>VLOOKUP(A60,'name convert'!$A$1:$B$50,2,FALSE)</f>
        <v>Forge</v>
      </c>
      <c r="C60" s="5" t="s">
        <v>106</v>
      </c>
      <c r="D60" s="5">
        <v>15</v>
      </c>
      <c r="E60" s="5">
        <v>2</v>
      </c>
      <c r="F60" s="5">
        <v>5</v>
      </c>
      <c r="G60" s="5">
        <v>3</v>
      </c>
      <c r="H60" s="5"/>
      <c r="I60" s="5">
        <f t="shared" si="27"/>
        <v>8640</v>
      </c>
      <c r="J60" s="5">
        <f t="shared" si="19"/>
        <v>144</v>
      </c>
      <c r="K60" s="5">
        <v>0</v>
      </c>
      <c r="L60" s="5">
        <f t="shared" si="28"/>
        <v>2000</v>
      </c>
      <c r="M60" s="5">
        <f t="shared" si="28"/>
        <v>16000</v>
      </c>
      <c r="N60" s="5">
        <f t="shared" si="28"/>
        <v>9600</v>
      </c>
      <c r="O60" s="5">
        <f t="shared" si="28"/>
        <v>19200</v>
      </c>
      <c r="P60" s="5">
        <f t="shared" si="29"/>
        <v>15</v>
      </c>
      <c r="Q60" s="5"/>
      <c r="R60" s="5"/>
      <c r="S60" s="5"/>
      <c r="T60" s="5"/>
      <c r="U60" s="5"/>
      <c r="V60" s="5"/>
      <c r="W60" s="5"/>
      <c r="X60" s="5">
        <f t="shared" si="25"/>
        <v>14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f t="shared" si="26"/>
        <v>13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>
      <c r="A61" s="5" t="s">
        <v>80</v>
      </c>
      <c r="B61" s="5" t="str">
        <f>VLOOKUP(A61,'name convert'!$A$1:$B$50,2,FALSE)</f>
        <v>Forge</v>
      </c>
      <c r="C61" s="5" t="s">
        <v>106</v>
      </c>
      <c r="D61" s="5">
        <v>16</v>
      </c>
      <c r="E61" s="5">
        <v>2</v>
      </c>
      <c r="F61" s="5">
        <v>6</v>
      </c>
      <c r="G61" s="5">
        <v>3</v>
      </c>
      <c r="H61" s="5"/>
      <c r="I61" s="5">
        <f t="shared" si="27"/>
        <v>17280</v>
      </c>
      <c r="J61" s="5">
        <f t="shared" si="19"/>
        <v>288</v>
      </c>
      <c r="K61" s="5">
        <v>0</v>
      </c>
      <c r="L61" s="5">
        <f t="shared" si="28"/>
        <v>4000</v>
      </c>
      <c r="M61" s="5">
        <f t="shared" si="28"/>
        <v>32000</v>
      </c>
      <c r="N61" s="5">
        <f t="shared" si="28"/>
        <v>19200</v>
      </c>
      <c r="O61" s="5">
        <f t="shared" si="28"/>
        <v>38400</v>
      </c>
      <c r="P61" s="5">
        <f t="shared" si="29"/>
        <v>16</v>
      </c>
      <c r="Q61" s="5"/>
      <c r="R61" s="5"/>
      <c r="S61" s="5"/>
      <c r="T61" s="5"/>
      <c r="U61" s="5"/>
      <c r="V61" s="5"/>
      <c r="W61" s="5"/>
      <c r="X61" s="5">
        <f t="shared" si="25"/>
        <v>15</v>
      </c>
      <c r="Y61" s="5"/>
      <c r="Z61" s="5"/>
      <c r="AA61" s="5"/>
      <c r="AB61" s="5"/>
      <c r="AC61" s="5"/>
      <c r="AD61" s="5"/>
      <c r="AE61" s="5"/>
      <c r="AF61" s="5"/>
      <c r="AG61" s="5"/>
      <c r="AH61" s="5">
        <f t="shared" si="26"/>
        <v>13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>
      <c r="A62" s="5" t="s">
        <v>80</v>
      </c>
      <c r="B62" s="5" t="str">
        <f>VLOOKUP(A62,'name convert'!$A$1:$B$50,2,FALSE)</f>
        <v>Forge</v>
      </c>
      <c r="C62" s="5" t="s">
        <v>106</v>
      </c>
      <c r="D62" s="5">
        <v>17</v>
      </c>
      <c r="E62" s="5">
        <v>2</v>
      </c>
      <c r="F62" s="5">
        <v>7</v>
      </c>
      <c r="G62" s="5">
        <v>3</v>
      </c>
      <c r="H62" s="5"/>
      <c r="I62" s="5">
        <f t="shared" si="27"/>
        <v>34560</v>
      </c>
      <c r="J62" s="5">
        <f t="shared" si="19"/>
        <v>576</v>
      </c>
      <c r="K62" s="5">
        <v>0</v>
      </c>
      <c r="L62" s="5">
        <f t="shared" si="28"/>
        <v>8000</v>
      </c>
      <c r="M62" s="5">
        <f t="shared" si="28"/>
        <v>64000</v>
      </c>
      <c r="N62" s="5">
        <f t="shared" si="28"/>
        <v>38400</v>
      </c>
      <c r="O62" s="5">
        <f t="shared" si="28"/>
        <v>76800</v>
      </c>
      <c r="P62" s="5">
        <f t="shared" si="29"/>
        <v>17</v>
      </c>
      <c r="Q62" s="5"/>
      <c r="R62" s="5"/>
      <c r="S62" s="5"/>
      <c r="T62" s="5"/>
      <c r="U62" s="5"/>
      <c r="V62" s="5"/>
      <c r="W62" s="5"/>
      <c r="X62" s="5">
        <f t="shared" si="25"/>
        <v>16</v>
      </c>
      <c r="Y62" s="5"/>
      <c r="Z62" s="5"/>
      <c r="AA62" s="5"/>
      <c r="AB62" s="5"/>
      <c r="AC62" s="5"/>
      <c r="AD62" s="5"/>
      <c r="AE62" s="5"/>
      <c r="AF62" s="5"/>
      <c r="AG62" s="5"/>
      <c r="AH62" s="5">
        <f t="shared" si="26"/>
        <v>13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>
      <c r="A63" s="5" t="s">
        <v>80</v>
      </c>
      <c r="B63" s="5" t="str">
        <f>VLOOKUP(A63,'name convert'!$A$1:$B$50,2,FALSE)</f>
        <v>Forge</v>
      </c>
      <c r="C63" s="5" t="s">
        <v>106</v>
      </c>
      <c r="D63" s="5">
        <v>18</v>
      </c>
      <c r="E63" s="5">
        <v>2</v>
      </c>
      <c r="F63" s="5">
        <v>8</v>
      </c>
      <c r="G63" s="5">
        <v>3</v>
      </c>
      <c r="H63" s="5"/>
      <c r="I63" s="5">
        <f t="shared" si="27"/>
        <v>69120</v>
      </c>
      <c r="J63" s="5">
        <f t="shared" si="19"/>
        <v>1152</v>
      </c>
      <c r="K63" s="5">
        <v>0</v>
      </c>
      <c r="L63" s="5">
        <f t="shared" si="28"/>
        <v>16000</v>
      </c>
      <c r="M63" s="5">
        <f t="shared" si="28"/>
        <v>128000</v>
      </c>
      <c r="N63" s="5">
        <f t="shared" si="28"/>
        <v>76800</v>
      </c>
      <c r="O63" s="5">
        <f t="shared" si="28"/>
        <v>153600</v>
      </c>
      <c r="P63" s="5">
        <f t="shared" si="29"/>
        <v>18</v>
      </c>
      <c r="Q63" s="5"/>
      <c r="R63" s="5"/>
      <c r="S63" s="5"/>
      <c r="T63" s="5"/>
      <c r="U63" s="5"/>
      <c r="V63" s="5"/>
      <c r="W63" s="5"/>
      <c r="X63" s="5">
        <f t="shared" si="25"/>
        <v>17</v>
      </c>
      <c r="Y63" s="5"/>
      <c r="Z63" s="5"/>
      <c r="AA63" s="5"/>
      <c r="AB63" s="5"/>
      <c r="AC63" s="5"/>
      <c r="AD63" s="5"/>
      <c r="AE63" s="5"/>
      <c r="AF63" s="5"/>
      <c r="AG63" s="5"/>
      <c r="AH63" s="5">
        <f t="shared" si="26"/>
        <v>13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>
      <c r="A64" s="5" t="s">
        <v>80</v>
      </c>
      <c r="B64" s="5" t="str">
        <f>VLOOKUP(A64,'name convert'!$A$1:$B$50,2,FALSE)</f>
        <v>Forge</v>
      </c>
      <c r="C64" s="5" t="s">
        <v>106</v>
      </c>
      <c r="D64" s="5">
        <v>19</v>
      </c>
      <c r="E64" s="5">
        <v>2</v>
      </c>
      <c r="F64" s="5">
        <v>9</v>
      </c>
      <c r="G64" s="5">
        <v>3</v>
      </c>
      <c r="H64" s="5"/>
      <c r="I64" s="5">
        <f t="shared" si="27"/>
        <v>138240</v>
      </c>
      <c r="J64" s="5">
        <f t="shared" si="19"/>
        <v>2304</v>
      </c>
      <c r="K64" s="5">
        <v>0</v>
      </c>
      <c r="L64" s="5">
        <f t="shared" si="28"/>
        <v>32000</v>
      </c>
      <c r="M64" s="5">
        <f t="shared" si="28"/>
        <v>256000</v>
      </c>
      <c r="N64" s="5">
        <f t="shared" si="28"/>
        <v>153600</v>
      </c>
      <c r="O64" s="5">
        <f t="shared" si="28"/>
        <v>307200</v>
      </c>
      <c r="P64" s="5">
        <f t="shared" si="29"/>
        <v>19</v>
      </c>
      <c r="Q64" s="5"/>
      <c r="R64" s="5"/>
      <c r="S64" s="5"/>
      <c r="T64" s="5"/>
      <c r="U64" s="5"/>
      <c r="V64" s="5"/>
      <c r="W64" s="5"/>
      <c r="X64" s="5">
        <f t="shared" si="25"/>
        <v>18</v>
      </c>
      <c r="Y64" s="5"/>
      <c r="Z64" s="5"/>
      <c r="AA64" s="5"/>
      <c r="AB64" s="5"/>
      <c r="AC64" s="5"/>
      <c r="AD64" s="5"/>
      <c r="AE64" s="5"/>
      <c r="AF64" s="5"/>
      <c r="AG64" s="5"/>
      <c r="AH64" s="5">
        <f t="shared" si="26"/>
        <v>13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>
      <c r="A65" s="5" t="s">
        <v>80</v>
      </c>
      <c r="B65" s="5" t="str">
        <f>VLOOKUP(A65,'name convert'!$A$1:$B$50,2,FALSE)</f>
        <v>Forge</v>
      </c>
      <c r="C65" s="5" t="s">
        <v>106</v>
      </c>
      <c r="D65" s="5">
        <v>20</v>
      </c>
      <c r="E65" s="5">
        <v>2</v>
      </c>
      <c r="F65" s="5">
        <v>10</v>
      </c>
      <c r="G65" s="5">
        <v>3</v>
      </c>
      <c r="H65" s="5"/>
      <c r="I65" s="5">
        <f t="shared" si="27"/>
        <v>276480</v>
      </c>
      <c r="J65" s="5">
        <f t="shared" si="19"/>
        <v>4608</v>
      </c>
      <c r="K65" s="5">
        <v>0</v>
      </c>
      <c r="L65" s="5">
        <f t="shared" si="28"/>
        <v>64000</v>
      </c>
      <c r="M65" s="5">
        <f t="shared" si="28"/>
        <v>512000</v>
      </c>
      <c r="N65" s="5">
        <f t="shared" si="28"/>
        <v>307200</v>
      </c>
      <c r="O65" s="5">
        <f t="shared" si="28"/>
        <v>614400</v>
      </c>
      <c r="P65" s="5">
        <f t="shared" si="29"/>
        <v>20</v>
      </c>
      <c r="Q65" s="5"/>
      <c r="R65" s="5"/>
      <c r="S65" s="5"/>
      <c r="T65" s="5"/>
      <c r="U65" s="5"/>
      <c r="V65" s="5"/>
      <c r="W65" s="5"/>
      <c r="X65" s="5">
        <f t="shared" si="25"/>
        <v>19</v>
      </c>
      <c r="Y65" s="5"/>
      <c r="Z65" s="5"/>
      <c r="AA65" s="5"/>
      <c r="AB65" s="5"/>
      <c r="AC65" s="5"/>
      <c r="AD65" s="5"/>
      <c r="AE65" s="5"/>
      <c r="AF65" s="5"/>
      <c r="AG65" s="5"/>
      <c r="AH65" s="5">
        <f t="shared" si="26"/>
        <v>13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>
      <c r="A66" s="5" t="s">
        <v>80</v>
      </c>
      <c r="B66" s="5" t="str">
        <f>VLOOKUP(A66,'name convert'!$A$1:$B$50,2,FALSE)</f>
        <v>Forge</v>
      </c>
      <c r="C66" s="5" t="s">
        <v>106</v>
      </c>
      <c r="D66" s="5">
        <v>21</v>
      </c>
      <c r="E66" s="5">
        <v>2</v>
      </c>
      <c r="F66" s="5">
        <v>11</v>
      </c>
      <c r="G66" s="5">
        <v>3</v>
      </c>
      <c r="H66" s="5" t="s">
        <v>129</v>
      </c>
      <c r="I66" s="5">
        <v>276480</v>
      </c>
      <c r="J66" s="5">
        <v>1536</v>
      </c>
      <c r="K66" s="5">
        <v>0</v>
      </c>
      <c r="L66" s="5">
        <v>64000</v>
      </c>
      <c r="M66" s="5">
        <v>512000</v>
      </c>
      <c r="N66" s="5">
        <v>307200</v>
      </c>
      <c r="O66" s="5">
        <v>614400</v>
      </c>
      <c r="P66" s="5">
        <f t="shared" si="29"/>
        <v>21</v>
      </c>
      <c r="Q66" s="5"/>
      <c r="R66" s="5"/>
      <c r="S66" s="5"/>
      <c r="T66" s="5"/>
      <c r="U66" s="5"/>
      <c r="V66" s="5"/>
      <c r="W66" s="5"/>
      <c r="X66" s="5">
        <f t="shared" si="25"/>
        <v>20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13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>
      <c r="A67" s="5" t="s">
        <v>72</v>
      </c>
      <c r="B67" s="5" t="str">
        <f>VLOOKUP(A67,'name convert'!$A$1:$B$50,2,FALSE)</f>
        <v>keep</v>
      </c>
      <c r="C67" s="5" t="s">
        <v>106</v>
      </c>
      <c r="D67" s="5">
        <v>1</v>
      </c>
      <c r="E67" s="5">
        <v>1</v>
      </c>
      <c r="F67" s="5">
        <v>1</v>
      </c>
      <c r="G67" s="5">
        <v>0</v>
      </c>
      <c r="H67" s="5"/>
      <c r="I67" s="5">
        <v>900</v>
      </c>
      <c r="J67" s="5">
        <f t="shared" ref="J67:J86" si="30">I67/60</f>
        <v>15</v>
      </c>
      <c r="K67" s="5">
        <v>0</v>
      </c>
      <c r="L67" s="5">
        <v>200</v>
      </c>
      <c r="M67" s="5">
        <v>3000</v>
      </c>
      <c r="N67" s="5">
        <v>2500</v>
      </c>
      <c r="O67" s="5">
        <v>100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>
        <v>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>
      <c r="A68" s="5" t="s">
        <v>72</v>
      </c>
      <c r="B68" s="5" t="str">
        <f>VLOOKUP(A68,'name convert'!$A$1:$B$50,2,FALSE)</f>
        <v>keep</v>
      </c>
      <c r="C68" s="5" t="s">
        <v>106</v>
      </c>
      <c r="D68" s="5">
        <v>2</v>
      </c>
      <c r="E68" s="5">
        <v>1</v>
      </c>
      <c r="F68" s="5">
        <v>2</v>
      </c>
      <c r="G68" s="5">
        <v>0</v>
      </c>
      <c r="H68" s="5"/>
      <c r="I68" s="5">
        <f t="shared" ref="I68:I76" si="31">I67*2</f>
        <v>1800</v>
      </c>
      <c r="J68" s="5">
        <f t="shared" si="30"/>
        <v>30</v>
      </c>
      <c r="K68" s="5">
        <v>0</v>
      </c>
      <c r="L68" s="5">
        <f t="shared" ref="L68:L76" si="32">L67*2</f>
        <v>400</v>
      </c>
      <c r="M68" s="5">
        <f t="shared" ref="M68:M76" si="33">M67*2</f>
        <v>6000</v>
      </c>
      <c r="N68" s="5">
        <f t="shared" ref="N68:N76" si="34">N67*2</f>
        <v>5000</v>
      </c>
      <c r="O68" s="5">
        <f t="shared" ref="O68:O76" si="35">O67*2</f>
        <v>200</v>
      </c>
      <c r="P68" s="5">
        <v>1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>
      <c r="A69" s="5" t="s">
        <v>72</v>
      </c>
      <c r="B69" s="5" t="str">
        <f>VLOOKUP(A69,'name convert'!$A$1:$B$50,2,FALSE)</f>
        <v>keep</v>
      </c>
      <c r="C69" s="5" t="s">
        <v>106</v>
      </c>
      <c r="D69" s="5">
        <v>3</v>
      </c>
      <c r="E69" s="5">
        <v>1</v>
      </c>
      <c r="F69" s="5">
        <v>3</v>
      </c>
      <c r="G69" s="5">
        <v>0</v>
      </c>
      <c r="H69" s="5"/>
      <c r="I69" s="5">
        <f t="shared" si="31"/>
        <v>3600</v>
      </c>
      <c r="J69" s="5">
        <f t="shared" si="30"/>
        <v>60</v>
      </c>
      <c r="K69" s="5">
        <v>0</v>
      </c>
      <c r="L69" s="5">
        <f t="shared" si="32"/>
        <v>800</v>
      </c>
      <c r="M69" s="5">
        <f t="shared" si="33"/>
        <v>12000</v>
      </c>
      <c r="N69" s="5">
        <f t="shared" si="34"/>
        <v>10000</v>
      </c>
      <c r="O69" s="5">
        <f t="shared" si="35"/>
        <v>400</v>
      </c>
      <c r="P69" s="5">
        <f t="shared" ref="P69:P87" si="36">P68+1</f>
        <v>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>
        <v>1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>
      <c r="A70" s="5" t="s">
        <v>72</v>
      </c>
      <c r="B70" s="5" t="str">
        <f>VLOOKUP(A70,'name convert'!$A$1:$B$50,2,FALSE)</f>
        <v>keep</v>
      </c>
      <c r="C70" s="5" t="s">
        <v>106</v>
      </c>
      <c r="D70" s="5">
        <v>4</v>
      </c>
      <c r="E70" s="5">
        <v>1</v>
      </c>
      <c r="F70" s="5">
        <v>4</v>
      </c>
      <c r="G70" s="5">
        <v>0</v>
      </c>
      <c r="H70" s="5"/>
      <c r="I70" s="5">
        <f t="shared" si="31"/>
        <v>7200</v>
      </c>
      <c r="J70" s="5">
        <f t="shared" si="30"/>
        <v>120</v>
      </c>
      <c r="K70" s="5">
        <v>0</v>
      </c>
      <c r="L70" s="5">
        <f t="shared" si="32"/>
        <v>1600</v>
      </c>
      <c r="M70" s="5">
        <f t="shared" si="33"/>
        <v>24000</v>
      </c>
      <c r="N70" s="5">
        <f t="shared" si="34"/>
        <v>20000</v>
      </c>
      <c r="O70" s="5">
        <f t="shared" si="35"/>
        <v>800</v>
      </c>
      <c r="P70" s="5">
        <f t="shared" si="36"/>
        <v>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f t="shared" ref="AD70:AD87" si="37">AD69+1</f>
        <v>2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>
      <c r="A71" s="5" t="s">
        <v>72</v>
      </c>
      <c r="B71" s="5" t="str">
        <f>VLOOKUP(A71,'name convert'!$A$1:$B$50,2,FALSE)</f>
        <v>keep</v>
      </c>
      <c r="C71" s="5" t="s">
        <v>106</v>
      </c>
      <c r="D71" s="5">
        <v>5</v>
      </c>
      <c r="E71" s="5">
        <v>1</v>
      </c>
      <c r="F71" s="5">
        <v>5</v>
      </c>
      <c r="G71" s="5">
        <v>0</v>
      </c>
      <c r="H71" s="5"/>
      <c r="I71" s="5">
        <f t="shared" si="31"/>
        <v>14400</v>
      </c>
      <c r="J71" s="5">
        <f t="shared" si="30"/>
        <v>240</v>
      </c>
      <c r="K71" s="5">
        <v>0</v>
      </c>
      <c r="L71" s="5">
        <f t="shared" si="32"/>
        <v>3200</v>
      </c>
      <c r="M71" s="5">
        <f t="shared" si="33"/>
        <v>48000</v>
      </c>
      <c r="N71" s="5">
        <f t="shared" si="34"/>
        <v>40000</v>
      </c>
      <c r="O71" s="5">
        <f t="shared" si="35"/>
        <v>1600</v>
      </c>
      <c r="P71" s="5">
        <f t="shared" si="36"/>
        <v>4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>
        <f t="shared" si="37"/>
        <v>3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>
      <c r="A72" s="5" t="s">
        <v>72</v>
      </c>
      <c r="B72" s="5" t="str">
        <f>VLOOKUP(A72,'name convert'!$A$1:$B$50,2,FALSE)</f>
        <v>keep</v>
      </c>
      <c r="C72" s="5" t="s">
        <v>106</v>
      </c>
      <c r="D72" s="5">
        <v>6</v>
      </c>
      <c r="E72" s="5">
        <v>1</v>
      </c>
      <c r="F72" s="5">
        <v>6</v>
      </c>
      <c r="G72" s="5">
        <v>0</v>
      </c>
      <c r="H72" s="5"/>
      <c r="I72" s="5">
        <f t="shared" si="31"/>
        <v>28800</v>
      </c>
      <c r="J72" s="5">
        <f t="shared" si="30"/>
        <v>480</v>
      </c>
      <c r="K72" s="5">
        <v>0</v>
      </c>
      <c r="L72" s="5">
        <f t="shared" si="32"/>
        <v>6400</v>
      </c>
      <c r="M72" s="5">
        <f t="shared" si="33"/>
        <v>96000</v>
      </c>
      <c r="N72" s="5">
        <f t="shared" si="34"/>
        <v>80000</v>
      </c>
      <c r="O72" s="5">
        <f t="shared" si="35"/>
        <v>3200</v>
      </c>
      <c r="P72" s="5">
        <f t="shared" si="36"/>
        <v>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f t="shared" si="37"/>
        <v>4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>
      <c r="A73" s="5" t="s">
        <v>72</v>
      </c>
      <c r="B73" s="5" t="str">
        <f>VLOOKUP(A73,'name convert'!$A$1:$B$50,2,FALSE)</f>
        <v>keep</v>
      </c>
      <c r="C73" s="5" t="s">
        <v>106</v>
      </c>
      <c r="D73" s="5">
        <v>7</v>
      </c>
      <c r="E73" s="5">
        <v>1</v>
      </c>
      <c r="F73" s="5">
        <v>7</v>
      </c>
      <c r="G73" s="5">
        <v>0</v>
      </c>
      <c r="H73" s="5"/>
      <c r="I73" s="5">
        <f t="shared" si="31"/>
        <v>57600</v>
      </c>
      <c r="J73" s="5">
        <f t="shared" si="30"/>
        <v>960</v>
      </c>
      <c r="K73" s="5">
        <v>0</v>
      </c>
      <c r="L73" s="5">
        <f t="shared" si="32"/>
        <v>12800</v>
      </c>
      <c r="M73" s="5">
        <f t="shared" si="33"/>
        <v>192000</v>
      </c>
      <c r="N73" s="5">
        <f t="shared" si="34"/>
        <v>160000</v>
      </c>
      <c r="O73" s="5">
        <f t="shared" si="35"/>
        <v>6400</v>
      </c>
      <c r="P73" s="5">
        <f t="shared" si="36"/>
        <v>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>
        <f t="shared" si="37"/>
        <v>5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>
      <c r="A74" s="5" t="s">
        <v>72</v>
      </c>
      <c r="B74" s="5" t="str">
        <f>VLOOKUP(A74,'name convert'!$A$1:$B$50,2,FALSE)</f>
        <v>keep</v>
      </c>
      <c r="C74" s="5" t="s">
        <v>106</v>
      </c>
      <c r="D74" s="5">
        <v>8</v>
      </c>
      <c r="E74" s="5">
        <v>1</v>
      </c>
      <c r="F74" s="5">
        <v>8</v>
      </c>
      <c r="G74" s="5">
        <v>0</v>
      </c>
      <c r="H74" s="5"/>
      <c r="I74" s="5">
        <f t="shared" si="31"/>
        <v>115200</v>
      </c>
      <c r="J74" s="5">
        <f t="shared" si="30"/>
        <v>1920</v>
      </c>
      <c r="K74" s="5">
        <v>0</v>
      </c>
      <c r="L74" s="5">
        <f t="shared" si="32"/>
        <v>25600</v>
      </c>
      <c r="M74" s="5">
        <f t="shared" si="33"/>
        <v>384000</v>
      </c>
      <c r="N74" s="5">
        <f t="shared" si="34"/>
        <v>320000</v>
      </c>
      <c r="O74" s="5">
        <f t="shared" si="35"/>
        <v>12800</v>
      </c>
      <c r="P74" s="5">
        <f t="shared" si="36"/>
        <v>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>
        <f t="shared" si="37"/>
        <v>6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>
      <c r="A75" s="5" t="s">
        <v>72</v>
      </c>
      <c r="B75" s="5" t="str">
        <f>VLOOKUP(A75,'name convert'!$A$1:$B$50,2,FALSE)</f>
        <v>keep</v>
      </c>
      <c r="C75" s="5" t="s">
        <v>106</v>
      </c>
      <c r="D75" s="5">
        <v>9</v>
      </c>
      <c r="E75" s="5">
        <v>1</v>
      </c>
      <c r="F75" s="5">
        <v>9</v>
      </c>
      <c r="G75" s="5">
        <v>0</v>
      </c>
      <c r="H75" s="5"/>
      <c r="I75" s="5">
        <f t="shared" si="31"/>
        <v>230400</v>
      </c>
      <c r="J75" s="5">
        <f t="shared" si="30"/>
        <v>3840</v>
      </c>
      <c r="K75" s="5">
        <v>0</v>
      </c>
      <c r="L75" s="5">
        <f t="shared" si="32"/>
        <v>51200</v>
      </c>
      <c r="M75" s="5">
        <f t="shared" si="33"/>
        <v>768000</v>
      </c>
      <c r="N75" s="5">
        <f t="shared" si="34"/>
        <v>640000</v>
      </c>
      <c r="O75" s="5">
        <f t="shared" si="35"/>
        <v>25600</v>
      </c>
      <c r="P75" s="5">
        <f t="shared" si="36"/>
        <v>8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>
        <f t="shared" si="37"/>
        <v>7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>
      <c r="A76" s="5" t="s">
        <v>72</v>
      </c>
      <c r="B76" s="5" t="str">
        <f>VLOOKUP(A76,'name convert'!$A$1:$B$50,2,FALSE)</f>
        <v>keep</v>
      </c>
      <c r="C76" s="5" t="s">
        <v>106</v>
      </c>
      <c r="D76" s="5">
        <v>10</v>
      </c>
      <c r="E76" s="5">
        <v>1</v>
      </c>
      <c r="F76" s="5">
        <v>10</v>
      </c>
      <c r="G76" s="5">
        <v>0</v>
      </c>
      <c r="H76" s="5" t="s">
        <v>117</v>
      </c>
      <c r="I76" s="5">
        <f t="shared" si="31"/>
        <v>460800</v>
      </c>
      <c r="J76" s="5">
        <f t="shared" si="30"/>
        <v>7680</v>
      </c>
      <c r="K76" s="5">
        <v>0</v>
      </c>
      <c r="L76" s="5">
        <f t="shared" si="32"/>
        <v>102400</v>
      </c>
      <c r="M76" s="5">
        <f t="shared" si="33"/>
        <v>1536000</v>
      </c>
      <c r="N76" s="5">
        <f t="shared" si="34"/>
        <v>1280000</v>
      </c>
      <c r="O76" s="5">
        <f t="shared" si="35"/>
        <v>51200</v>
      </c>
      <c r="P76" s="5">
        <f t="shared" si="36"/>
        <v>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>
        <f t="shared" si="37"/>
        <v>8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>
      <c r="A77" s="5" t="s">
        <v>72</v>
      </c>
      <c r="B77" s="5" t="str">
        <f>VLOOKUP(A77,'name convert'!$A$1:$B$50,2,FALSE)</f>
        <v>keep</v>
      </c>
      <c r="C77" s="5" t="s">
        <v>106</v>
      </c>
      <c r="D77" s="5">
        <v>11</v>
      </c>
      <c r="E77" s="5">
        <v>2</v>
      </c>
      <c r="F77" s="5">
        <v>1</v>
      </c>
      <c r="G77" s="5">
        <v>0</v>
      </c>
      <c r="H77" s="5"/>
      <c r="I77" s="5">
        <v>0</v>
      </c>
      <c r="J77" s="5">
        <f t="shared" si="30"/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f t="shared" si="36"/>
        <v>10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f t="shared" si="37"/>
        <v>9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>
      <c r="A78" s="5" t="s">
        <v>72</v>
      </c>
      <c r="B78" s="5" t="str">
        <f>VLOOKUP(A78,'name convert'!$A$1:$B$50,2,FALSE)</f>
        <v>keep</v>
      </c>
      <c r="C78" s="5" t="s">
        <v>106</v>
      </c>
      <c r="D78" s="5">
        <v>12</v>
      </c>
      <c r="E78" s="5">
        <v>2</v>
      </c>
      <c r="F78" s="5">
        <v>2</v>
      </c>
      <c r="G78" s="5">
        <v>0</v>
      </c>
      <c r="H78" s="5"/>
      <c r="I78" s="112">
        <v>3600</v>
      </c>
      <c r="J78" s="5">
        <f t="shared" si="30"/>
        <v>60</v>
      </c>
      <c r="K78" s="5">
        <v>0</v>
      </c>
      <c r="L78" s="112">
        <v>600</v>
      </c>
      <c r="M78" s="112">
        <v>9000</v>
      </c>
      <c r="N78" s="112">
        <v>8250</v>
      </c>
      <c r="O78" s="112">
        <v>300</v>
      </c>
      <c r="P78" s="5">
        <f t="shared" si="36"/>
        <v>11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>
        <f t="shared" si="37"/>
        <v>10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>
      <c r="A79" s="5" t="s">
        <v>72</v>
      </c>
      <c r="B79" s="5" t="str">
        <f>VLOOKUP(A79,'name convert'!$A$1:$B$50,2,FALSE)</f>
        <v>keep</v>
      </c>
      <c r="C79" s="5" t="s">
        <v>106</v>
      </c>
      <c r="D79" s="5">
        <v>13</v>
      </c>
      <c r="E79" s="5">
        <v>2</v>
      </c>
      <c r="F79" s="5">
        <v>3</v>
      </c>
      <c r="G79" s="5">
        <v>0</v>
      </c>
      <c r="H79" s="5"/>
      <c r="I79" s="112">
        <v>7200</v>
      </c>
      <c r="J79" s="5">
        <f t="shared" si="30"/>
        <v>120</v>
      </c>
      <c r="K79" s="5">
        <v>0</v>
      </c>
      <c r="L79" s="112">
        <v>1200</v>
      </c>
      <c r="M79" s="112">
        <v>18000</v>
      </c>
      <c r="N79" s="112">
        <v>16500</v>
      </c>
      <c r="O79" s="112">
        <v>600</v>
      </c>
      <c r="P79" s="5">
        <f t="shared" si="36"/>
        <v>12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>
        <f t="shared" si="37"/>
        <v>11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>
      <c r="A80" s="5" t="s">
        <v>72</v>
      </c>
      <c r="B80" s="5" t="str">
        <f>VLOOKUP(A80,'name convert'!$A$1:$B$50,2,FALSE)</f>
        <v>keep</v>
      </c>
      <c r="C80" s="5" t="s">
        <v>106</v>
      </c>
      <c r="D80" s="5">
        <v>14</v>
      </c>
      <c r="E80" s="5">
        <v>2</v>
      </c>
      <c r="F80" s="5">
        <v>4</v>
      </c>
      <c r="G80" s="5">
        <v>0</v>
      </c>
      <c r="H80" s="5"/>
      <c r="I80" s="112">
        <v>14400</v>
      </c>
      <c r="J80" s="5">
        <f t="shared" si="30"/>
        <v>240</v>
      </c>
      <c r="K80" s="5">
        <v>0</v>
      </c>
      <c r="L80" s="112">
        <v>2400</v>
      </c>
      <c r="M80" s="112">
        <v>36000</v>
      </c>
      <c r="N80" s="112">
        <v>33000</v>
      </c>
      <c r="O80" s="112">
        <v>1200</v>
      </c>
      <c r="P80" s="5">
        <f t="shared" si="36"/>
        <v>13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>
        <f t="shared" si="37"/>
        <v>12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>
      <c r="A81" s="5" t="s">
        <v>72</v>
      </c>
      <c r="B81" s="5" t="str">
        <f>VLOOKUP(A81,'name convert'!$A$1:$B$50,2,FALSE)</f>
        <v>keep</v>
      </c>
      <c r="C81" s="5" t="s">
        <v>106</v>
      </c>
      <c r="D81" s="5">
        <v>15</v>
      </c>
      <c r="E81" s="5">
        <v>2</v>
      </c>
      <c r="F81" s="5">
        <v>5</v>
      </c>
      <c r="G81" s="5">
        <v>0</v>
      </c>
      <c r="H81" s="5"/>
      <c r="I81" s="112">
        <v>28800</v>
      </c>
      <c r="J81" s="5">
        <f t="shared" si="30"/>
        <v>480</v>
      </c>
      <c r="K81" s="5">
        <v>0</v>
      </c>
      <c r="L81" s="112">
        <v>4800</v>
      </c>
      <c r="M81" s="112">
        <v>72000</v>
      </c>
      <c r="N81" s="112">
        <v>66000</v>
      </c>
      <c r="O81" s="112">
        <v>2400</v>
      </c>
      <c r="P81" s="5">
        <f t="shared" si="36"/>
        <v>14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f t="shared" si="37"/>
        <v>13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>
      <c r="A82" s="5" t="s">
        <v>72</v>
      </c>
      <c r="B82" s="5" t="str">
        <f>VLOOKUP(A82,'name convert'!$A$1:$B$50,2,FALSE)</f>
        <v>keep</v>
      </c>
      <c r="C82" s="5" t="s">
        <v>106</v>
      </c>
      <c r="D82" s="5">
        <v>16</v>
      </c>
      <c r="E82" s="5">
        <v>2</v>
      </c>
      <c r="F82" s="5">
        <v>6</v>
      </c>
      <c r="G82" s="5">
        <v>0</v>
      </c>
      <c r="H82" s="5"/>
      <c r="I82" s="112">
        <v>57600</v>
      </c>
      <c r="J82" s="5">
        <f t="shared" si="30"/>
        <v>960</v>
      </c>
      <c r="K82" s="5">
        <v>0</v>
      </c>
      <c r="L82" s="112">
        <v>9600</v>
      </c>
      <c r="M82" s="112">
        <v>144000</v>
      </c>
      <c r="N82" s="112">
        <v>132000</v>
      </c>
      <c r="O82" s="112">
        <v>4800</v>
      </c>
      <c r="P82" s="5">
        <f t="shared" si="36"/>
        <v>15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>
        <f t="shared" si="37"/>
        <v>14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>
      <c r="A83" s="5" t="s">
        <v>72</v>
      </c>
      <c r="B83" s="5" t="str">
        <f>VLOOKUP(A83,'name convert'!$A$1:$B$50,2,FALSE)</f>
        <v>keep</v>
      </c>
      <c r="C83" s="5" t="s">
        <v>106</v>
      </c>
      <c r="D83" s="5">
        <v>17</v>
      </c>
      <c r="E83" s="5">
        <v>2</v>
      </c>
      <c r="F83" s="5">
        <v>7</v>
      </c>
      <c r="G83" s="5">
        <v>0</v>
      </c>
      <c r="H83" s="5"/>
      <c r="I83" s="112">
        <v>115200</v>
      </c>
      <c r="J83" s="5">
        <f t="shared" si="30"/>
        <v>1920</v>
      </c>
      <c r="K83" s="5">
        <v>0</v>
      </c>
      <c r="L83" s="112">
        <v>19200</v>
      </c>
      <c r="M83" s="112">
        <v>288000</v>
      </c>
      <c r="N83" s="112">
        <v>264000</v>
      </c>
      <c r="O83" s="112">
        <v>9600</v>
      </c>
      <c r="P83" s="5">
        <f t="shared" si="36"/>
        <v>16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f t="shared" si="37"/>
        <v>15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>
      <c r="A84" s="5" t="s">
        <v>72</v>
      </c>
      <c r="B84" s="5" t="str">
        <f>VLOOKUP(A84,'name convert'!$A$1:$B$50,2,FALSE)</f>
        <v>keep</v>
      </c>
      <c r="C84" s="5" t="s">
        <v>106</v>
      </c>
      <c r="D84" s="5">
        <v>18</v>
      </c>
      <c r="E84" s="5">
        <v>2</v>
      </c>
      <c r="F84" s="5">
        <v>8</v>
      </c>
      <c r="G84" s="5">
        <v>0</v>
      </c>
      <c r="H84" s="5"/>
      <c r="I84" s="112">
        <v>230400</v>
      </c>
      <c r="J84" s="5">
        <f t="shared" si="30"/>
        <v>3840</v>
      </c>
      <c r="K84" s="5">
        <v>0</v>
      </c>
      <c r="L84" s="112">
        <v>38400</v>
      </c>
      <c r="M84" s="112">
        <v>576000</v>
      </c>
      <c r="N84" s="112">
        <v>528000</v>
      </c>
      <c r="O84" s="112">
        <v>19200</v>
      </c>
      <c r="P84" s="5">
        <f t="shared" si="36"/>
        <v>17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>
        <f t="shared" si="37"/>
        <v>16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>
      <c r="A85" s="5" t="s">
        <v>72</v>
      </c>
      <c r="B85" s="5" t="str">
        <f>VLOOKUP(A85,'name convert'!$A$1:$B$50,2,FALSE)</f>
        <v>keep</v>
      </c>
      <c r="C85" s="5" t="s">
        <v>106</v>
      </c>
      <c r="D85" s="5">
        <v>19</v>
      </c>
      <c r="E85" s="5">
        <v>2</v>
      </c>
      <c r="F85" s="5">
        <v>9</v>
      </c>
      <c r="G85" s="5">
        <v>0</v>
      </c>
      <c r="H85" s="5"/>
      <c r="I85" s="112">
        <v>460800</v>
      </c>
      <c r="J85" s="5">
        <f t="shared" si="30"/>
        <v>7680</v>
      </c>
      <c r="K85" s="5">
        <v>0</v>
      </c>
      <c r="L85" s="112">
        <v>76800</v>
      </c>
      <c r="M85" s="112">
        <v>1152000</v>
      </c>
      <c r="N85" s="112">
        <v>1056000</v>
      </c>
      <c r="O85" s="112">
        <v>38400</v>
      </c>
      <c r="P85" s="5">
        <f t="shared" si="36"/>
        <v>18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f t="shared" si="37"/>
        <v>17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>
      <c r="A86" s="5" t="s">
        <v>72</v>
      </c>
      <c r="B86" s="5" t="str">
        <f>VLOOKUP(A86,'name convert'!$A$1:$B$50,2,FALSE)</f>
        <v>keep</v>
      </c>
      <c r="C86" s="5" t="s">
        <v>106</v>
      </c>
      <c r="D86" s="5">
        <v>20</v>
      </c>
      <c r="E86" s="5">
        <v>2</v>
      </c>
      <c r="F86" s="5">
        <v>10</v>
      </c>
      <c r="G86" s="5">
        <v>0</v>
      </c>
      <c r="H86" s="5"/>
      <c r="I86" s="112">
        <v>921600</v>
      </c>
      <c r="J86" s="5">
        <f t="shared" si="30"/>
        <v>15360</v>
      </c>
      <c r="K86" s="5">
        <v>0</v>
      </c>
      <c r="L86" s="112">
        <v>153600</v>
      </c>
      <c r="M86" s="112">
        <v>2304000</v>
      </c>
      <c r="N86" s="112">
        <v>2112000</v>
      </c>
      <c r="O86" s="112">
        <v>76800</v>
      </c>
      <c r="P86" s="5">
        <f t="shared" si="36"/>
        <v>19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f t="shared" si="37"/>
        <v>18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>
      <c r="A87" s="5" t="s">
        <v>72</v>
      </c>
      <c r="B87" s="5" t="str">
        <f>VLOOKUP(A87,'name convert'!$A$1:$B$50,2,FALSE)</f>
        <v>keep</v>
      </c>
      <c r="C87" s="5" t="s">
        <v>106</v>
      </c>
      <c r="D87" s="5">
        <v>21</v>
      </c>
      <c r="E87" s="5">
        <v>2</v>
      </c>
      <c r="F87" s="5">
        <v>11</v>
      </c>
      <c r="G87" s="5">
        <v>0</v>
      </c>
      <c r="H87" s="5" t="s">
        <v>129</v>
      </c>
      <c r="I87" s="112">
        <v>1843200</v>
      </c>
      <c r="J87" s="5">
        <v>7680</v>
      </c>
      <c r="K87" s="5">
        <v>0</v>
      </c>
      <c r="L87" s="112">
        <v>307200</v>
      </c>
      <c r="M87" s="112">
        <v>4608000</v>
      </c>
      <c r="N87" s="112">
        <v>4224000</v>
      </c>
      <c r="O87" s="112">
        <v>153600</v>
      </c>
      <c r="P87" s="5">
        <f t="shared" si="36"/>
        <v>20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f t="shared" si="37"/>
        <v>19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>
      <c r="A88" s="5" t="s">
        <v>74</v>
      </c>
      <c r="B88" s="5" t="str">
        <f>VLOOKUP(A88,'name convert'!$A$1:$B$50,2,FALSE)</f>
        <v>home</v>
      </c>
      <c r="C88" s="5" t="s">
        <v>106</v>
      </c>
      <c r="D88" s="5">
        <v>1</v>
      </c>
      <c r="E88" s="5">
        <v>1</v>
      </c>
      <c r="F88" s="5">
        <v>1</v>
      </c>
      <c r="G88" s="5">
        <v>0</v>
      </c>
      <c r="H88" s="5"/>
      <c r="I88" s="5">
        <v>5</v>
      </c>
      <c r="J88" s="5">
        <f t="shared" ref="J88:J107" si="38">I88/60</f>
        <v>8.3333333333333329E-2</v>
      </c>
      <c r="K88" s="5">
        <v>0</v>
      </c>
      <c r="L88" s="5">
        <v>100</v>
      </c>
      <c r="M88" s="5">
        <v>500</v>
      </c>
      <c r="N88" s="5">
        <v>100</v>
      </c>
      <c r="O88" s="5">
        <v>50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>
      <c r="A89" s="5" t="s">
        <v>74</v>
      </c>
      <c r="B89" s="5" t="str">
        <f>VLOOKUP(A89,'name convert'!$A$1:$B$50,2,FALSE)</f>
        <v>home</v>
      </c>
      <c r="C89" s="5" t="s">
        <v>106</v>
      </c>
      <c r="D89" s="5">
        <v>2</v>
      </c>
      <c r="E89" s="5">
        <v>1</v>
      </c>
      <c r="F89" s="5">
        <v>2</v>
      </c>
      <c r="G89" s="5">
        <v>0</v>
      </c>
      <c r="H89" s="5"/>
      <c r="I89" s="5">
        <v>30</v>
      </c>
      <c r="J89" s="5">
        <f t="shared" si="38"/>
        <v>0.5</v>
      </c>
      <c r="K89" s="5">
        <v>0</v>
      </c>
      <c r="L89" s="5">
        <f t="shared" ref="L89:L97" si="39">L88*2</f>
        <v>200</v>
      </c>
      <c r="M89" s="5">
        <f t="shared" ref="M89:M97" si="40">M88*2</f>
        <v>1000</v>
      </c>
      <c r="N89" s="5">
        <f t="shared" ref="N89:N97" si="41">N88*2</f>
        <v>200</v>
      </c>
      <c r="O89" s="5">
        <f t="shared" ref="O89:O97" si="42">O88*2</f>
        <v>100</v>
      </c>
      <c r="P89" s="5">
        <v>1</v>
      </c>
      <c r="Q89" s="5"/>
      <c r="R89" s="5">
        <v>1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>
      <c r="A90" s="5" t="s">
        <v>74</v>
      </c>
      <c r="B90" s="5" t="str">
        <f>VLOOKUP(A90,'name convert'!$A$1:$B$50,2,FALSE)</f>
        <v>home</v>
      </c>
      <c r="C90" s="5" t="s">
        <v>106</v>
      </c>
      <c r="D90" s="5">
        <v>3</v>
      </c>
      <c r="E90" s="5">
        <v>1</v>
      </c>
      <c r="F90" s="5">
        <v>3</v>
      </c>
      <c r="G90" s="5">
        <v>0</v>
      </c>
      <c r="H90" s="5"/>
      <c r="I90" s="5">
        <v>120</v>
      </c>
      <c r="J90" s="5">
        <f t="shared" si="38"/>
        <v>2</v>
      </c>
      <c r="K90" s="5">
        <v>0</v>
      </c>
      <c r="L90" s="5">
        <f t="shared" si="39"/>
        <v>400</v>
      </c>
      <c r="M90" s="5">
        <f t="shared" si="40"/>
        <v>2000</v>
      </c>
      <c r="N90" s="5">
        <f t="shared" si="41"/>
        <v>400</v>
      </c>
      <c r="O90" s="5">
        <f t="shared" si="42"/>
        <v>200</v>
      </c>
      <c r="P90" s="5">
        <f t="shared" ref="P90:P97" si="43">P89+1</f>
        <v>2</v>
      </c>
      <c r="Q90" s="5"/>
      <c r="R90" s="5">
        <f t="shared" ref="R90:R108" si="44">R89+1</f>
        <v>2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>
      <c r="A91" s="5" t="s">
        <v>74</v>
      </c>
      <c r="B91" s="5" t="str">
        <f>VLOOKUP(A91,'name convert'!$A$1:$B$50,2,FALSE)</f>
        <v>home</v>
      </c>
      <c r="C91" s="5" t="s">
        <v>106</v>
      </c>
      <c r="D91" s="5">
        <v>4</v>
      </c>
      <c r="E91" s="5">
        <v>1</v>
      </c>
      <c r="F91" s="5">
        <v>4</v>
      </c>
      <c r="G91" s="5">
        <v>0</v>
      </c>
      <c r="H91" s="5"/>
      <c r="I91" s="5">
        <f t="shared" ref="I91:I97" si="45">I90*2</f>
        <v>240</v>
      </c>
      <c r="J91" s="5">
        <f t="shared" si="38"/>
        <v>4</v>
      </c>
      <c r="K91" s="5">
        <v>0</v>
      </c>
      <c r="L91" s="5">
        <f t="shared" si="39"/>
        <v>800</v>
      </c>
      <c r="M91" s="5">
        <f t="shared" si="40"/>
        <v>4000</v>
      </c>
      <c r="N91" s="5">
        <f t="shared" si="41"/>
        <v>800</v>
      </c>
      <c r="O91" s="5">
        <f t="shared" si="42"/>
        <v>400</v>
      </c>
      <c r="P91" s="5">
        <f t="shared" si="43"/>
        <v>3</v>
      </c>
      <c r="Q91" s="5"/>
      <c r="R91" s="5">
        <f t="shared" si="44"/>
        <v>3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>
      <c r="A92" s="5" t="s">
        <v>74</v>
      </c>
      <c r="B92" s="5" t="str">
        <f>VLOOKUP(A92,'name convert'!$A$1:$B$50,2,FALSE)</f>
        <v>home</v>
      </c>
      <c r="C92" s="5" t="s">
        <v>106</v>
      </c>
      <c r="D92" s="5">
        <v>5</v>
      </c>
      <c r="E92" s="5">
        <v>1</v>
      </c>
      <c r="F92" s="5">
        <v>5</v>
      </c>
      <c r="G92" s="5">
        <v>0</v>
      </c>
      <c r="H92" s="5"/>
      <c r="I92" s="5">
        <f t="shared" si="45"/>
        <v>480</v>
      </c>
      <c r="J92" s="5">
        <f t="shared" si="38"/>
        <v>8</v>
      </c>
      <c r="K92" s="5">
        <v>0</v>
      </c>
      <c r="L92" s="5">
        <f t="shared" si="39"/>
        <v>1600</v>
      </c>
      <c r="M92" s="5">
        <f t="shared" si="40"/>
        <v>8000</v>
      </c>
      <c r="N92" s="5">
        <f t="shared" si="41"/>
        <v>1600</v>
      </c>
      <c r="O92" s="5">
        <f t="shared" si="42"/>
        <v>800</v>
      </c>
      <c r="P92" s="5">
        <f t="shared" si="43"/>
        <v>4</v>
      </c>
      <c r="Q92" s="5"/>
      <c r="R92" s="5">
        <f t="shared" si="44"/>
        <v>4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>
      <c r="A93" s="5" t="s">
        <v>74</v>
      </c>
      <c r="B93" s="5" t="str">
        <f>VLOOKUP(A93,'name convert'!$A$1:$B$50,2,FALSE)</f>
        <v>home</v>
      </c>
      <c r="C93" s="5" t="s">
        <v>106</v>
      </c>
      <c r="D93" s="5">
        <v>6</v>
      </c>
      <c r="E93" s="5">
        <v>1</v>
      </c>
      <c r="F93" s="5">
        <v>6</v>
      </c>
      <c r="G93" s="5">
        <v>0</v>
      </c>
      <c r="H93" s="5"/>
      <c r="I93" s="5">
        <f t="shared" si="45"/>
        <v>960</v>
      </c>
      <c r="J93" s="5">
        <f t="shared" si="38"/>
        <v>16</v>
      </c>
      <c r="K93" s="5">
        <v>0</v>
      </c>
      <c r="L93" s="5">
        <f t="shared" si="39"/>
        <v>3200</v>
      </c>
      <c r="M93" s="5">
        <f t="shared" si="40"/>
        <v>16000</v>
      </c>
      <c r="N93" s="5">
        <f t="shared" si="41"/>
        <v>3200</v>
      </c>
      <c r="O93" s="5">
        <f t="shared" si="42"/>
        <v>1600</v>
      </c>
      <c r="P93" s="5">
        <f t="shared" si="43"/>
        <v>5</v>
      </c>
      <c r="Q93" s="5"/>
      <c r="R93" s="5">
        <f t="shared" si="44"/>
        <v>5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>
      <c r="A94" s="5" t="s">
        <v>74</v>
      </c>
      <c r="B94" s="5" t="str">
        <f>VLOOKUP(A94,'name convert'!$A$1:$B$50,2,FALSE)</f>
        <v>home</v>
      </c>
      <c r="C94" s="5" t="s">
        <v>106</v>
      </c>
      <c r="D94" s="5">
        <v>7</v>
      </c>
      <c r="E94" s="5">
        <v>1</v>
      </c>
      <c r="F94" s="5">
        <v>7</v>
      </c>
      <c r="G94" s="5">
        <v>0</v>
      </c>
      <c r="H94" s="5"/>
      <c r="I94" s="5">
        <f t="shared" si="45"/>
        <v>1920</v>
      </c>
      <c r="J94" s="5">
        <f t="shared" si="38"/>
        <v>32</v>
      </c>
      <c r="K94" s="5">
        <v>0</v>
      </c>
      <c r="L94" s="5">
        <f t="shared" si="39"/>
        <v>6400</v>
      </c>
      <c r="M94" s="5">
        <f t="shared" si="40"/>
        <v>32000</v>
      </c>
      <c r="N94" s="5">
        <f t="shared" si="41"/>
        <v>6400</v>
      </c>
      <c r="O94" s="5">
        <f t="shared" si="42"/>
        <v>3200</v>
      </c>
      <c r="P94" s="5">
        <f t="shared" si="43"/>
        <v>6</v>
      </c>
      <c r="Q94" s="5"/>
      <c r="R94" s="5">
        <f t="shared" si="44"/>
        <v>6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>
      <c r="A95" s="5" t="s">
        <v>74</v>
      </c>
      <c r="B95" s="5" t="str">
        <f>VLOOKUP(A95,'name convert'!$A$1:$B$50,2,FALSE)</f>
        <v>home</v>
      </c>
      <c r="C95" s="5" t="s">
        <v>106</v>
      </c>
      <c r="D95" s="5">
        <v>8</v>
      </c>
      <c r="E95" s="5">
        <v>1</v>
      </c>
      <c r="F95" s="5">
        <v>8</v>
      </c>
      <c r="G95" s="5">
        <v>0</v>
      </c>
      <c r="H95" s="5"/>
      <c r="I95" s="5">
        <f t="shared" si="45"/>
        <v>3840</v>
      </c>
      <c r="J95" s="5">
        <f t="shared" si="38"/>
        <v>64</v>
      </c>
      <c r="K95" s="5">
        <v>0</v>
      </c>
      <c r="L95" s="5">
        <f t="shared" si="39"/>
        <v>12800</v>
      </c>
      <c r="M95" s="5">
        <f t="shared" si="40"/>
        <v>64000</v>
      </c>
      <c r="N95" s="5">
        <f t="shared" si="41"/>
        <v>12800</v>
      </c>
      <c r="O95" s="5">
        <f t="shared" si="42"/>
        <v>6400</v>
      </c>
      <c r="P95" s="5">
        <f t="shared" si="43"/>
        <v>7</v>
      </c>
      <c r="Q95" s="5"/>
      <c r="R95" s="5">
        <f t="shared" si="44"/>
        <v>7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>
      <c r="A96" s="5" t="s">
        <v>74</v>
      </c>
      <c r="B96" s="5" t="str">
        <f>VLOOKUP(A96,'name convert'!$A$1:$B$50,2,FALSE)</f>
        <v>home</v>
      </c>
      <c r="C96" s="5" t="s">
        <v>106</v>
      </c>
      <c r="D96" s="5">
        <v>9</v>
      </c>
      <c r="E96" s="5">
        <v>1</v>
      </c>
      <c r="F96" s="5">
        <v>9</v>
      </c>
      <c r="G96" s="5">
        <v>0</v>
      </c>
      <c r="H96" s="5"/>
      <c r="I96" s="5">
        <f t="shared" si="45"/>
        <v>7680</v>
      </c>
      <c r="J96" s="5">
        <f t="shared" si="38"/>
        <v>128</v>
      </c>
      <c r="K96" s="5">
        <v>0</v>
      </c>
      <c r="L96" s="5">
        <f t="shared" si="39"/>
        <v>25600</v>
      </c>
      <c r="M96" s="5">
        <f t="shared" si="40"/>
        <v>128000</v>
      </c>
      <c r="N96" s="5">
        <f t="shared" si="41"/>
        <v>25600</v>
      </c>
      <c r="O96" s="5">
        <f t="shared" si="42"/>
        <v>12800</v>
      </c>
      <c r="P96" s="5">
        <f t="shared" si="43"/>
        <v>8</v>
      </c>
      <c r="Q96" s="5"/>
      <c r="R96" s="5">
        <f t="shared" si="44"/>
        <v>8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>
      <c r="A97" s="5" t="s">
        <v>74</v>
      </c>
      <c r="B97" s="5" t="str">
        <f>VLOOKUP(A97,'name convert'!$A$1:$B$50,2,FALSE)</f>
        <v>home</v>
      </c>
      <c r="C97" s="5" t="s">
        <v>106</v>
      </c>
      <c r="D97" s="5">
        <v>10</v>
      </c>
      <c r="E97" s="5">
        <v>1</v>
      </c>
      <c r="F97" s="5">
        <v>10</v>
      </c>
      <c r="G97" s="5">
        <v>0</v>
      </c>
      <c r="H97" s="5" t="s">
        <v>117</v>
      </c>
      <c r="I97" s="5">
        <f t="shared" si="45"/>
        <v>15360</v>
      </c>
      <c r="J97" s="5">
        <f t="shared" si="38"/>
        <v>256</v>
      </c>
      <c r="K97" s="5">
        <v>0</v>
      </c>
      <c r="L97" s="5">
        <f t="shared" si="39"/>
        <v>51200</v>
      </c>
      <c r="M97" s="5">
        <f t="shared" si="40"/>
        <v>256000</v>
      </c>
      <c r="N97" s="5">
        <f t="shared" si="41"/>
        <v>51200</v>
      </c>
      <c r="O97" s="5">
        <f t="shared" si="42"/>
        <v>25600</v>
      </c>
      <c r="P97" s="5">
        <f t="shared" si="43"/>
        <v>9</v>
      </c>
      <c r="Q97" s="5"/>
      <c r="R97" s="5">
        <f t="shared" si="44"/>
        <v>9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>
      <c r="A98" s="5" t="s">
        <v>74</v>
      </c>
      <c r="B98" s="5" t="str">
        <f>VLOOKUP(A98,'name convert'!$A$1:$B$50,2,FALSE)</f>
        <v>home</v>
      </c>
      <c r="C98" s="5" t="s">
        <v>106</v>
      </c>
      <c r="D98" s="5">
        <v>11</v>
      </c>
      <c r="E98" s="5">
        <v>2</v>
      </c>
      <c r="F98" s="5">
        <v>1</v>
      </c>
      <c r="G98" s="5">
        <v>0</v>
      </c>
      <c r="H98" s="5"/>
      <c r="I98" s="5">
        <v>0</v>
      </c>
      <c r="J98" s="5">
        <f t="shared" si="38"/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11</v>
      </c>
      <c r="Q98" s="5"/>
      <c r="R98" s="5">
        <f t="shared" si="44"/>
        <v>10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>
      <c r="A99" s="5" t="s">
        <v>74</v>
      </c>
      <c r="B99" s="5" t="str">
        <f>VLOOKUP(A99,'name convert'!$A$1:$B$50,2,FALSE)</f>
        <v>home</v>
      </c>
      <c r="C99" s="5" t="s">
        <v>106</v>
      </c>
      <c r="D99" s="5">
        <v>12</v>
      </c>
      <c r="E99" s="5">
        <v>2</v>
      </c>
      <c r="F99" s="5">
        <v>2</v>
      </c>
      <c r="G99" s="5">
        <v>0</v>
      </c>
      <c r="H99" s="5"/>
      <c r="I99" s="112">
        <v>90</v>
      </c>
      <c r="J99" s="5">
        <f t="shared" si="38"/>
        <v>1.5</v>
      </c>
      <c r="K99" s="5">
        <v>0</v>
      </c>
      <c r="L99" s="112">
        <v>500</v>
      </c>
      <c r="M99" s="112">
        <v>2500</v>
      </c>
      <c r="N99" s="112">
        <v>550</v>
      </c>
      <c r="O99" s="112">
        <v>250</v>
      </c>
      <c r="P99" s="5">
        <f t="shared" ref="P99:P108" si="46">P98+1</f>
        <v>12</v>
      </c>
      <c r="Q99" s="5"/>
      <c r="R99" s="5">
        <f t="shared" si="44"/>
        <v>11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>
      <c r="A100" s="5" t="s">
        <v>74</v>
      </c>
      <c r="B100" s="5" t="str">
        <f>VLOOKUP(A100,'name convert'!$A$1:$B$50,2,FALSE)</f>
        <v>home</v>
      </c>
      <c r="C100" s="5" t="s">
        <v>106</v>
      </c>
      <c r="D100" s="5">
        <v>13</v>
      </c>
      <c r="E100" s="5">
        <v>2</v>
      </c>
      <c r="F100" s="5">
        <v>3</v>
      </c>
      <c r="G100" s="5">
        <v>0</v>
      </c>
      <c r="H100" s="5"/>
      <c r="I100" s="112">
        <v>360</v>
      </c>
      <c r="J100" s="5">
        <f t="shared" si="38"/>
        <v>6</v>
      </c>
      <c r="K100" s="5">
        <v>0</v>
      </c>
      <c r="L100" s="112">
        <v>1000</v>
      </c>
      <c r="M100" s="112">
        <v>5000</v>
      </c>
      <c r="N100" s="112">
        <v>1100</v>
      </c>
      <c r="O100" s="112">
        <v>500</v>
      </c>
      <c r="P100" s="5">
        <f t="shared" si="46"/>
        <v>13</v>
      </c>
      <c r="Q100" s="5"/>
      <c r="R100" s="5">
        <f t="shared" si="44"/>
        <v>12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>
      <c r="A101" s="5" t="s">
        <v>74</v>
      </c>
      <c r="B101" s="5" t="str">
        <f>VLOOKUP(A101,'name convert'!$A$1:$B$50,2,FALSE)</f>
        <v>home</v>
      </c>
      <c r="C101" s="5" t="s">
        <v>106</v>
      </c>
      <c r="D101" s="5">
        <v>14</v>
      </c>
      <c r="E101" s="5">
        <v>2</v>
      </c>
      <c r="F101" s="5">
        <v>4</v>
      </c>
      <c r="G101" s="5">
        <v>0</v>
      </c>
      <c r="H101" s="5"/>
      <c r="I101" s="112">
        <v>720</v>
      </c>
      <c r="J101" s="5">
        <f t="shared" si="38"/>
        <v>12</v>
      </c>
      <c r="K101" s="5">
        <v>0</v>
      </c>
      <c r="L101" s="112">
        <v>2000</v>
      </c>
      <c r="M101" s="112">
        <v>10000</v>
      </c>
      <c r="N101" s="112">
        <v>2200</v>
      </c>
      <c r="O101" s="112">
        <v>1000</v>
      </c>
      <c r="P101" s="5">
        <f t="shared" si="46"/>
        <v>14</v>
      </c>
      <c r="Q101" s="5"/>
      <c r="R101" s="5">
        <f t="shared" si="44"/>
        <v>13</v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>
      <c r="A102" s="5" t="s">
        <v>74</v>
      </c>
      <c r="B102" s="5" t="str">
        <f>VLOOKUP(A102,'name convert'!$A$1:$B$50,2,FALSE)</f>
        <v>home</v>
      </c>
      <c r="C102" s="5" t="s">
        <v>106</v>
      </c>
      <c r="D102" s="5">
        <v>15</v>
      </c>
      <c r="E102" s="5">
        <v>2</v>
      </c>
      <c r="F102" s="5">
        <v>5</v>
      </c>
      <c r="G102" s="5">
        <v>0</v>
      </c>
      <c r="H102" s="5"/>
      <c r="I102" s="112">
        <v>1440</v>
      </c>
      <c r="J102" s="5">
        <f t="shared" si="38"/>
        <v>24</v>
      </c>
      <c r="K102" s="5">
        <v>0</v>
      </c>
      <c r="L102" s="112">
        <v>4000</v>
      </c>
      <c r="M102" s="112">
        <v>20000</v>
      </c>
      <c r="N102" s="112">
        <v>4400</v>
      </c>
      <c r="O102" s="112">
        <v>2000</v>
      </c>
      <c r="P102" s="5">
        <f t="shared" si="46"/>
        <v>15</v>
      </c>
      <c r="Q102" s="5"/>
      <c r="R102" s="5">
        <f t="shared" si="44"/>
        <v>14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>
      <c r="A103" s="5" t="s">
        <v>74</v>
      </c>
      <c r="B103" s="5" t="str">
        <f>VLOOKUP(A103,'name convert'!$A$1:$B$50,2,FALSE)</f>
        <v>home</v>
      </c>
      <c r="C103" s="5" t="s">
        <v>106</v>
      </c>
      <c r="D103" s="5">
        <v>16</v>
      </c>
      <c r="E103" s="5">
        <v>2</v>
      </c>
      <c r="F103" s="5">
        <v>6</v>
      </c>
      <c r="G103" s="5">
        <v>0</v>
      </c>
      <c r="H103" s="5"/>
      <c r="I103" s="112">
        <v>2880</v>
      </c>
      <c r="J103" s="5">
        <f t="shared" si="38"/>
        <v>48</v>
      </c>
      <c r="K103" s="5">
        <v>0</v>
      </c>
      <c r="L103" s="112">
        <v>8000</v>
      </c>
      <c r="M103" s="112">
        <v>40000</v>
      </c>
      <c r="N103" s="112">
        <v>8800</v>
      </c>
      <c r="O103" s="112">
        <v>4000</v>
      </c>
      <c r="P103" s="5">
        <f t="shared" si="46"/>
        <v>16</v>
      </c>
      <c r="Q103" s="5"/>
      <c r="R103" s="5">
        <f t="shared" si="44"/>
        <v>15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>
      <c r="A104" s="5" t="s">
        <v>74</v>
      </c>
      <c r="B104" s="5" t="str">
        <f>VLOOKUP(A104,'name convert'!$A$1:$B$50,2,FALSE)</f>
        <v>home</v>
      </c>
      <c r="C104" s="5" t="s">
        <v>106</v>
      </c>
      <c r="D104" s="5">
        <v>17</v>
      </c>
      <c r="E104" s="5">
        <v>2</v>
      </c>
      <c r="F104" s="5">
        <v>7</v>
      </c>
      <c r="G104" s="5">
        <v>0</v>
      </c>
      <c r="H104" s="5"/>
      <c r="I104" s="112">
        <v>5760</v>
      </c>
      <c r="J104" s="5">
        <f t="shared" si="38"/>
        <v>96</v>
      </c>
      <c r="K104" s="5">
        <v>0</v>
      </c>
      <c r="L104" s="112">
        <v>16000</v>
      </c>
      <c r="M104" s="112">
        <v>80000</v>
      </c>
      <c r="N104" s="112">
        <v>17600</v>
      </c>
      <c r="O104" s="112">
        <v>8000</v>
      </c>
      <c r="P104" s="5">
        <f t="shared" si="46"/>
        <v>17</v>
      </c>
      <c r="Q104" s="5"/>
      <c r="R104" s="5">
        <f t="shared" si="44"/>
        <v>16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>
      <c r="A105" s="5" t="s">
        <v>74</v>
      </c>
      <c r="B105" s="5" t="str">
        <f>VLOOKUP(A105,'name convert'!$A$1:$B$50,2,FALSE)</f>
        <v>home</v>
      </c>
      <c r="C105" s="5" t="s">
        <v>106</v>
      </c>
      <c r="D105" s="5">
        <v>18</v>
      </c>
      <c r="E105" s="5">
        <v>2</v>
      </c>
      <c r="F105" s="5">
        <v>8</v>
      </c>
      <c r="G105" s="5">
        <v>0</v>
      </c>
      <c r="H105" s="5"/>
      <c r="I105" s="112">
        <v>11520</v>
      </c>
      <c r="J105" s="5">
        <f t="shared" si="38"/>
        <v>192</v>
      </c>
      <c r="K105" s="5">
        <v>0</v>
      </c>
      <c r="L105" s="112">
        <v>32000</v>
      </c>
      <c r="M105" s="112">
        <v>160000</v>
      </c>
      <c r="N105" s="112">
        <v>35200</v>
      </c>
      <c r="O105" s="112">
        <v>16000</v>
      </c>
      <c r="P105" s="5">
        <f t="shared" si="46"/>
        <v>18</v>
      </c>
      <c r="Q105" s="5"/>
      <c r="R105" s="5">
        <f t="shared" si="44"/>
        <v>17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>
      <c r="A106" s="5" t="s">
        <v>74</v>
      </c>
      <c r="B106" s="5" t="str">
        <f>VLOOKUP(A106,'name convert'!$A$1:$B$50,2,FALSE)</f>
        <v>home</v>
      </c>
      <c r="C106" s="5" t="s">
        <v>106</v>
      </c>
      <c r="D106" s="5">
        <v>19</v>
      </c>
      <c r="E106" s="5">
        <v>2</v>
      </c>
      <c r="F106" s="5">
        <v>9</v>
      </c>
      <c r="G106" s="5">
        <v>0</v>
      </c>
      <c r="H106" s="5"/>
      <c r="I106" s="112">
        <v>23040</v>
      </c>
      <c r="J106" s="5">
        <f t="shared" si="38"/>
        <v>384</v>
      </c>
      <c r="K106" s="5">
        <v>0</v>
      </c>
      <c r="L106" s="112">
        <v>64000</v>
      </c>
      <c r="M106" s="112">
        <v>320000</v>
      </c>
      <c r="N106" s="112">
        <v>70400</v>
      </c>
      <c r="O106" s="112">
        <v>32000</v>
      </c>
      <c r="P106" s="5">
        <f t="shared" si="46"/>
        <v>19</v>
      </c>
      <c r="Q106" s="5"/>
      <c r="R106" s="5">
        <f t="shared" si="44"/>
        <v>18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>
      <c r="A107" s="5" t="s">
        <v>74</v>
      </c>
      <c r="B107" s="5" t="str">
        <f>VLOOKUP(A107,'name convert'!$A$1:$B$50,2,FALSE)</f>
        <v>home</v>
      </c>
      <c r="C107" s="5" t="s">
        <v>106</v>
      </c>
      <c r="D107" s="5">
        <v>20</v>
      </c>
      <c r="E107" s="5">
        <v>2</v>
      </c>
      <c r="F107" s="5">
        <v>10</v>
      </c>
      <c r="G107" s="5">
        <v>0</v>
      </c>
      <c r="I107" s="112">
        <v>46080</v>
      </c>
      <c r="J107" s="5">
        <f t="shared" si="38"/>
        <v>768</v>
      </c>
      <c r="K107" s="5">
        <v>0</v>
      </c>
      <c r="L107" s="112">
        <v>128000</v>
      </c>
      <c r="M107" s="112">
        <v>640000</v>
      </c>
      <c r="N107" s="112">
        <v>140800</v>
      </c>
      <c r="O107" s="112">
        <v>64000</v>
      </c>
      <c r="P107" s="5">
        <f t="shared" si="46"/>
        <v>20</v>
      </c>
      <c r="Q107" s="5"/>
      <c r="R107" s="5">
        <f t="shared" si="44"/>
        <v>19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>
      <c r="A108" s="5" t="s">
        <v>74</v>
      </c>
      <c r="B108" s="5" t="str">
        <f>VLOOKUP(A108,'name convert'!$A$1:$B$50,2,FALSE)</f>
        <v>home</v>
      </c>
      <c r="C108" s="5" t="s">
        <v>106</v>
      </c>
      <c r="D108" s="5">
        <v>21</v>
      </c>
      <c r="E108" s="5">
        <v>2</v>
      </c>
      <c r="F108" s="5">
        <v>11</v>
      </c>
      <c r="G108" s="5">
        <v>0</v>
      </c>
      <c r="H108" s="5" t="s">
        <v>129</v>
      </c>
      <c r="I108" s="112">
        <v>92160</v>
      </c>
      <c r="J108" s="5">
        <v>256</v>
      </c>
      <c r="K108" s="5">
        <v>0</v>
      </c>
      <c r="L108" s="112">
        <v>256000</v>
      </c>
      <c r="M108" s="112">
        <v>1280000</v>
      </c>
      <c r="N108" s="112">
        <v>281600</v>
      </c>
      <c r="O108" s="112">
        <v>128000</v>
      </c>
      <c r="P108" s="5">
        <f t="shared" si="46"/>
        <v>21</v>
      </c>
      <c r="Q108" s="5"/>
      <c r="R108" s="5">
        <f t="shared" si="44"/>
        <v>20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>
      <c r="A109" s="5" t="s">
        <v>79</v>
      </c>
      <c r="B109" s="5" t="str">
        <f>VLOOKUP(A109,'name convert'!$A$1:$B$50,2,FALSE)</f>
        <v>Embassy</v>
      </c>
      <c r="C109" s="5" t="s">
        <v>106</v>
      </c>
      <c r="D109" s="5">
        <v>1</v>
      </c>
      <c r="E109" s="5">
        <v>1</v>
      </c>
      <c r="F109" s="5">
        <v>1</v>
      </c>
      <c r="G109" s="5">
        <v>3</v>
      </c>
      <c r="H109" s="5"/>
      <c r="I109" s="5">
        <v>30</v>
      </c>
      <c r="J109" s="5">
        <f t="shared" ref="J109:J128" si="47">I109/60</f>
        <v>0.5</v>
      </c>
      <c r="K109" s="5">
        <v>0</v>
      </c>
      <c r="L109" s="5">
        <v>200</v>
      </c>
      <c r="M109" s="5">
        <v>2000</v>
      </c>
      <c r="N109" s="5">
        <v>500</v>
      </c>
      <c r="O109" s="5">
        <v>300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>
      <c r="A110" s="5" t="s">
        <v>79</v>
      </c>
      <c r="B110" s="5" t="str">
        <f>VLOOKUP(A110,'name convert'!$A$1:$B$50,2,FALSE)</f>
        <v>Embassy</v>
      </c>
      <c r="C110" s="5" t="s">
        <v>106</v>
      </c>
      <c r="D110" s="5">
        <v>2</v>
      </c>
      <c r="E110" s="5">
        <v>1</v>
      </c>
      <c r="F110" s="5">
        <v>2</v>
      </c>
      <c r="G110" s="5">
        <v>3</v>
      </c>
      <c r="H110" s="5"/>
      <c r="I110" s="5">
        <v>720</v>
      </c>
      <c r="J110" s="5">
        <f t="shared" si="47"/>
        <v>12</v>
      </c>
      <c r="K110" s="5">
        <v>0</v>
      </c>
      <c r="L110" s="5">
        <f t="shared" ref="L110:L118" si="48">L109*2</f>
        <v>400</v>
      </c>
      <c r="M110" s="5">
        <f t="shared" ref="M110:M118" si="49">M109*2</f>
        <v>4000</v>
      </c>
      <c r="N110" s="5">
        <f t="shared" ref="N110:N118" si="50">N109*2</f>
        <v>1000</v>
      </c>
      <c r="O110" s="5">
        <f t="shared" ref="O110:O118" si="51">O109*2</f>
        <v>600</v>
      </c>
      <c r="P110" s="5"/>
      <c r="Q110" s="5"/>
      <c r="R110" s="5"/>
      <c r="S110" s="5"/>
      <c r="T110" s="5"/>
      <c r="U110" s="5"/>
      <c r="V110" s="5"/>
      <c r="W110" s="5">
        <v>1</v>
      </c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>
      <c r="A111" s="5" t="s">
        <v>79</v>
      </c>
      <c r="B111" s="5" t="str">
        <f>VLOOKUP(A111,'name convert'!$A$1:$B$50,2,FALSE)</f>
        <v>Embassy</v>
      </c>
      <c r="C111" s="5" t="s">
        <v>106</v>
      </c>
      <c r="D111" s="5">
        <v>3</v>
      </c>
      <c r="E111" s="5">
        <v>1</v>
      </c>
      <c r="F111" s="5">
        <v>3</v>
      </c>
      <c r="G111" s="5">
        <v>3</v>
      </c>
      <c r="H111" s="5"/>
      <c r="I111" s="5">
        <v>2880</v>
      </c>
      <c r="J111" s="5">
        <f t="shared" si="47"/>
        <v>48</v>
      </c>
      <c r="K111" s="5">
        <v>0</v>
      </c>
      <c r="L111" s="5">
        <f t="shared" si="48"/>
        <v>800</v>
      </c>
      <c r="M111" s="5">
        <f t="shared" si="49"/>
        <v>8000</v>
      </c>
      <c r="N111" s="5">
        <f t="shared" si="50"/>
        <v>2000</v>
      </c>
      <c r="O111" s="5">
        <f t="shared" si="51"/>
        <v>1200</v>
      </c>
      <c r="P111" s="5"/>
      <c r="Q111" s="5"/>
      <c r="R111" s="5"/>
      <c r="S111" s="5"/>
      <c r="T111" s="5"/>
      <c r="U111" s="5"/>
      <c r="V111" s="5"/>
      <c r="W111" s="5">
        <f t="shared" ref="W111:W129" si="52">W110+1</f>
        <v>2</v>
      </c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>
      <c r="A112" s="5" t="s">
        <v>79</v>
      </c>
      <c r="B112" s="5" t="str">
        <f>VLOOKUP(A112,'name convert'!$A$1:$B$50,2,FALSE)</f>
        <v>Embassy</v>
      </c>
      <c r="C112" s="5" t="s">
        <v>106</v>
      </c>
      <c r="D112" s="5">
        <v>4</v>
      </c>
      <c r="E112" s="5">
        <v>1</v>
      </c>
      <c r="F112" s="5">
        <v>4</v>
      </c>
      <c r="G112" s="5">
        <v>3</v>
      </c>
      <c r="H112" s="5"/>
      <c r="I112" s="5">
        <f t="shared" ref="I112:I118" si="53">I111*2</f>
        <v>5760</v>
      </c>
      <c r="J112" s="5">
        <f t="shared" si="47"/>
        <v>96</v>
      </c>
      <c r="K112" s="5">
        <v>0</v>
      </c>
      <c r="L112" s="5">
        <f t="shared" si="48"/>
        <v>1600</v>
      </c>
      <c r="M112" s="5">
        <f t="shared" si="49"/>
        <v>16000</v>
      </c>
      <c r="N112" s="5">
        <f t="shared" si="50"/>
        <v>4000</v>
      </c>
      <c r="O112" s="5">
        <f t="shared" si="51"/>
        <v>2400</v>
      </c>
      <c r="P112" s="5"/>
      <c r="Q112" s="5"/>
      <c r="R112" s="5"/>
      <c r="S112" s="5"/>
      <c r="T112" s="5"/>
      <c r="U112" s="5"/>
      <c r="V112" s="5"/>
      <c r="W112" s="5">
        <f t="shared" si="52"/>
        <v>3</v>
      </c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>
      <c r="A113" s="5" t="s">
        <v>79</v>
      </c>
      <c r="B113" s="5" t="str">
        <f>VLOOKUP(A113,'name convert'!$A$1:$B$50,2,FALSE)</f>
        <v>Embassy</v>
      </c>
      <c r="C113" s="5" t="s">
        <v>106</v>
      </c>
      <c r="D113" s="5">
        <v>5</v>
      </c>
      <c r="E113" s="5">
        <v>1</v>
      </c>
      <c r="F113" s="5">
        <v>5</v>
      </c>
      <c r="G113" s="5">
        <v>3</v>
      </c>
      <c r="H113" s="5"/>
      <c r="I113" s="5">
        <f t="shared" si="53"/>
        <v>11520</v>
      </c>
      <c r="J113" s="5">
        <f t="shared" si="47"/>
        <v>192</v>
      </c>
      <c r="K113" s="5">
        <v>0</v>
      </c>
      <c r="L113" s="5">
        <f t="shared" si="48"/>
        <v>3200</v>
      </c>
      <c r="M113" s="5">
        <f t="shared" si="49"/>
        <v>32000</v>
      </c>
      <c r="N113" s="5">
        <f t="shared" si="50"/>
        <v>8000</v>
      </c>
      <c r="O113" s="5">
        <f t="shared" si="51"/>
        <v>4800</v>
      </c>
      <c r="P113" s="5"/>
      <c r="Q113" s="5"/>
      <c r="R113" s="5"/>
      <c r="S113" s="5"/>
      <c r="T113" s="5"/>
      <c r="U113" s="5"/>
      <c r="V113" s="5"/>
      <c r="W113" s="5">
        <f t="shared" si="52"/>
        <v>4</v>
      </c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>
      <c r="A114" s="5" t="s">
        <v>79</v>
      </c>
      <c r="B114" s="5" t="str">
        <f>VLOOKUP(A114,'name convert'!$A$1:$B$50,2,FALSE)</f>
        <v>Embassy</v>
      </c>
      <c r="C114" s="5" t="s">
        <v>106</v>
      </c>
      <c r="D114" s="5">
        <v>6</v>
      </c>
      <c r="E114" s="5">
        <v>1</v>
      </c>
      <c r="F114" s="5">
        <v>6</v>
      </c>
      <c r="G114" s="5">
        <v>3</v>
      </c>
      <c r="H114" s="5"/>
      <c r="I114" s="5">
        <f t="shared" si="53"/>
        <v>23040</v>
      </c>
      <c r="J114" s="5">
        <f t="shared" si="47"/>
        <v>384</v>
      </c>
      <c r="K114" s="5">
        <v>0</v>
      </c>
      <c r="L114" s="5">
        <f t="shared" si="48"/>
        <v>6400</v>
      </c>
      <c r="M114" s="5">
        <f t="shared" si="49"/>
        <v>64000</v>
      </c>
      <c r="N114" s="5">
        <f t="shared" si="50"/>
        <v>16000</v>
      </c>
      <c r="O114" s="5">
        <f t="shared" si="51"/>
        <v>9600</v>
      </c>
      <c r="P114" s="5"/>
      <c r="Q114" s="5"/>
      <c r="R114" s="5"/>
      <c r="S114" s="5"/>
      <c r="T114" s="5"/>
      <c r="U114" s="5"/>
      <c r="V114" s="5"/>
      <c r="W114" s="5">
        <f t="shared" si="52"/>
        <v>5</v>
      </c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>
      <c r="A115" s="5" t="s">
        <v>79</v>
      </c>
      <c r="B115" s="5" t="str">
        <f>VLOOKUP(A115,'name convert'!$A$1:$B$50,2,FALSE)</f>
        <v>Embassy</v>
      </c>
      <c r="C115" s="5" t="s">
        <v>106</v>
      </c>
      <c r="D115" s="5">
        <v>7</v>
      </c>
      <c r="E115" s="5">
        <v>1</v>
      </c>
      <c r="F115" s="5">
        <v>7</v>
      </c>
      <c r="G115" s="5">
        <v>3</v>
      </c>
      <c r="H115" s="5"/>
      <c r="I115" s="5">
        <f t="shared" si="53"/>
        <v>46080</v>
      </c>
      <c r="J115" s="5">
        <f t="shared" si="47"/>
        <v>768</v>
      </c>
      <c r="K115" s="5">
        <v>0</v>
      </c>
      <c r="L115" s="5">
        <f t="shared" si="48"/>
        <v>12800</v>
      </c>
      <c r="M115" s="5">
        <f t="shared" si="49"/>
        <v>128000</v>
      </c>
      <c r="N115" s="5">
        <f t="shared" si="50"/>
        <v>32000</v>
      </c>
      <c r="O115" s="5">
        <f t="shared" si="51"/>
        <v>19200</v>
      </c>
      <c r="P115" s="5"/>
      <c r="Q115" s="5"/>
      <c r="R115" s="5"/>
      <c r="S115" s="5"/>
      <c r="T115" s="5"/>
      <c r="U115" s="5"/>
      <c r="V115" s="5"/>
      <c r="W115" s="5">
        <f t="shared" si="52"/>
        <v>6</v>
      </c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>
      <c r="A116" s="5" t="s">
        <v>79</v>
      </c>
      <c r="B116" s="5" t="str">
        <f>VLOOKUP(A116,'name convert'!$A$1:$B$50,2,FALSE)</f>
        <v>Embassy</v>
      </c>
      <c r="C116" s="5" t="s">
        <v>106</v>
      </c>
      <c r="D116" s="5">
        <v>8</v>
      </c>
      <c r="E116" s="5">
        <v>1</v>
      </c>
      <c r="F116" s="5">
        <v>8</v>
      </c>
      <c r="G116" s="5">
        <v>3</v>
      </c>
      <c r="H116" s="5"/>
      <c r="I116" s="5">
        <f t="shared" si="53"/>
        <v>92160</v>
      </c>
      <c r="J116" s="5">
        <f t="shared" si="47"/>
        <v>1536</v>
      </c>
      <c r="K116" s="5">
        <v>0</v>
      </c>
      <c r="L116" s="5">
        <f t="shared" si="48"/>
        <v>25600</v>
      </c>
      <c r="M116" s="5">
        <f t="shared" si="49"/>
        <v>256000</v>
      </c>
      <c r="N116" s="5">
        <f t="shared" si="50"/>
        <v>64000</v>
      </c>
      <c r="O116" s="5">
        <f t="shared" si="51"/>
        <v>38400</v>
      </c>
      <c r="P116" s="5"/>
      <c r="Q116" s="5"/>
      <c r="R116" s="5"/>
      <c r="S116" s="5"/>
      <c r="T116" s="5"/>
      <c r="U116" s="5"/>
      <c r="V116" s="5"/>
      <c r="W116" s="5">
        <f t="shared" si="52"/>
        <v>7</v>
      </c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>
      <c r="A117" s="5" t="s">
        <v>79</v>
      </c>
      <c r="B117" s="5" t="str">
        <f>VLOOKUP(A117,'name convert'!$A$1:$B$50,2,FALSE)</f>
        <v>Embassy</v>
      </c>
      <c r="C117" s="5" t="s">
        <v>106</v>
      </c>
      <c r="D117" s="5">
        <v>9</v>
      </c>
      <c r="E117" s="5">
        <v>1</v>
      </c>
      <c r="F117" s="5">
        <v>9</v>
      </c>
      <c r="G117" s="5">
        <v>3</v>
      </c>
      <c r="H117" s="5"/>
      <c r="I117" s="5">
        <f t="shared" si="53"/>
        <v>184320</v>
      </c>
      <c r="J117" s="5">
        <f t="shared" si="47"/>
        <v>3072</v>
      </c>
      <c r="K117" s="5">
        <v>0</v>
      </c>
      <c r="L117" s="5">
        <f t="shared" si="48"/>
        <v>51200</v>
      </c>
      <c r="M117" s="5">
        <f t="shared" si="49"/>
        <v>512000</v>
      </c>
      <c r="N117" s="5">
        <f t="shared" si="50"/>
        <v>128000</v>
      </c>
      <c r="O117" s="5">
        <f t="shared" si="51"/>
        <v>76800</v>
      </c>
      <c r="P117" s="5"/>
      <c r="Q117" s="5"/>
      <c r="R117" s="5"/>
      <c r="S117" s="5"/>
      <c r="T117" s="5"/>
      <c r="U117" s="5"/>
      <c r="V117" s="5"/>
      <c r="W117" s="5">
        <f t="shared" si="52"/>
        <v>8</v>
      </c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>
      <c r="A118" s="5" t="s">
        <v>79</v>
      </c>
      <c r="B118" s="5" t="str">
        <f>VLOOKUP(A118,'name convert'!$A$1:$B$50,2,FALSE)</f>
        <v>Embassy</v>
      </c>
      <c r="C118" s="5" t="s">
        <v>106</v>
      </c>
      <c r="D118" s="5">
        <v>10</v>
      </c>
      <c r="E118" s="5">
        <v>1</v>
      </c>
      <c r="F118" s="5">
        <v>10</v>
      </c>
      <c r="G118" s="5">
        <v>3</v>
      </c>
      <c r="H118" s="5" t="s">
        <v>117</v>
      </c>
      <c r="I118" s="5">
        <f t="shared" si="53"/>
        <v>368640</v>
      </c>
      <c r="J118" s="5">
        <f t="shared" si="47"/>
        <v>6144</v>
      </c>
      <c r="K118" s="5">
        <v>0</v>
      </c>
      <c r="L118" s="5">
        <f t="shared" si="48"/>
        <v>102400</v>
      </c>
      <c r="M118" s="5">
        <f t="shared" si="49"/>
        <v>1024000</v>
      </c>
      <c r="N118" s="5">
        <f t="shared" si="50"/>
        <v>256000</v>
      </c>
      <c r="O118" s="5">
        <f t="shared" si="51"/>
        <v>153600</v>
      </c>
      <c r="P118" s="5"/>
      <c r="Q118" s="5"/>
      <c r="R118" s="5"/>
      <c r="S118" s="5"/>
      <c r="T118" s="5"/>
      <c r="U118" s="5"/>
      <c r="V118" s="5"/>
      <c r="W118" s="5">
        <f t="shared" si="52"/>
        <v>9</v>
      </c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>
      <c r="A119" s="5" t="s">
        <v>79</v>
      </c>
      <c r="B119" s="5" t="str">
        <f>VLOOKUP(A119,'name convert'!$A$1:$B$50,2,FALSE)</f>
        <v>Embassy</v>
      </c>
      <c r="C119" s="5" t="s">
        <v>106</v>
      </c>
      <c r="D119" s="5">
        <v>11</v>
      </c>
      <c r="E119" s="5">
        <v>2</v>
      </c>
      <c r="F119" s="5">
        <v>1</v>
      </c>
      <c r="G119" s="5">
        <v>3</v>
      </c>
      <c r="H119" s="5"/>
      <c r="I119" s="5">
        <v>0</v>
      </c>
      <c r="J119" s="5">
        <f t="shared" si="47"/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11</v>
      </c>
      <c r="Q119" s="5"/>
      <c r="R119" s="5"/>
      <c r="S119" s="5"/>
      <c r="T119" s="5"/>
      <c r="U119" s="5"/>
      <c r="V119" s="5"/>
      <c r="W119" s="5">
        <f t="shared" si="52"/>
        <v>10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>
      <c r="A120" s="5" t="s">
        <v>79</v>
      </c>
      <c r="B120" s="5" t="str">
        <f>VLOOKUP(A120,'name convert'!$A$1:$B$50,2,FALSE)</f>
        <v>Embassy</v>
      </c>
      <c r="C120" s="5" t="s">
        <v>106</v>
      </c>
      <c r="D120" s="5">
        <v>12</v>
      </c>
      <c r="E120" s="5">
        <v>2</v>
      </c>
      <c r="F120" s="5">
        <v>2</v>
      </c>
      <c r="G120" s="5">
        <v>3</v>
      </c>
      <c r="H120" s="5"/>
      <c r="I120" s="5">
        <f>(I110)*3</f>
        <v>2160</v>
      </c>
      <c r="J120" s="5">
        <f t="shared" si="47"/>
        <v>36</v>
      </c>
      <c r="K120" s="5">
        <v>0</v>
      </c>
      <c r="L120" s="5">
        <f t="shared" ref="L120:O128" si="54">L110</f>
        <v>400</v>
      </c>
      <c r="M120" s="5">
        <f t="shared" si="54"/>
        <v>4000</v>
      </c>
      <c r="N120" s="5">
        <f t="shared" si="54"/>
        <v>1000</v>
      </c>
      <c r="O120" s="5">
        <f t="shared" si="54"/>
        <v>600</v>
      </c>
      <c r="P120" s="5">
        <f t="shared" ref="P120:P129" si="55">P119+1</f>
        <v>12</v>
      </c>
      <c r="Q120" s="5"/>
      <c r="R120" s="5"/>
      <c r="S120" s="5"/>
      <c r="T120" s="5"/>
      <c r="U120" s="5"/>
      <c r="V120" s="5"/>
      <c r="W120" s="5">
        <f t="shared" si="52"/>
        <v>11</v>
      </c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>
      <c r="A121" s="5" t="s">
        <v>79</v>
      </c>
      <c r="B121" s="5" t="str">
        <f>VLOOKUP(A121,'name convert'!$A$1:$B$50,2,FALSE)</f>
        <v>Embassy</v>
      </c>
      <c r="C121" s="5" t="s">
        <v>106</v>
      </c>
      <c r="D121" s="5">
        <v>13</v>
      </c>
      <c r="E121" s="5">
        <v>2</v>
      </c>
      <c r="F121" s="5">
        <v>3</v>
      </c>
      <c r="G121" s="5">
        <v>3</v>
      </c>
      <c r="H121" s="5"/>
      <c r="I121" s="5">
        <f>I111*3</f>
        <v>8640</v>
      </c>
      <c r="J121" s="5">
        <f t="shared" si="47"/>
        <v>144</v>
      </c>
      <c r="K121" s="5">
        <v>0</v>
      </c>
      <c r="L121" s="5">
        <f t="shared" si="54"/>
        <v>800</v>
      </c>
      <c r="M121" s="5">
        <f t="shared" si="54"/>
        <v>8000</v>
      </c>
      <c r="N121" s="5">
        <f t="shared" si="54"/>
        <v>2000</v>
      </c>
      <c r="O121" s="5">
        <f t="shared" si="54"/>
        <v>1200</v>
      </c>
      <c r="P121" s="5">
        <f t="shared" si="55"/>
        <v>13</v>
      </c>
      <c r="Q121" s="5"/>
      <c r="R121" s="5"/>
      <c r="S121" s="5"/>
      <c r="T121" s="5"/>
      <c r="U121" s="5"/>
      <c r="V121" s="5"/>
      <c r="W121" s="5">
        <f t="shared" si="52"/>
        <v>12</v>
      </c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>
      <c r="A122" s="5" t="s">
        <v>79</v>
      </c>
      <c r="B122" s="5" t="str">
        <f>VLOOKUP(A122,'name convert'!$A$1:$B$50,2,FALSE)</f>
        <v>Embassy</v>
      </c>
      <c r="C122" s="5" t="s">
        <v>106</v>
      </c>
      <c r="D122" s="5">
        <v>14</v>
      </c>
      <c r="E122" s="5">
        <v>2</v>
      </c>
      <c r="F122" s="5">
        <v>4</v>
      </c>
      <c r="G122" s="5">
        <v>3</v>
      </c>
      <c r="H122" s="5"/>
      <c r="I122" s="5">
        <f t="shared" ref="I122:I128" si="56">I112*3</f>
        <v>17280</v>
      </c>
      <c r="J122" s="5">
        <f t="shared" si="47"/>
        <v>288</v>
      </c>
      <c r="K122" s="5">
        <v>0</v>
      </c>
      <c r="L122" s="5">
        <f t="shared" si="54"/>
        <v>1600</v>
      </c>
      <c r="M122" s="5">
        <f t="shared" si="54"/>
        <v>16000</v>
      </c>
      <c r="N122" s="5">
        <f t="shared" si="54"/>
        <v>4000</v>
      </c>
      <c r="O122" s="5">
        <f t="shared" si="54"/>
        <v>2400</v>
      </c>
      <c r="P122" s="5">
        <f t="shared" si="55"/>
        <v>14</v>
      </c>
      <c r="Q122" s="5"/>
      <c r="R122" s="5"/>
      <c r="S122" s="5"/>
      <c r="T122" s="5"/>
      <c r="U122" s="5"/>
      <c r="V122" s="5"/>
      <c r="W122" s="5">
        <f t="shared" si="52"/>
        <v>13</v>
      </c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>
      <c r="A123" s="5" t="s">
        <v>79</v>
      </c>
      <c r="B123" s="5" t="str">
        <f>VLOOKUP(A123,'name convert'!$A$1:$B$50,2,FALSE)</f>
        <v>Embassy</v>
      </c>
      <c r="C123" s="5" t="s">
        <v>106</v>
      </c>
      <c r="D123" s="5">
        <v>15</v>
      </c>
      <c r="E123" s="5">
        <v>2</v>
      </c>
      <c r="F123" s="5">
        <v>5</v>
      </c>
      <c r="G123" s="5">
        <v>3</v>
      </c>
      <c r="H123" s="5"/>
      <c r="I123" s="5">
        <f t="shared" si="56"/>
        <v>34560</v>
      </c>
      <c r="J123" s="5">
        <f t="shared" si="47"/>
        <v>576</v>
      </c>
      <c r="K123" s="5">
        <v>0</v>
      </c>
      <c r="L123" s="5">
        <f t="shared" si="54"/>
        <v>3200</v>
      </c>
      <c r="M123" s="5">
        <f t="shared" si="54"/>
        <v>32000</v>
      </c>
      <c r="N123" s="5">
        <f t="shared" si="54"/>
        <v>8000</v>
      </c>
      <c r="O123" s="5">
        <f t="shared" si="54"/>
        <v>4800</v>
      </c>
      <c r="P123" s="5">
        <f t="shared" si="55"/>
        <v>15</v>
      </c>
      <c r="Q123" s="5"/>
      <c r="R123" s="5"/>
      <c r="S123" s="5"/>
      <c r="T123" s="5"/>
      <c r="U123" s="5"/>
      <c r="V123" s="5"/>
      <c r="W123" s="5">
        <f t="shared" si="52"/>
        <v>14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>
      <c r="A124" s="5" t="s">
        <v>79</v>
      </c>
      <c r="B124" s="5" t="str">
        <f>VLOOKUP(A124,'name convert'!$A$1:$B$50,2,FALSE)</f>
        <v>Embassy</v>
      </c>
      <c r="C124" s="5" t="s">
        <v>106</v>
      </c>
      <c r="D124" s="5">
        <v>16</v>
      </c>
      <c r="E124" s="5">
        <v>2</v>
      </c>
      <c r="F124" s="5">
        <v>6</v>
      </c>
      <c r="G124" s="5">
        <v>3</v>
      </c>
      <c r="H124" s="5"/>
      <c r="I124" s="5">
        <f t="shared" si="56"/>
        <v>69120</v>
      </c>
      <c r="J124" s="5">
        <f t="shared" si="47"/>
        <v>1152</v>
      </c>
      <c r="K124" s="5">
        <v>0</v>
      </c>
      <c r="L124" s="5">
        <f t="shared" si="54"/>
        <v>6400</v>
      </c>
      <c r="M124" s="5">
        <f t="shared" si="54"/>
        <v>64000</v>
      </c>
      <c r="N124" s="5">
        <f t="shared" si="54"/>
        <v>16000</v>
      </c>
      <c r="O124" s="5">
        <f t="shared" si="54"/>
        <v>9600</v>
      </c>
      <c r="P124" s="5">
        <f t="shared" si="55"/>
        <v>16</v>
      </c>
      <c r="Q124" s="5"/>
      <c r="R124" s="5"/>
      <c r="S124" s="5"/>
      <c r="T124" s="5"/>
      <c r="U124" s="5"/>
      <c r="V124" s="5"/>
      <c r="W124" s="5">
        <f t="shared" si="52"/>
        <v>15</v>
      </c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>
      <c r="A125" s="5" t="s">
        <v>79</v>
      </c>
      <c r="B125" s="5" t="str">
        <f>VLOOKUP(A125,'name convert'!$A$1:$B$50,2,FALSE)</f>
        <v>Embassy</v>
      </c>
      <c r="C125" s="5" t="s">
        <v>106</v>
      </c>
      <c r="D125" s="5">
        <v>17</v>
      </c>
      <c r="E125" s="5">
        <v>2</v>
      </c>
      <c r="F125" s="5">
        <v>7</v>
      </c>
      <c r="G125" s="5">
        <v>3</v>
      </c>
      <c r="H125" s="5"/>
      <c r="I125" s="5">
        <f t="shared" si="56"/>
        <v>138240</v>
      </c>
      <c r="J125" s="5">
        <f t="shared" si="47"/>
        <v>2304</v>
      </c>
      <c r="K125" s="5">
        <v>0</v>
      </c>
      <c r="L125" s="5">
        <f t="shared" si="54"/>
        <v>12800</v>
      </c>
      <c r="M125" s="5">
        <f t="shared" si="54"/>
        <v>128000</v>
      </c>
      <c r="N125" s="5">
        <f t="shared" si="54"/>
        <v>32000</v>
      </c>
      <c r="O125" s="5">
        <f t="shared" si="54"/>
        <v>19200</v>
      </c>
      <c r="P125" s="5">
        <f t="shared" si="55"/>
        <v>17</v>
      </c>
      <c r="Q125" s="5"/>
      <c r="R125" s="5"/>
      <c r="S125" s="5"/>
      <c r="T125" s="5"/>
      <c r="U125" s="5"/>
      <c r="V125" s="5"/>
      <c r="W125" s="5">
        <f t="shared" si="52"/>
        <v>16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>
      <c r="A126" s="5" t="s">
        <v>79</v>
      </c>
      <c r="B126" s="5" t="str">
        <f>VLOOKUP(A126,'name convert'!$A$1:$B$50,2,FALSE)</f>
        <v>Embassy</v>
      </c>
      <c r="C126" s="5" t="s">
        <v>106</v>
      </c>
      <c r="D126" s="5">
        <v>18</v>
      </c>
      <c r="E126" s="5">
        <v>2</v>
      </c>
      <c r="F126" s="5">
        <v>8</v>
      </c>
      <c r="G126" s="5">
        <v>3</v>
      </c>
      <c r="H126" s="5"/>
      <c r="I126" s="5">
        <f t="shared" si="56"/>
        <v>276480</v>
      </c>
      <c r="J126" s="5">
        <f t="shared" si="47"/>
        <v>4608</v>
      </c>
      <c r="K126" s="5">
        <v>0</v>
      </c>
      <c r="L126" s="5">
        <f t="shared" si="54"/>
        <v>25600</v>
      </c>
      <c r="M126" s="5">
        <f t="shared" si="54"/>
        <v>256000</v>
      </c>
      <c r="N126" s="5">
        <f t="shared" si="54"/>
        <v>64000</v>
      </c>
      <c r="O126" s="5">
        <f t="shared" si="54"/>
        <v>38400</v>
      </c>
      <c r="P126" s="5">
        <f t="shared" si="55"/>
        <v>18</v>
      </c>
      <c r="Q126" s="5"/>
      <c r="R126" s="5"/>
      <c r="S126" s="5"/>
      <c r="T126" s="5"/>
      <c r="U126" s="5"/>
      <c r="V126" s="5"/>
      <c r="W126" s="5">
        <f t="shared" si="52"/>
        <v>17</v>
      </c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>
      <c r="A127" s="5" t="s">
        <v>79</v>
      </c>
      <c r="B127" s="5" t="str">
        <f>VLOOKUP(A127,'name convert'!$A$1:$B$50,2,FALSE)</f>
        <v>Embassy</v>
      </c>
      <c r="C127" s="5" t="s">
        <v>106</v>
      </c>
      <c r="D127" s="5">
        <v>19</v>
      </c>
      <c r="E127" s="5">
        <v>2</v>
      </c>
      <c r="F127" s="5">
        <v>9</v>
      </c>
      <c r="G127" s="5">
        <v>3</v>
      </c>
      <c r="H127" s="5"/>
      <c r="I127" s="5">
        <f t="shared" si="56"/>
        <v>552960</v>
      </c>
      <c r="J127" s="5">
        <f t="shared" si="47"/>
        <v>9216</v>
      </c>
      <c r="K127" s="5">
        <v>0</v>
      </c>
      <c r="L127" s="5">
        <f t="shared" si="54"/>
        <v>51200</v>
      </c>
      <c r="M127" s="5">
        <f t="shared" si="54"/>
        <v>512000</v>
      </c>
      <c r="N127" s="5">
        <f t="shared" si="54"/>
        <v>128000</v>
      </c>
      <c r="O127" s="5">
        <f t="shared" si="54"/>
        <v>76800</v>
      </c>
      <c r="P127" s="5">
        <f t="shared" si="55"/>
        <v>19</v>
      </c>
      <c r="Q127" s="5"/>
      <c r="R127" s="5"/>
      <c r="S127" s="5"/>
      <c r="T127" s="5"/>
      <c r="U127" s="5"/>
      <c r="V127" s="5"/>
      <c r="W127" s="5">
        <f t="shared" si="52"/>
        <v>18</v>
      </c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>
      <c r="A128" s="5" t="s">
        <v>79</v>
      </c>
      <c r="B128" s="5" t="str">
        <f>VLOOKUP(A128,'name convert'!$A$1:$B$50,2,FALSE)</f>
        <v>Embassy</v>
      </c>
      <c r="C128" s="5" t="s">
        <v>106</v>
      </c>
      <c r="D128" s="5">
        <v>20</v>
      </c>
      <c r="E128" s="5">
        <v>2</v>
      </c>
      <c r="F128" s="5">
        <v>10</v>
      </c>
      <c r="G128" s="5">
        <v>3</v>
      </c>
      <c r="I128" s="5">
        <f t="shared" si="56"/>
        <v>1105920</v>
      </c>
      <c r="J128" s="5">
        <f t="shared" si="47"/>
        <v>18432</v>
      </c>
      <c r="K128" s="5">
        <v>0</v>
      </c>
      <c r="L128" s="5">
        <f t="shared" si="54"/>
        <v>102400</v>
      </c>
      <c r="M128" s="5">
        <f t="shared" si="54"/>
        <v>1024000</v>
      </c>
      <c r="N128" s="5">
        <f t="shared" si="54"/>
        <v>256000</v>
      </c>
      <c r="O128" s="5">
        <f t="shared" si="54"/>
        <v>153600</v>
      </c>
      <c r="P128" s="5">
        <f t="shared" si="55"/>
        <v>20</v>
      </c>
      <c r="Q128" s="5"/>
      <c r="R128" s="5"/>
      <c r="S128" s="5"/>
      <c r="T128" s="5"/>
      <c r="U128" s="5"/>
      <c r="V128" s="5"/>
      <c r="W128" s="5">
        <f t="shared" si="52"/>
        <v>19</v>
      </c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>
      <c r="A129" s="5" t="s">
        <v>79</v>
      </c>
      <c r="B129" s="5" t="str">
        <f>VLOOKUP(A129,'name convert'!$A$1:$B$50,2,FALSE)</f>
        <v>Embassy</v>
      </c>
      <c r="C129" s="5" t="s">
        <v>106</v>
      </c>
      <c r="D129" s="5">
        <v>21</v>
      </c>
      <c r="E129" s="5">
        <v>2</v>
      </c>
      <c r="F129" s="5">
        <v>11</v>
      </c>
      <c r="G129" s="5">
        <v>3</v>
      </c>
      <c r="H129" s="5" t="s">
        <v>129</v>
      </c>
      <c r="I129" s="5">
        <v>1105920</v>
      </c>
      <c r="J129" s="5">
        <v>6144</v>
      </c>
      <c r="K129" s="5">
        <v>0</v>
      </c>
      <c r="L129" s="5">
        <v>102400</v>
      </c>
      <c r="M129" s="5">
        <v>1024000</v>
      </c>
      <c r="N129" s="5">
        <v>256000</v>
      </c>
      <c r="O129" s="5">
        <v>153600</v>
      </c>
      <c r="P129" s="5">
        <f t="shared" si="55"/>
        <v>21</v>
      </c>
      <c r="Q129" s="5"/>
      <c r="R129" s="5"/>
      <c r="S129" s="5"/>
      <c r="T129" s="5"/>
      <c r="U129" s="5"/>
      <c r="V129" s="5"/>
      <c r="W129" s="5">
        <f t="shared" si="52"/>
        <v>20</v>
      </c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>
      <c r="A130" s="5" t="s">
        <v>87</v>
      </c>
      <c r="B130" s="5" t="str">
        <f>VLOOKUP(A130,'name convert'!$A$1:$B$50,2,FALSE)</f>
        <v>Farm</v>
      </c>
      <c r="C130" s="5" t="s">
        <v>106</v>
      </c>
      <c r="D130" s="5">
        <v>1</v>
      </c>
      <c r="E130" s="5">
        <v>1</v>
      </c>
      <c r="F130" s="5">
        <v>1</v>
      </c>
      <c r="G130" s="5">
        <v>0</v>
      </c>
      <c r="H130" s="5"/>
      <c r="I130" s="5">
        <v>5</v>
      </c>
      <c r="J130" s="5">
        <f t="shared" ref="J130:J149" si="57">I130/60</f>
        <v>8.3333333333333329E-2</v>
      </c>
      <c r="K130" s="5">
        <v>0</v>
      </c>
      <c r="L130" s="5">
        <v>50</v>
      </c>
      <c r="M130" s="5">
        <v>300</v>
      </c>
      <c r="N130" s="5">
        <v>200</v>
      </c>
      <c r="O130" s="5">
        <v>150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>
      <c r="A131" s="5" t="s">
        <v>87</v>
      </c>
      <c r="B131" s="5" t="str">
        <f>VLOOKUP(A131,'name convert'!$A$1:$B$50,2,FALSE)</f>
        <v>Farm</v>
      </c>
      <c r="C131" s="5" t="s">
        <v>106</v>
      </c>
      <c r="D131" s="5">
        <v>2</v>
      </c>
      <c r="E131" s="5">
        <v>1</v>
      </c>
      <c r="F131" s="5">
        <v>2</v>
      </c>
      <c r="G131" s="5">
        <v>0</v>
      </c>
      <c r="H131" s="5"/>
      <c r="I131" s="5">
        <v>30</v>
      </c>
      <c r="J131" s="5">
        <f t="shared" si="57"/>
        <v>0.5</v>
      </c>
      <c r="K131" s="5">
        <v>0</v>
      </c>
      <c r="L131" s="5">
        <f t="shared" ref="L131:L139" si="58">L130*2</f>
        <v>100</v>
      </c>
      <c r="M131" s="5">
        <f t="shared" ref="M131:M139" si="59">M130*2</f>
        <v>600</v>
      </c>
      <c r="N131" s="5">
        <f t="shared" ref="N131:N139" si="60">N130*2</f>
        <v>400</v>
      </c>
      <c r="O131" s="5">
        <f t="shared" ref="O131:O139" si="61">O130*2</f>
        <v>300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>
        <v>1</v>
      </c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>
      <c r="A132" s="5" t="s">
        <v>87</v>
      </c>
      <c r="B132" s="5" t="str">
        <f>VLOOKUP(A132,'name convert'!$A$1:$B$50,2,FALSE)</f>
        <v>Farm</v>
      </c>
      <c r="C132" s="5" t="s">
        <v>106</v>
      </c>
      <c r="D132" s="5">
        <v>3</v>
      </c>
      <c r="E132" s="5">
        <v>1</v>
      </c>
      <c r="F132" s="5">
        <v>3</v>
      </c>
      <c r="G132" s="5">
        <v>0</v>
      </c>
      <c r="H132" s="5"/>
      <c r="I132" s="5">
        <v>120</v>
      </c>
      <c r="J132" s="5">
        <f t="shared" si="57"/>
        <v>2</v>
      </c>
      <c r="K132" s="5">
        <v>0</v>
      </c>
      <c r="L132" s="5">
        <f t="shared" si="58"/>
        <v>200</v>
      </c>
      <c r="M132" s="5">
        <f t="shared" si="59"/>
        <v>1200</v>
      </c>
      <c r="N132" s="5">
        <f t="shared" si="60"/>
        <v>800</v>
      </c>
      <c r="O132" s="5">
        <f t="shared" si="61"/>
        <v>600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>
        <f t="shared" ref="AE132:AE150" si="62">AE131+1</f>
        <v>2</v>
      </c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>
      <c r="A133" s="5" t="s">
        <v>87</v>
      </c>
      <c r="B133" s="5" t="str">
        <f>VLOOKUP(A133,'name convert'!$A$1:$B$50,2,FALSE)</f>
        <v>Farm</v>
      </c>
      <c r="C133" s="5" t="s">
        <v>106</v>
      </c>
      <c r="D133" s="5">
        <v>4</v>
      </c>
      <c r="E133" s="5">
        <v>1</v>
      </c>
      <c r="F133" s="5">
        <v>4</v>
      </c>
      <c r="G133" s="5">
        <v>0</v>
      </c>
      <c r="H133" s="5"/>
      <c r="I133" s="5">
        <v>240</v>
      </c>
      <c r="J133" s="5">
        <f t="shared" si="57"/>
        <v>4</v>
      </c>
      <c r="K133" s="5">
        <v>0</v>
      </c>
      <c r="L133" s="5">
        <f t="shared" si="58"/>
        <v>400</v>
      </c>
      <c r="M133" s="5">
        <f t="shared" si="59"/>
        <v>2400</v>
      </c>
      <c r="N133" s="5">
        <f t="shared" si="60"/>
        <v>1600</v>
      </c>
      <c r="O133" s="5">
        <f t="shared" si="61"/>
        <v>1200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>
        <f t="shared" si="62"/>
        <v>3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>
      <c r="A134" s="5" t="s">
        <v>87</v>
      </c>
      <c r="B134" s="5" t="str">
        <f>VLOOKUP(A134,'name convert'!$A$1:$B$50,2,FALSE)</f>
        <v>Farm</v>
      </c>
      <c r="C134" s="5" t="s">
        <v>106</v>
      </c>
      <c r="D134" s="5">
        <v>5</v>
      </c>
      <c r="E134" s="5">
        <v>1</v>
      </c>
      <c r="F134" s="5">
        <v>5</v>
      </c>
      <c r="G134" s="5">
        <v>0</v>
      </c>
      <c r="H134" s="5"/>
      <c r="I134" s="5">
        <v>480</v>
      </c>
      <c r="J134" s="5">
        <f t="shared" si="57"/>
        <v>8</v>
      </c>
      <c r="K134" s="5">
        <v>0</v>
      </c>
      <c r="L134" s="5">
        <f t="shared" si="58"/>
        <v>800</v>
      </c>
      <c r="M134" s="5">
        <f t="shared" si="59"/>
        <v>4800</v>
      </c>
      <c r="N134" s="5">
        <f t="shared" si="60"/>
        <v>3200</v>
      </c>
      <c r="O134" s="5">
        <f t="shared" si="61"/>
        <v>2400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>
        <f t="shared" si="62"/>
        <v>4</v>
      </c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>
      <c r="A135" s="5" t="s">
        <v>87</v>
      </c>
      <c r="B135" s="5" t="str">
        <f>VLOOKUP(A135,'name convert'!$A$1:$B$50,2,FALSE)</f>
        <v>Farm</v>
      </c>
      <c r="C135" s="5" t="s">
        <v>106</v>
      </c>
      <c r="D135" s="5">
        <v>6</v>
      </c>
      <c r="E135" s="5">
        <v>1</v>
      </c>
      <c r="F135" s="5">
        <v>6</v>
      </c>
      <c r="G135" s="5">
        <v>0</v>
      </c>
      <c r="H135" s="5"/>
      <c r="I135" s="5">
        <v>960</v>
      </c>
      <c r="J135" s="5">
        <f t="shared" si="57"/>
        <v>16</v>
      </c>
      <c r="K135" s="5">
        <v>0</v>
      </c>
      <c r="L135" s="5">
        <f t="shared" si="58"/>
        <v>1600</v>
      </c>
      <c r="M135" s="5">
        <f t="shared" si="59"/>
        <v>9600</v>
      </c>
      <c r="N135" s="5">
        <f t="shared" si="60"/>
        <v>6400</v>
      </c>
      <c r="O135" s="5">
        <f t="shared" si="61"/>
        <v>4800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>
        <f t="shared" si="62"/>
        <v>5</v>
      </c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>
      <c r="A136" s="5" t="s">
        <v>87</v>
      </c>
      <c r="B136" s="5" t="str">
        <f>VLOOKUP(A136,'name convert'!$A$1:$B$50,2,FALSE)</f>
        <v>Farm</v>
      </c>
      <c r="C136" s="5" t="s">
        <v>106</v>
      </c>
      <c r="D136" s="5">
        <v>7</v>
      </c>
      <c r="E136" s="5">
        <v>1</v>
      </c>
      <c r="F136" s="5">
        <v>7</v>
      </c>
      <c r="G136" s="5">
        <v>0</v>
      </c>
      <c r="H136" s="5"/>
      <c r="I136" s="5">
        <v>1920</v>
      </c>
      <c r="J136" s="5">
        <f t="shared" si="57"/>
        <v>32</v>
      </c>
      <c r="K136" s="5">
        <v>0</v>
      </c>
      <c r="L136" s="5">
        <f t="shared" si="58"/>
        <v>3200</v>
      </c>
      <c r="M136" s="5">
        <f t="shared" si="59"/>
        <v>19200</v>
      </c>
      <c r="N136" s="5">
        <f t="shared" si="60"/>
        <v>12800</v>
      </c>
      <c r="O136" s="5">
        <f t="shared" si="61"/>
        <v>9600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>
        <f t="shared" si="62"/>
        <v>6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>
      <c r="A137" s="5" t="s">
        <v>87</v>
      </c>
      <c r="B137" s="5" t="str">
        <f>VLOOKUP(A137,'name convert'!$A$1:$B$50,2,FALSE)</f>
        <v>Farm</v>
      </c>
      <c r="C137" s="5" t="s">
        <v>106</v>
      </c>
      <c r="D137" s="5">
        <v>8</v>
      </c>
      <c r="E137" s="5">
        <v>1</v>
      </c>
      <c r="F137" s="5">
        <v>8</v>
      </c>
      <c r="G137" s="5">
        <v>0</v>
      </c>
      <c r="H137" s="5"/>
      <c r="I137" s="5">
        <v>3840</v>
      </c>
      <c r="J137" s="5">
        <f t="shared" si="57"/>
        <v>64</v>
      </c>
      <c r="K137" s="5">
        <v>0</v>
      </c>
      <c r="L137" s="5">
        <f t="shared" si="58"/>
        <v>6400</v>
      </c>
      <c r="M137" s="5">
        <f t="shared" si="59"/>
        <v>38400</v>
      </c>
      <c r="N137" s="5">
        <f t="shared" si="60"/>
        <v>25600</v>
      </c>
      <c r="O137" s="5">
        <f t="shared" si="61"/>
        <v>19200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>
        <f t="shared" si="62"/>
        <v>7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>
      <c r="A138" s="5" t="s">
        <v>87</v>
      </c>
      <c r="B138" s="5" t="str">
        <f>VLOOKUP(A138,'name convert'!$A$1:$B$50,2,FALSE)</f>
        <v>Farm</v>
      </c>
      <c r="C138" s="5" t="s">
        <v>106</v>
      </c>
      <c r="D138" s="5">
        <v>9</v>
      </c>
      <c r="E138" s="5">
        <v>1</v>
      </c>
      <c r="F138" s="5">
        <v>9</v>
      </c>
      <c r="G138" s="5">
        <v>0</v>
      </c>
      <c r="H138" s="5"/>
      <c r="I138" s="5">
        <v>7680</v>
      </c>
      <c r="J138" s="5">
        <f t="shared" si="57"/>
        <v>128</v>
      </c>
      <c r="K138" s="5">
        <v>0</v>
      </c>
      <c r="L138" s="5">
        <f t="shared" si="58"/>
        <v>12800</v>
      </c>
      <c r="M138" s="5">
        <f t="shared" si="59"/>
        <v>76800</v>
      </c>
      <c r="N138" s="5">
        <f t="shared" si="60"/>
        <v>51200</v>
      </c>
      <c r="O138" s="5">
        <f t="shared" si="61"/>
        <v>38400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>
        <f t="shared" si="62"/>
        <v>8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>
      <c r="A139" s="5" t="s">
        <v>87</v>
      </c>
      <c r="B139" s="5" t="str">
        <f>VLOOKUP(A139,'name convert'!$A$1:$B$50,2,FALSE)</f>
        <v>Farm</v>
      </c>
      <c r="C139" s="5" t="s">
        <v>106</v>
      </c>
      <c r="D139" s="5">
        <v>10</v>
      </c>
      <c r="E139" s="5">
        <v>1</v>
      </c>
      <c r="F139" s="5">
        <v>10</v>
      </c>
      <c r="G139" s="5">
        <v>0</v>
      </c>
      <c r="H139" s="5" t="s">
        <v>117</v>
      </c>
      <c r="I139" s="5">
        <v>15360</v>
      </c>
      <c r="J139" s="5">
        <f t="shared" si="57"/>
        <v>256</v>
      </c>
      <c r="K139" s="5">
        <v>0</v>
      </c>
      <c r="L139" s="5">
        <f t="shared" si="58"/>
        <v>25600</v>
      </c>
      <c r="M139" s="5">
        <f t="shared" si="59"/>
        <v>153600</v>
      </c>
      <c r="N139" s="5">
        <f t="shared" si="60"/>
        <v>102400</v>
      </c>
      <c r="O139" s="5">
        <f t="shared" si="61"/>
        <v>76800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>
        <f t="shared" si="62"/>
        <v>9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>
      <c r="A140" s="5" t="s">
        <v>87</v>
      </c>
      <c r="B140" s="5" t="str">
        <f>VLOOKUP(A140,'name convert'!$A$1:$B$50,2,FALSE)</f>
        <v>Farm</v>
      </c>
      <c r="C140" s="5" t="s">
        <v>106</v>
      </c>
      <c r="D140" s="5">
        <v>11</v>
      </c>
      <c r="E140" s="5">
        <v>2</v>
      </c>
      <c r="F140" s="5">
        <v>1</v>
      </c>
      <c r="G140" s="5">
        <v>15</v>
      </c>
      <c r="H140" s="5"/>
      <c r="I140" s="5">
        <v>0</v>
      </c>
      <c r="J140" s="5">
        <f t="shared" si="57"/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11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>
        <f t="shared" si="62"/>
        <v>10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>
      <c r="A141" s="5" t="s">
        <v>87</v>
      </c>
      <c r="B141" s="5" t="str">
        <f>VLOOKUP(A141,'name convert'!$A$1:$B$50,2,FALSE)</f>
        <v>Farm</v>
      </c>
      <c r="C141" s="5" t="s">
        <v>106</v>
      </c>
      <c r="D141" s="5">
        <v>12</v>
      </c>
      <c r="E141" s="5">
        <v>2</v>
      </c>
      <c r="F141" s="5">
        <v>2</v>
      </c>
      <c r="G141" s="5">
        <v>15</v>
      </c>
      <c r="H141" s="5"/>
      <c r="I141" s="112">
        <v>90</v>
      </c>
      <c r="J141" s="5">
        <f t="shared" si="57"/>
        <v>1.5</v>
      </c>
      <c r="K141" s="5">
        <v>0</v>
      </c>
      <c r="L141" s="5">
        <v>250</v>
      </c>
      <c r="M141" s="5">
        <v>1500</v>
      </c>
      <c r="N141" s="5">
        <v>1100</v>
      </c>
      <c r="O141" s="5">
        <v>750</v>
      </c>
      <c r="P141" s="5">
        <f t="shared" ref="P141:P150" si="63">P140+1</f>
        <v>12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>
        <f t="shared" si="62"/>
        <v>11</v>
      </c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>
      <c r="A142" s="5" t="s">
        <v>87</v>
      </c>
      <c r="B142" s="5" t="str">
        <f>VLOOKUP(A142,'name convert'!$A$1:$B$50,2,FALSE)</f>
        <v>Farm</v>
      </c>
      <c r="C142" s="5" t="s">
        <v>106</v>
      </c>
      <c r="D142" s="5">
        <v>13</v>
      </c>
      <c r="E142" s="5">
        <v>2</v>
      </c>
      <c r="F142" s="5">
        <v>3</v>
      </c>
      <c r="G142" s="5">
        <v>15</v>
      </c>
      <c r="H142" s="5"/>
      <c r="I142" s="112">
        <v>360</v>
      </c>
      <c r="J142" s="5">
        <f t="shared" si="57"/>
        <v>6</v>
      </c>
      <c r="K142" s="5">
        <v>0</v>
      </c>
      <c r="L142" s="5">
        <v>500</v>
      </c>
      <c r="M142" s="5">
        <v>3000</v>
      </c>
      <c r="N142" s="5">
        <v>2200</v>
      </c>
      <c r="O142" s="5">
        <v>1500</v>
      </c>
      <c r="P142" s="5">
        <f t="shared" si="63"/>
        <v>13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>
        <f t="shared" si="62"/>
        <v>12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>
      <c r="A143" s="5" t="s">
        <v>87</v>
      </c>
      <c r="B143" s="5" t="str">
        <f>VLOOKUP(A143,'name convert'!$A$1:$B$50,2,FALSE)</f>
        <v>Farm</v>
      </c>
      <c r="C143" s="5" t="s">
        <v>106</v>
      </c>
      <c r="D143" s="5">
        <v>14</v>
      </c>
      <c r="E143" s="5">
        <v>2</v>
      </c>
      <c r="F143" s="5">
        <v>4</v>
      </c>
      <c r="G143" s="5">
        <v>15</v>
      </c>
      <c r="H143" s="5"/>
      <c r="I143" s="112">
        <v>720</v>
      </c>
      <c r="J143" s="5">
        <f t="shared" si="57"/>
        <v>12</v>
      </c>
      <c r="K143" s="5">
        <v>0</v>
      </c>
      <c r="L143" s="5">
        <v>1000</v>
      </c>
      <c r="M143" s="5">
        <v>6000</v>
      </c>
      <c r="N143" s="5">
        <v>4400</v>
      </c>
      <c r="O143" s="5">
        <v>3000</v>
      </c>
      <c r="P143" s="5">
        <f t="shared" si="63"/>
        <v>14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>
        <f t="shared" si="62"/>
        <v>13</v>
      </c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>
      <c r="A144" s="5" t="s">
        <v>87</v>
      </c>
      <c r="B144" s="5" t="str">
        <f>VLOOKUP(A144,'name convert'!$A$1:$B$50,2,FALSE)</f>
        <v>Farm</v>
      </c>
      <c r="C144" s="5" t="s">
        <v>106</v>
      </c>
      <c r="D144" s="5">
        <v>15</v>
      </c>
      <c r="E144" s="5">
        <v>2</v>
      </c>
      <c r="F144" s="5">
        <v>5</v>
      </c>
      <c r="G144" s="5">
        <v>15</v>
      </c>
      <c r="H144" s="5"/>
      <c r="I144" s="112">
        <v>1440</v>
      </c>
      <c r="J144" s="5">
        <f t="shared" si="57"/>
        <v>24</v>
      </c>
      <c r="K144" s="5">
        <v>0</v>
      </c>
      <c r="L144" s="5">
        <v>2000</v>
      </c>
      <c r="M144" s="5">
        <v>12000</v>
      </c>
      <c r="N144" s="5">
        <v>8800</v>
      </c>
      <c r="O144" s="5">
        <v>6000</v>
      </c>
      <c r="P144" s="5">
        <f t="shared" si="63"/>
        <v>15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>
        <f t="shared" si="62"/>
        <v>14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>
      <c r="A145" s="5" t="s">
        <v>87</v>
      </c>
      <c r="B145" s="5" t="str">
        <f>VLOOKUP(A145,'name convert'!$A$1:$B$50,2,FALSE)</f>
        <v>Farm</v>
      </c>
      <c r="C145" s="5" t="s">
        <v>106</v>
      </c>
      <c r="D145" s="5">
        <v>16</v>
      </c>
      <c r="E145" s="5">
        <v>2</v>
      </c>
      <c r="F145" s="5">
        <v>6</v>
      </c>
      <c r="G145" s="5">
        <v>15</v>
      </c>
      <c r="H145" s="5"/>
      <c r="I145" s="112">
        <v>2880</v>
      </c>
      <c r="J145" s="5">
        <f t="shared" si="57"/>
        <v>48</v>
      </c>
      <c r="K145" s="5">
        <v>0</v>
      </c>
      <c r="L145" s="5">
        <v>4000</v>
      </c>
      <c r="M145" s="5">
        <v>24000</v>
      </c>
      <c r="N145" s="5">
        <v>17600</v>
      </c>
      <c r="O145" s="5">
        <v>12000</v>
      </c>
      <c r="P145" s="5">
        <f t="shared" si="63"/>
        <v>16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>
        <f t="shared" si="62"/>
        <v>15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>
      <c r="A146" s="5" t="s">
        <v>87</v>
      </c>
      <c r="B146" s="5" t="str">
        <f>VLOOKUP(A146,'name convert'!$A$1:$B$50,2,FALSE)</f>
        <v>Farm</v>
      </c>
      <c r="C146" s="5" t="s">
        <v>106</v>
      </c>
      <c r="D146" s="5">
        <v>17</v>
      </c>
      <c r="E146" s="5">
        <v>2</v>
      </c>
      <c r="F146" s="5">
        <v>7</v>
      </c>
      <c r="G146" s="5">
        <v>15</v>
      </c>
      <c r="H146" s="5"/>
      <c r="I146" s="112">
        <v>5760</v>
      </c>
      <c r="J146" s="5">
        <f t="shared" si="57"/>
        <v>96</v>
      </c>
      <c r="K146" s="5">
        <v>0</v>
      </c>
      <c r="L146" s="5">
        <v>8000</v>
      </c>
      <c r="M146" s="5">
        <v>48000</v>
      </c>
      <c r="N146" s="5">
        <v>35200</v>
      </c>
      <c r="O146" s="5">
        <v>24000</v>
      </c>
      <c r="P146" s="5">
        <f t="shared" si="63"/>
        <v>17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>
        <f t="shared" si="62"/>
        <v>16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>
      <c r="A147" s="5" t="s">
        <v>87</v>
      </c>
      <c r="B147" s="5" t="str">
        <f>VLOOKUP(A147,'name convert'!$A$1:$B$50,2,FALSE)</f>
        <v>Farm</v>
      </c>
      <c r="C147" s="5" t="s">
        <v>106</v>
      </c>
      <c r="D147" s="5">
        <v>18</v>
      </c>
      <c r="E147" s="5">
        <v>2</v>
      </c>
      <c r="F147" s="5">
        <v>8</v>
      </c>
      <c r="G147" s="5">
        <v>15</v>
      </c>
      <c r="H147" s="5"/>
      <c r="I147" s="112">
        <v>11520</v>
      </c>
      <c r="J147" s="5">
        <f t="shared" si="57"/>
        <v>192</v>
      </c>
      <c r="K147" s="5">
        <v>0</v>
      </c>
      <c r="L147" s="5">
        <v>16000</v>
      </c>
      <c r="M147" s="5">
        <v>96000</v>
      </c>
      <c r="N147" s="5">
        <v>70400</v>
      </c>
      <c r="O147" s="5">
        <v>48000</v>
      </c>
      <c r="P147" s="5">
        <f t="shared" si="63"/>
        <v>18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>
        <f t="shared" si="62"/>
        <v>17</v>
      </c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>
      <c r="A148" s="5" t="s">
        <v>87</v>
      </c>
      <c r="B148" s="5" t="str">
        <f>VLOOKUP(A148,'name convert'!$A$1:$B$50,2,FALSE)</f>
        <v>Farm</v>
      </c>
      <c r="C148" s="5" t="s">
        <v>106</v>
      </c>
      <c r="D148" s="5">
        <v>19</v>
      </c>
      <c r="E148" s="5">
        <v>2</v>
      </c>
      <c r="F148" s="5">
        <v>9</v>
      </c>
      <c r="G148" s="5">
        <v>15</v>
      </c>
      <c r="H148" s="5"/>
      <c r="I148" s="112">
        <v>23040</v>
      </c>
      <c r="J148" s="5">
        <f t="shared" si="57"/>
        <v>384</v>
      </c>
      <c r="K148" s="5">
        <v>0</v>
      </c>
      <c r="L148" s="5">
        <v>32000</v>
      </c>
      <c r="M148" s="5">
        <v>192000</v>
      </c>
      <c r="N148" s="5">
        <v>140800</v>
      </c>
      <c r="O148" s="5">
        <v>96000</v>
      </c>
      <c r="P148" s="5">
        <f t="shared" si="63"/>
        <v>19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>
        <f t="shared" si="62"/>
        <v>18</v>
      </c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>
      <c r="A149" s="5" t="s">
        <v>87</v>
      </c>
      <c r="B149" s="5" t="str">
        <f>VLOOKUP(A149,'name convert'!$A$1:$B$50,2,FALSE)</f>
        <v>Farm</v>
      </c>
      <c r="C149" s="5" t="s">
        <v>106</v>
      </c>
      <c r="D149" s="5">
        <v>20</v>
      </c>
      <c r="E149" s="5">
        <v>2</v>
      </c>
      <c r="F149" s="5">
        <v>10</v>
      </c>
      <c r="G149" s="5">
        <v>15</v>
      </c>
      <c r="H149" s="5"/>
      <c r="I149" s="112">
        <v>46080</v>
      </c>
      <c r="J149" s="5">
        <f t="shared" si="57"/>
        <v>768</v>
      </c>
      <c r="K149" s="5">
        <v>0</v>
      </c>
      <c r="L149" s="5">
        <v>64000</v>
      </c>
      <c r="M149" s="5">
        <v>384000</v>
      </c>
      <c r="N149" s="5">
        <v>281600</v>
      </c>
      <c r="O149" s="5">
        <v>192000</v>
      </c>
      <c r="P149" s="5">
        <f t="shared" si="63"/>
        <v>20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>
        <f t="shared" si="62"/>
        <v>19</v>
      </c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>
      <c r="A150" s="5" t="s">
        <v>87</v>
      </c>
      <c r="B150" s="5" t="str">
        <f>VLOOKUP(A150,'name convert'!$A$1:$B$50,2,FALSE)</f>
        <v>Farm</v>
      </c>
      <c r="C150" s="5" t="s">
        <v>106</v>
      </c>
      <c r="D150" s="5">
        <v>21</v>
      </c>
      <c r="E150" s="5">
        <v>2</v>
      </c>
      <c r="F150" s="5">
        <v>11</v>
      </c>
      <c r="G150" s="5">
        <v>15</v>
      </c>
      <c r="H150" s="5" t="s">
        <v>129</v>
      </c>
      <c r="I150" s="112">
        <v>92160</v>
      </c>
      <c r="J150" s="5">
        <v>256</v>
      </c>
      <c r="K150" s="5">
        <v>0</v>
      </c>
      <c r="L150" s="5">
        <v>128000</v>
      </c>
      <c r="M150" s="5">
        <v>768000</v>
      </c>
      <c r="N150" s="5">
        <v>563200</v>
      </c>
      <c r="O150" s="5">
        <v>384000</v>
      </c>
      <c r="P150" s="5">
        <f t="shared" si="63"/>
        <v>21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>
        <f t="shared" si="62"/>
        <v>20</v>
      </c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>
      <c r="A151" s="5" t="s">
        <v>76</v>
      </c>
      <c r="B151" s="5" t="str">
        <f>VLOOKUP(A151,'name convert'!$A$1:$B$50,2,FALSE)</f>
        <v>Great hall</v>
      </c>
      <c r="C151" s="5" t="s">
        <v>106</v>
      </c>
      <c r="D151" s="5">
        <v>1</v>
      </c>
      <c r="E151" s="5">
        <v>1</v>
      </c>
      <c r="F151" s="5">
        <v>1</v>
      </c>
      <c r="G151" s="5">
        <v>3</v>
      </c>
      <c r="H151" s="5"/>
      <c r="I151" s="5">
        <v>360</v>
      </c>
      <c r="J151" s="5">
        <f t="shared" ref="J151:J170" si="64">I151/60</f>
        <v>6</v>
      </c>
      <c r="K151" s="5">
        <v>0</v>
      </c>
      <c r="L151" s="5">
        <v>400</v>
      </c>
      <c r="M151" s="5">
        <v>2500</v>
      </c>
      <c r="N151" s="5">
        <v>1200</v>
      </c>
      <c r="O151" s="5">
        <v>700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>
      <c r="A152" s="5" t="s">
        <v>76</v>
      </c>
      <c r="B152" s="5" t="str">
        <f>VLOOKUP(A152,'name convert'!$A$1:$B$50,2,FALSE)</f>
        <v>Great hall</v>
      </c>
      <c r="C152" s="5" t="s">
        <v>106</v>
      </c>
      <c r="D152" s="5">
        <v>2</v>
      </c>
      <c r="E152" s="5">
        <v>1</v>
      </c>
      <c r="F152" s="5">
        <v>2</v>
      </c>
      <c r="G152" s="5">
        <v>3</v>
      </c>
      <c r="H152" s="5"/>
      <c r="I152" s="5">
        <f t="shared" ref="I152:I160" si="65">I151*2</f>
        <v>720</v>
      </c>
      <c r="J152" s="5">
        <f t="shared" si="64"/>
        <v>12</v>
      </c>
      <c r="K152" s="5">
        <v>0</v>
      </c>
      <c r="L152" s="5">
        <f t="shared" ref="L152:L160" si="66">L151*2</f>
        <v>800</v>
      </c>
      <c r="M152" s="5">
        <f t="shared" ref="M152:M160" si="67">M151*2</f>
        <v>5000</v>
      </c>
      <c r="N152" s="5">
        <f t="shared" ref="N152:N160" si="68">N151*2</f>
        <v>2400</v>
      </c>
      <c r="O152" s="5">
        <f t="shared" ref="O152:O160" si="69">O151*2</f>
        <v>1400</v>
      </c>
      <c r="P152" s="5"/>
      <c r="Q152" s="5"/>
      <c r="R152" s="5"/>
      <c r="S152" s="5"/>
      <c r="T152" s="5">
        <v>1</v>
      </c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>
      <c r="A153" s="5" t="s">
        <v>76</v>
      </c>
      <c r="B153" s="5" t="str">
        <f>VLOOKUP(A153,'name convert'!$A$1:$B$50,2,FALSE)</f>
        <v>Great hall</v>
      </c>
      <c r="C153" s="5" t="s">
        <v>106</v>
      </c>
      <c r="D153" s="5">
        <v>3</v>
      </c>
      <c r="E153" s="5">
        <v>1</v>
      </c>
      <c r="F153" s="5">
        <v>3</v>
      </c>
      <c r="G153" s="5">
        <v>3</v>
      </c>
      <c r="H153" s="5"/>
      <c r="I153" s="5">
        <f t="shared" si="65"/>
        <v>1440</v>
      </c>
      <c r="J153" s="5">
        <f t="shared" si="64"/>
        <v>24</v>
      </c>
      <c r="K153" s="5">
        <v>0</v>
      </c>
      <c r="L153" s="5">
        <f t="shared" si="66"/>
        <v>1600</v>
      </c>
      <c r="M153" s="5">
        <f t="shared" si="67"/>
        <v>10000</v>
      </c>
      <c r="N153" s="5">
        <f t="shared" si="68"/>
        <v>4800</v>
      </c>
      <c r="O153" s="5">
        <f t="shared" si="69"/>
        <v>2800</v>
      </c>
      <c r="P153" s="5"/>
      <c r="Q153" s="5"/>
      <c r="R153" s="5"/>
      <c r="S153" s="5"/>
      <c r="T153" s="5">
        <f t="shared" ref="T153:T171" si="70">T152+1</f>
        <v>2</v>
      </c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>
      <c r="A154" s="5" t="s">
        <v>76</v>
      </c>
      <c r="B154" s="5" t="str">
        <f>VLOOKUP(A154,'name convert'!$A$1:$B$50,2,FALSE)</f>
        <v>Great hall</v>
      </c>
      <c r="C154" s="5" t="s">
        <v>106</v>
      </c>
      <c r="D154" s="5">
        <v>4</v>
      </c>
      <c r="E154" s="5">
        <v>1</v>
      </c>
      <c r="F154" s="5">
        <v>4</v>
      </c>
      <c r="G154" s="5">
        <v>3</v>
      </c>
      <c r="H154" s="5"/>
      <c r="I154" s="5">
        <f t="shared" si="65"/>
        <v>2880</v>
      </c>
      <c r="J154" s="5">
        <f t="shared" si="64"/>
        <v>48</v>
      </c>
      <c r="K154" s="5">
        <v>0</v>
      </c>
      <c r="L154" s="5">
        <f t="shared" si="66"/>
        <v>3200</v>
      </c>
      <c r="M154" s="5">
        <f t="shared" si="67"/>
        <v>20000</v>
      </c>
      <c r="N154" s="5">
        <f t="shared" si="68"/>
        <v>9600</v>
      </c>
      <c r="O154" s="5">
        <f t="shared" si="69"/>
        <v>5600</v>
      </c>
      <c r="P154" s="5"/>
      <c r="Q154" s="5"/>
      <c r="R154" s="5"/>
      <c r="S154" s="5"/>
      <c r="T154" s="5">
        <f t="shared" si="70"/>
        <v>3</v>
      </c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>
      <c r="A155" s="5" t="s">
        <v>76</v>
      </c>
      <c r="B155" s="5" t="str">
        <f>VLOOKUP(A155,'name convert'!$A$1:$B$50,2,FALSE)</f>
        <v>Great hall</v>
      </c>
      <c r="C155" s="5" t="s">
        <v>106</v>
      </c>
      <c r="D155" s="5">
        <v>5</v>
      </c>
      <c r="E155" s="5">
        <v>1</v>
      </c>
      <c r="F155" s="5">
        <v>5</v>
      </c>
      <c r="G155" s="5">
        <v>3</v>
      </c>
      <c r="H155" s="5"/>
      <c r="I155" s="5">
        <f t="shared" si="65"/>
        <v>5760</v>
      </c>
      <c r="J155" s="5">
        <f t="shared" si="64"/>
        <v>96</v>
      </c>
      <c r="K155" s="5">
        <v>0</v>
      </c>
      <c r="L155" s="5">
        <f t="shared" si="66"/>
        <v>6400</v>
      </c>
      <c r="M155" s="5">
        <f t="shared" si="67"/>
        <v>40000</v>
      </c>
      <c r="N155" s="5">
        <f t="shared" si="68"/>
        <v>19200</v>
      </c>
      <c r="O155" s="5">
        <f t="shared" si="69"/>
        <v>11200</v>
      </c>
      <c r="P155" s="5"/>
      <c r="Q155" s="5"/>
      <c r="R155" s="5"/>
      <c r="S155" s="5"/>
      <c r="T155" s="5">
        <f t="shared" si="70"/>
        <v>4</v>
      </c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>
      <c r="A156" s="5" t="s">
        <v>76</v>
      </c>
      <c r="B156" s="5" t="str">
        <f>VLOOKUP(A156,'name convert'!$A$1:$B$50,2,FALSE)</f>
        <v>Great hall</v>
      </c>
      <c r="C156" s="5" t="s">
        <v>106</v>
      </c>
      <c r="D156" s="5">
        <v>6</v>
      </c>
      <c r="E156" s="5">
        <v>1</v>
      </c>
      <c r="F156" s="5">
        <v>6</v>
      </c>
      <c r="G156" s="5">
        <v>3</v>
      </c>
      <c r="H156" s="5"/>
      <c r="I156" s="5">
        <f t="shared" si="65"/>
        <v>11520</v>
      </c>
      <c r="J156" s="5">
        <f t="shared" si="64"/>
        <v>192</v>
      </c>
      <c r="K156" s="5">
        <v>0</v>
      </c>
      <c r="L156" s="5">
        <f t="shared" si="66"/>
        <v>12800</v>
      </c>
      <c r="M156" s="5">
        <f t="shared" si="67"/>
        <v>80000</v>
      </c>
      <c r="N156" s="5">
        <f t="shared" si="68"/>
        <v>38400</v>
      </c>
      <c r="O156" s="5">
        <f t="shared" si="69"/>
        <v>22400</v>
      </c>
      <c r="P156" s="5"/>
      <c r="Q156" s="5"/>
      <c r="R156" s="5"/>
      <c r="S156" s="5"/>
      <c r="T156" s="5">
        <f t="shared" si="70"/>
        <v>5</v>
      </c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>
      <c r="A157" s="5" t="s">
        <v>76</v>
      </c>
      <c r="B157" s="5" t="str">
        <f>VLOOKUP(A157,'name convert'!$A$1:$B$50,2,FALSE)</f>
        <v>Great hall</v>
      </c>
      <c r="C157" s="5" t="s">
        <v>106</v>
      </c>
      <c r="D157" s="5">
        <v>7</v>
      </c>
      <c r="E157" s="5">
        <v>1</v>
      </c>
      <c r="F157" s="5">
        <v>7</v>
      </c>
      <c r="G157" s="5">
        <v>3</v>
      </c>
      <c r="H157" s="5"/>
      <c r="I157" s="5">
        <f t="shared" si="65"/>
        <v>23040</v>
      </c>
      <c r="J157" s="5">
        <f t="shared" si="64"/>
        <v>384</v>
      </c>
      <c r="K157" s="5">
        <v>0</v>
      </c>
      <c r="L157" s="5">
        <f t="shared" si="66"/>
        <v>25600</v>
      </c>
      <c r="M157" s="5">
        <f t="shared" si="67"/>
        <v>160000</v>
      </c>
      <c r="N157" s="5">
        <f t="shared" si="68"/>
        <v>76800</v>
      </c>
      <c r="O157" s="5">
        <f t="shared" si="69"/>
        <v>44800</v>
      </c>
      <c r="P157" s="5"/>
      <c r="Q157" s="5"/>
      <c r="R157" s="5"/>
      <c r="S157" s="5"/>
      <c r="T157" s="5">
        <f t="shared" si="70"/>
        <v>6</v>
      </c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>
      <c r="A158" s="5" t="s">
        <v>76</v>
      </c>
      <c r="B158" s="5" t="str">
        <f>VLOOKUP(A158,'name convert'!$A$1:$B$50,2,FALSE)</f>
        <v>Great hall</v>
      </c>
      <c r="C158" s="5" t="s">
        <v>106</v>
      </c>
      <c r="D158" s="5">
        <v>8</v>
      </c>
      <c r="E158" s="5">
        <v>1</v>
      </c>
      <c r="F158" s="5">
        <v>8</v>
      </c>
      <c r="G158" s="5">
        <v>3</v>
      </c>
      <c r="H158" s="5"/>
      <c r="I158" s="5">
        <f t="shared" si="65"/>
        <v>46080</v>
      </c>
      <c r="J158" s="5">
        <f t="shared" si="64"/>
        <v>768</v>
      </c>
      <c r="K158" s="5">
        <v>0</v>
      </c>
      <c r="L158" s="5">
        <f t="shared" si="66"/>
        <v>51200</v>
      </c>
      <c r="M158" s="5">
        <f t="shared" si="67"/>
        <v>320000</v>
      </c>
      <c r="N158" s="5">
        <f t="shared" si="68"/>
        <v>153600</v>
      </c>
      <c r="O158" s="5">
        <f t="shared" si="69"/>
        <v>89600</v>
      </c>
      <c r="P158" s="5"/>
      <c r="Q158" s="5"/>
      <c r="R158" s="5"/>
      <c r="S158" s="5"/>
      <c r="T158" s="5">
        <f t="shared" si="70"/>
        <v>7</v>
      </c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>
      <c r="A159" s="5" t="s">
        <v>76</v>
      </c>
      <c r="B159" s="5" t="str">
        <f>VLOOKUP(A159,'name convert'!$A$1:$B$50,2,FALSE)</f>
        <v>Great hall</v>
      </c>
      <c r="C159" s="5" t="s">
        <v>106</v>
      </c>
      <c r="D159" s="5">
        <v>9</v>
      </c>
      <c r="E159" s="5">
        <v>1</v>
      </c>
      <c r="F159" s="5">
        <v>9</v>
      </c>
      <c r="G159" s="5">
        <v>3</v>
      </c>
      <c r="H159" s="5"/>
      <c r="I159" s="5">
        <f t="shared" si="65"/>
        <v>92160</v>
      </c>
      <c r="J159" s="5">
        <f t="shared" si="64"/>
        <v>1536</v>
      </c>
      <c r="K159" s="5">
        <v>0</v>
      </c>
      <c r="L159" s="5">
        <f t="shared" si="66"/>
        <v>102400</v>
      </c>
      <c r="M159" s="5">
        <f t="shared" si="67"/>
        <v>640000</v>
      </c>
      <c r="N159" s="5">
        <f t="shared" si="68"/>
        <v>307200</v>
      </c>
      <c r="O159" s="5">
        <f t="shared" si="69"/>
        <v>179200</v>
      </c>
      <c r="P159" s="5"/>
      <c r="Q159" s="5"/>
      <c r="R159" s="5"/>
      <c r="S159" s="5"/>
      <c r="T159" s="5">
        <f t="shared" si="70"/>
        <v>8</v>
      </c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>
      <c r="A160" s="5" t="s">
        <v>76</v>
      </c>
      <c r="B160" s="5" t="str">
        <f>VLOOKUP(A160,'name convert'!$A$1:$B$50,2,FALSE)</f>
        <v>Great hall</v>
      </c>
      <c r="C160" s="5" t="s">
        <v>106</v>
      </c>
      <c r="D160" s="5">
        <v>10</v>
      </c>
      <c r="E160" s="5">
        <v>1</v>
      </c>
      <c r="F160" s="5">
        <v>10</v>
      </c>
      <c r="G160" s="5">
        <v>3</v>
      </c>
      <c r="H160" s="5" t="s">
        <v>117</v>
      </c>
      <c r="I160" s="5">
        <f t="shared" si="65"/>
        <v>184320</v>
      </c>
      <c r="J160" s="5">
        <f t="shared" si="64"/>
        <v>3072</v>
      </c>
      <c r="K160" s="5">
        <v>0</v>
      </c>
      <c r="L160" s="5">
        <f t="shared" si="66"/>
        <v>204800</v>
      </c>
      <c r="M160" s="5">
        <f t="shared" si="67"/>
        <v>1280000</v>
      </c>
      <c r="N160" s="5">
        <f t="shared" si="68"/>
        <v>614400</v>
      </c>
      <c r="O160" s="5">
        <f t="shared" si="69"/>
        <v>358400</v>
      </c>
      <c r="P160" s="5"/>
      <c r="Q160" s="5"/>
      <c r="R160" s="5"/>
      <c r="S160" s="5"/>
      <c r="T160" s="5">
        <f t="shared" si="70"/>
        <v>9</v>
      </c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>
      <c r="A161" s="5" t="s">
        <v>76</v>
      </c>
      <c r="B161" s="5" t="str">
        <f>VLOOKUP(A161,'name convert'!$A$1:$B$50,2,FALSE)</f>
        <v>Great hall</v>
      </c>
      <c r="C161" s="5" t="s">
        <v>106</v>
      </c>
      <c r="D161" s="5">
        <v>11</v>
      </c>
      <c r="E161" s="5">
        <v>2</v>
      </c>
      <c r="F161" s="5">
        <v>1</v>
      </c>
      <c r="G161" s="5">
        <v>3</v>
      </c>
      <c r="H161" s="5"/>
      <c r="I161" s="5">
        <v>0</v>
      </c>
      <c r="J161" s="5">
        <f t="shared" si="64"/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11</v>
      </c>
      <c r="Q161" s="5"/>
      <c r="R161" s="5"/>
      <c r="S161" s="5"/>
      <c r="T161" s="5">
        <f t="shared" si="70"/>
        <v>10</v>
      </c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>
      <c r="A162" s="5" t="s">
        <v>76</v>
      </c>
      <c r="B162" s="5" t="str">
        <f>VLOOKUP(A162,'name convert'!$A$1:$B$50,2,FALSE)</f>
        <v>Great hall</v>
      </c>
      <c r="C162" s="5" t="s">
        <v>106</v>
      </c>
      <c r="D162" s="5">
        <v>12</v>
      </c>
      <c r="E162" s="5">
        <v>2</v>
      </c>
      <c r="F162" s="5">
        <v>2</v>
      </c>
      <c r="G162" s="5">
        <v>3</v>
      </c>
      <c r="H162" s="5"/>
      <c r="I162" s="5">
        <f t="shared" ref="I162:I170" si="71">I152</f>
        <v>720</v>
      </c>
      <c r="J162" s="5">
        <f t="shared" si="64"/>
        <v>12</v>
      </c>
      <c r="K162" s="5">
        <v>0</v>
      </c>
      <c r="L162" s="5">
        <f t="shared" ref="L162:O170" si="72">L152</f>
        <v>800</v>
      </c>
      <c r="M162" s="5">
        <f t="shared" si="72"/>
        <v>5000</v>
      </c>
      <c r="N162" s="5">
        <f t="shared" si="72"/>
        <v>2400</v>
      </c>
      <c r="O162" s="5">
        <f t="shared" si="72"/>
        <v>1400</v>
      </c>
      <c r="P162" s="5">
        <f t="shared" ref="P162:P171" si="73">P161+1</f>
        <v>12</v>
      </c>
      <c r="Q162" s="5"/>
      <c r="R162" s="5"/>
      <c r="S162" s="5"/>
      <c r="T162" s="5">
        <f t="shared" si="70"/>
        <v>11</v>
      </c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>
      <c r="A163" s="5" t="s">
        <v>76</v>
      </c>
      <c r="B163" s="5" t="str">
        <f>VLOOKUP(A163,'name convert'!$A$1:$B$50,2,FALSE)</f>
        <v>Great hall</v>
      </c>
      <c r="C163" s="5" t="s">
        <v>106</v>
      </c>
      <c r="D163" s="5">
        <v>13</v>
      </c>
      <c r="E163" s="5">
        <v>2</v>
      </c>
      <c r="F163" s="5">
        <v>3</v>
      </c>
      <c r="G163" s="5">
        <v>3</v>
      </c>
      <c r="H163" s="5"/>
      <c r="I163" s="5">
        <f t="shared" si="71"/>
        <v>1440</v>
      </c>
      <c r="J163" s="5">
        <f t="shared" si="64"/>
        <v>24</v>
      </c>
      <c r="K163" s="5">
        <v>0</v>
      </c>
      <c r="L163" s="5">
        <f t="shared" si="72"/>
        <v>1600</v>
      </c>
      <c r="M163" s="5">
        <f t="shared" si="72"/>
        <v>10000</v>
      </c>
      <c r="N163" s="5">
        <f t="shared" si="72"/>
        <v>4800</v>
      </c>
      <c r="O163" s="5">
        <f t="shared" si="72"/>
        <v>2800</v>
      </c>
      <c r="P163" s="5">
        <f t="shared" si="73"/>
        <v>13</v>
      </c>
      <c r="Q163" s="5"/>
      <c r="R163" s="5"/>
      <c r="S163" s="5"/>
      <c r="T163" s="5">
        <f t="shared" si="70"/>
        <v>12</v>
      </c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>
      <c r="A164" s="5" t="s">
        <v>76</v>
      </c>
      <c r="B164" s="5" t="str">
        <f>VLOOKUP(A164,'name convert'!$A$1:$B$50,2,FALSE)</f>
        <v>Great hall</v>
      </c>
      <c r="C164" s="5" t="s">
        <v>106</v>
      </c>
      <c r="D164" s="5">
        <v>14</v>
      </c>
      <c r="E164" s="5">
        <v>2</v>
      </c>
      <c r="F164" s="5">
        <v>4</v>
      </c>
      <c r="G164" s="5">
        <v>3</v>
      </c>
      <c r="H164" s="5"/>
      <c r="I164" s="5">
        <f t="shared" si="71"/>
        <v>2880</v>
      </c>
      <c r="J164" s="5">
        <f t="shared" si="64"/>
        <v>48</v>
      </c>
      <c r="K164" s="5">
        <v>0</v>
      </c>
      <c r="L164" s="5">
        <f t="shared" si="72"/>
        <v>3200</v>
      </c>
      <c r="M164" s="5">
        <f t="shared" si="72"/>
        <v>20000</v>
      </c>
      <c r="N164" s="5">
        <f t="shared" si="72"/>
        <v>9600</v>
      </c>
      <c r="O164" s="5">
        <f t="shared" si="72"/>
        <v>5600</v>
      </c>
      <c r="P164" s="5">
        <f t="shared" si="73"/>
        <v>14</v>
      </c>
      <c r="Q164" s="5"/>
      <c r="R164" s="5"/>
      <c r="S164" s="5"/>
      <c r="T164" s="5">
        <f t="shared" si="70"/>
        <v>13</v>
      </c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>
      <c r="A165" s="5" t="s">
        <v>76</v>
      </c>
      <c r="B165" s="5" t="str">
        <f>VLOOKUP(A165,'name convert'!$A$1:$B$50,2,FALSE)</f>
        <v>Great hall</v>
      </c>
      <c r="C165" s="5" t="s">
        <v>106</v>
      </c>
      <c r="D165" s="5">
        <v>15</v>
      </c>
      <c r="E165" s="5">
        <v>2</v>
      </c>
      <c r="F165" s="5">
        <v>5</v>
      </c>
      <c r="G165" s="5">
        <v>3</v>
      </c>
      <c r="H165" s="5"/>
      <c r="I165" s="5">
        <f t="shared" si="71"/>
        <v>5760</v>
      </c>
      <c r="J165" s="5">
        <f t="shared" si="64"/>
        <v>96</v>
      </c>
      <c r="K165" s="5">
        <v>0</v>
      </c>
      <c r="L165" s="5">
        <f t="shared" si="72"/>
        <v>6400</v>
      </c>
      <c r="M165" s="5">
        <f t="shared" si="72"/>
        <v>40000</v>
      </c>
      <c r="N165" s="5">
        <f t="shared" si="72"/>
        <v>19200</v>
      </c>
      <c r="O165" s="5">
        <f t="shared" si="72"/>
        <v>11200</v>
      </c>
      <c r="P165" s="5">
        <f t="shared" si="73"/>
        <v>15</v>
      </c>
      <c r="Q165" s="5"/>
      <c r="R165" s="5"/>
      <c r="S165" s="5"/>
      <c r="T165" s="5">
        <f t="shared" si="70"/>
        <v>14</v>
      </c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>
      <c r="A166" s="5" t="s">
        <v>76</v>
      </c>
      <c r="B166" s="5" t="str">
        <f>VLOOKUP(A166,'name convert'!$A$1:$B$50,2,FALSE)</f>
        <v>Great hall</v>
      </c>
      <c r="C166" s="5" t="s">
        <v>106</v>
      </c>
      <c r="D166" s="5">
        <v>16</v>
      </c>
      <c r="E166" s="5">
        <v>2</v>
      </c>
      <c r="F166" s="5">
        <v>6</v>
      </c>
      <c r="G166" s="5">
        <v>3</v>
      </c>
      <c r="H166" s="5"/>
      <c r="I166" s="5">
        <f t="shared" si="71"/>
        <v>11520</v>
      </c>
      <c r="J166" s="5">
        <f t="shared" si="64"/>
        <v>192</v>
      </c>
      <c r="K166" s="5">
        <v>0</v>
      </c>
      <c r="L166" s="5">
        <f t="shared" si="72"/>
        <v>12800</v>
      </c>
      <c r="M166" s="5">
        <f t="shared" si="72"/>
        <v>80000</v>
      </c>
      <c r="N166" s="5">
        <f t="shared" si="72"/>
        <v>38400</v>
      </c>
      <c r="O166" s="5">
        <f t="shared" si="72"/>
        <v>22400</v>
      </c>
      <c r="P166" s="5">
        <f t="shared" si="73"/>
        <v>16</v>
      </c>
      <c r="Q166" s="5"/>
      <c r="R166" s="5"/>
      <c r="S166" s="5"/>
      <c r="T166" s="5">
        <f t="shared" si="70"/>
        <v>15</v>
      </c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>
      <c r="A167" s="5" t="s">
        <v>76</v>
      </c>
      <c r="B167" s="5" t="str">
        <f>VLOOKUP(A167,'name convert'!$A$1:$B$50,2,FALSE)</f>
        <v>Great hall</v>
      </c>
      <c r="C167" s="5" t="s">
        <v>106</v>
      </c>
      <c r="D167" s="5">
        <v>17</v>
      </c>
      <c r="E167" s="5">
        <v>2</v>
      </c>
      <c r="F167" s="5">
        <v>7</v>
      </c>
      <c r="G167" s="5">
        <v>3</v>
      </c>
      <c r="H167" s="5"/>
      <c r="I167" s="5">
        <f t="shared" si="71"/>
        <v>23040</v>
      </c>
      <c r="J167" s="5">
        <f t="shared" si="64"/>
        <v>384</v>
      </c>
      <c r="K167" s="5">
        <v>0</v>
      </c>
      <c r="L167" s="5">
        <f t="shared" si="72"/>
        <v>25600</v>
      </c>
      <c r="M167" s="5">
        <f t="shared" si="72"/>
        <v>160000</v>
      </c>
      <c r="N167" s="5">
        <f t="shared" si="72"/>
        <v>76800</v>
      </c>
      <c r="O167" s="5">
        <f t="shared" si="72"/>
        <v>44800</v>
      </c>
      <c r="P167" s="5">
        <f t="shared" si="73"/>
        <v>17</v>
      </c>
      <c r="Q167" s="5"/>
      <c r="R167" s="5"/>
      <c r="S167" s="5"/>
      <c r="T167" s="5">
        <f t="shared" si="70"/>
        <v>16</v>
      </c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>
      <c r="A168" s="5" t="s">
        <v>76</v>
      </c>
      <c r="B168" s="5" t="str">
        <f>VLOOKUP(A168,'name convert'!$A$1:$B$50,2,FALSE)</f>
        <v>Great hall</v>
      </c>
      <c r="C168" s="5" t="s">
        <v>106</v>
      </c>
      <c r="D168" s="5">
        <v>18</v>
      </c>
      <c r="E168" s="5">
        <v>2</v>
      </c>
      <c r="F168" s="5">
        <v>8</v>
      </c>
      <c r="G168" s="5">
        <v>3</v>
      </c>
      <c r="H168" s="5"/>
      <c r="I168" s="5">
        <f t="shared" si="71"/>
        <v>46080</v>
      </c>
      <c r="J168" s="5">
        <f t="shared" si="64"/>
        <v>768</v>
      </c>
      <c r="K168" s="5">
        <v>0</v>
      </c>
      <c r="L168" s="5">
        <f t="shared" si="72"/>
        <v>51200</v>
      </c>
      <c r="M168" s="5">
        <f t="shared" si="72"/>
        <v>320000</v>
      </c>
      <c r="N168" s="5">
        <f t="shared" si="72"/>
        <v>153600</v>
      </c>
      <c r="O168" s="5">
        <f t="shared" si="72"/>
        <v>89600</v>
      </c>
      <c r="P168" s="5">
        <f t="shared" si="73"/>
        <v>18</v>
      </c>
      <c r="Q168" s="5"/>
      <c r="R168" s="5"/>
      <c r="S168" s="5"/>
      <c r="T168" s="5">
        <f t="shared" si="70"/>
        <v>17</v>
      </c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>
      <c r="A169" s="5" t="s">
        <v>76</v>
      </c>
      <c r="B169" s="5" t="str">
        <f>VLOOKUP(A169,'name convert'!$A$1:$B$50,2,FALSE)</f>
        <v>Great hall</v>
      </c>
      <c r="C169" s="5" t="s">
        <v>106</v>
      </c>
      <c r="D169" s="5">
        <v>19</v>
      </c>
      <c r="E169" s="5">
        <v>2</v>
      </c>
      <c r="F169" s="5">
        <v>9</v>
      </c>
      <c r="G169" s="5">
        <v>3</v>
      </c>
      <c r="H169" s="5"/>
      <c r="I169" s="5">
        <f t="shared" si="71"/>
        <v>92160</v>
      </c>
      <c r="J169" s="5">
        <f t="shared" si="64"/>
        <v>1536</v>
      </c>
      <c r="K169" s="5">
        <v>0</v>
      </c>
      <c r="L169" s="5">
        <f t="shared" si="72"/>
        <v>102400</v>
      </c>
      <c r="M169" s="5">
        <f t="shared" si="72"/>
        <v>640000</v>
      </c>
      <c r="N169" s="5">
        <f t="shared" si="72"/>
        <v>307200</v>
      </c>
      <c r="O169" s="5">
        <f t="shared" si="72"/>
        <v>179200</v>
      </c>
      <c r="P169" s="5">
        <f t="shared" si="73"/>
        <v>19</v>
      </c>
      <c r="Q169" s="5"/>
      <c r="R169" s="5"/>
      <c r="S169" s="5"/>
      <c r="T169" s="5">
        <f t="shared" si="70"/>
        <v>18</v>
      </c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>
      <c r="A170" s="5" t="s">
        <v>76</v>
      </c>
      <c r="B170" s="5" t="str">
        <f>VLOOKUP(A170,'name convert'!$A$1:$B$50,2,FALSE)</f>
        <v>Great hall</v>
      </c>
      <c r="C170" s="5" t="s">
        <v>106</v>
      </c>
      <c r="D170" s="5">
        <v>20</v>
      </c>
      <c r="E170" s="5">
        <v>2</v>
      </c>
      <c r="F170" s="5">
        <v>10</v>
      </c>
      <c r="G170" s="5">
        <v>3</v>
      </c>
      <c r="I170" s="5">
        <f t="shared" si="71"/>
        <v>184320</v>
      </c>
      <c r="J170" s="5">
        <f t="shared" si="64"/>
        <v>3072</v>
      </c>
      <c r="K170" s="5">
        <v>0</v>
      </c>
      <c r="L170" s="5">
        <f t="shared" si="72"/>
        <v>204800</v>
      </c>
      <c r="M170" s="5">
        <f t="shared" si="72"/>
        <v>1280000</v>
      </c>
      <c r="N170" s="5">
        <f t="shared" si="72"/>
        <v>614400</v>
      </c>
      <c r="O170" s="5">
        <f t="shared" si="72"/>
        <v>358400</v>
      </c>
      <c r="P170" s="5">
        <f t="shared" si="73"/>
        <v>20</v>
      </c>
      <c r="Q170" s="5"/>
      <c r="R170" s="5"/>
      <c r="S170" s="5"/>
      <c r="T170" s="5">
        <f t="shared" si="70"/>
        <v>19</v>
      </c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>
      <c r="A171" s="5" t="s">
        <v>76</v>
      </c>
      <c r="B171" s="5" t="str">
        <f>VLOOKUP(A171,'name convert'!$A$1:$B$50,2,FALSE)</f>
        <v>Great hall</v>
      </c>
      <c r="C171" s="5" t="s">
        <v>106</v>
      </c>
      <c r="D171" s="5">
        <v>21</v>
      </c>
      <c r="E171" s="5">
        <v>2</v>
      </c>
      <c r="F171" s="5">
        <v>11</v>
      </c>
      <c r="G171" s="5">
        <v>3</v>
      </c>
      <c r="H171" s="5" t="s">
        <v>129</v>
      </c>
      <c r="I171" s="5">
        <v>184320</v>
      </c>
      <c r="J171" s="5">
        <v>3072</v>
      </c>
      <c r="K171" s="5">
        <v>0</v>
      </c>
      <c r="L171" s="5">
        <v>204800</v>
      </c>
      <c r="M171" s="5">
        <v>1280000</v>
      </c>
      <c r="N171" s="5">
        <v>614400</v>
      </c>
      <c r="O171" s="5">
        <v>358400</v>
      </c>
      <c r="P171" s="5">
        <f t="shared" si="73"/>
        <v>21</v>
      </c>
      <c r="Q171" s="5"/>
      <c r="R171" s="5"/>
      <c r="S171" s="5"/>
      <c r="T171" s="5">
        <f t="shared" si="70"/>
        <v>20</v>
      </c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>
      <c r="A172" s="5" t="s">
        <v>90</v>
      </c>
      <c r="B172" s="5" t="str">
        <f>VLOOKUP(A172,'name convert'!$A$1:$B$50,2,FALSE)</f>
        <v>MINE/ore vein</v>
      </c>
      <c r="C172" s="5" t="s">
        <v>106</v>
      </c>
      <c r="D172" s="5">
        <v>1</v>
      </c>
      <c r="E172" s="5">
        <v>1</v>
      </c>
      <c r="F172" s="5">
        <v>1</v>
      </c>
      <c r="G172" s="5">
        <v>0</v>
      </c>
      <c r="H172" s="5"/>
      <c r="I172" s="5">
        <v>5</v>
      </c>
      <c r="J172" s="5">
        <f t="shared" ref="J172:J191" si="74">I172/60</f>
        <v>8.3333333333333329E-2</v>
      </c>
      <c r="K172" s="5">
        <v>0</v>
      </c>
      <c r="L172" s="5">
        <v>210</v>
      </c>
      <c r="M172" s="5">
        <v>600</v>
      </c>
      <c r="N172" s="5">
        <v>500</v>
      </c>
      <c r="O172" s="5">
        <v>200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>
      <c r="A173" s="5" t="s">
        <v>90</v>
      </c>
      <c r="B173" s="5" t="str">
        <f>VLOOKUP(A173,'name convert'!$A$1:$B$50,2,FALSE)</f>
        <v>MINE/ore vein</v>
      </c>
      <c r="C173" s="5" t="s">
        <v>106</v>
      </c>
      <c r="D173" s="5">
        <v>2</v>
      </c>
      <c r="E173" s="5">
        <v>1</v>
      </c>
      <c r="F173" s="5">
        <v>2</v>
      </c>
      <c r="G173" s="5">
        <v>0</v>
      </c>
      <c r="H173" s="5"/>
      <c r="I173" s="5">
        <v>90</v>
      </c>
      <c r="J173" s="5">
        <f t="shared" si="74"/>
        <v>1.5</v>
      </c>
      <c r="K173" s="5">
        <v>0</v>
      </c>
      <c r="L173" s="5">
        <f t="shared" ref="L173:L181" si="75">L172*2</f>
        <v>420</v>
      </c>
      <c r="M173" s="5">
        <f t="shared" ref="M173:M181" si="76">M172*2</f>
        <v>1200</v>
      </c>
      <c r="N173" s="5">
        <f t="shared" ref="N173:N181" si="77">N172*2</f>
        <v>1000</v>
      </c>
      <c r="O173" s="5">
        <f t="shared" ref="O173:O181" si="78">O172*2</f>
        <v>400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>
        <v>1</v>
      </c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>
      <c r="A174" s="5" t="s">
        <v>90</v>
      </c>
      <c r="B174" s="5" t="str">
        <f>VLOOKUP(A174,'name convert'!$A$1:$B$50,2,FALSE)</f>
        <v>MINE/ore vein</v>
      </c>
      <c r="C174" s="5" t="s">
        <v>106</v>
      </c>
      <c r="D174" s="5">
        <v>3</v>
      </c>
      <c r="E174" s="5">
        <v>1</v>
      </c>
      <c r="F174" s="5">
        <v>3</v>
      </c>
      <c r="G174" s="5">
        <v>0</v>
      </c>
      <c r="H174" s="5"/>
      <c r="I174" s="5">
        <v>360</v>
      </c>
      <c r="J174" s="5">
        <f t="shared" si="74"/>
        <v>6</v>
      </c>
      <c r="K174" s="5">
        <v>0</v>
      </c>
      <c r="L174" s="5">
        <f t="shared" si="75"/>
        <v>840</v>
      </c>
      <c r="M174" s="5">
        <f t="shared" si="76"/>
        <v>2400</v>
      </c>
      <c r="N174" s="5">
        <f t="shared" si="77"/>
        <v>2000</v>
      </c>
      <c r="O174" s="5">
        <f t="shared" si="78"/>
        <v>800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>
        <f t="shared" ref="AH174:AH192" si="79">AH173+1</f>
        <v>2</v>
      </c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>
      <c r="A175" s="5" t="s">
        <v>90</v>
      </c>
      <c r="B175" s="5" t="str">
        <f>VLOOKUP(A175,'name convert'!$A$1:$B$50,2,FALSE)</f>
        <v>MINE/ore vein</v>
      </c>
      <c r="C175" s="5" t="s">
        <v>106</v>
      </c>
      <c r="D175" s="5">
        <v>4</v>
      </c>
      <c r="E175" s="5">
        <v>1</v>
      </c>
      <c r="F175" s="5">
        <v>4</v>
      </c>
      <c r="G175" s="5">
        <v>0</v>
      </c>
      <c r="H175" s="5"/>
      <c r="I175" s="5">
        <v>720</v>
      </c>
      <c r="J175" s="5">
        <f t="shared" si="74"/>
        <v>12</v>
      </c>
      <c r="K175" s="5">
        <v>0</v>
      </c>
      <c r="L175" s="5">
        <f t="shared" si="75"/>
        <v>1680</v>
      </c>
      <c r="M175" s="5">
        <f t="shared" si="76"/>
        <v>4800</v>
      </c>
      <c r="N175" s="5">
        <f t="shared" si="77"/>
        <v>4000</v>
      </c>
      <c r="O175" s="5">
        <f t="shared" si="78"/>
        <v>1600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>
        <f t="shared" si="79"/>
        <v>3</v>
      </c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>
      <c r="A176" s="5" t="s">
        <v>90</v>
      </c>
      <c r="B176" s="5" t="str">
        <f>VLOOKUP(A176,'name convert'!$A$1:$B$50,2,FALSE)</f>
        <v>MINE/ore vein</v>
      </c>
      <c r="C176" s="5" t="s">
        <v>106</v>
      </c>
      <c r="D176" s="5">
        <v>5</v>
      </c>
      <c r="E176" s="5">
        <v>1</v>
      </c>
      <c r="F176" s="5">
        <v>5</v>
      </c>
      <c r="G176" s="5">
        <v>0</v>
      </c>
      <c r="H176" s="5"/>
      <c r="I176" s="5">
        <v>1440</v>
      </c>
      <c r="J176" s="5">
        <f t="shared" si="74"/>
        <v>24</v>
      </c>
      <c r="K176" s="5">
        <v>0</v>
      </c>
      <c r="L176" s="5">
        <f t="shared" si="75"/>
        <v>3360</v>
      </c>
      <c r="M176" s="5">
        <f t="shared" si="76"/>
        <v>9600</v>
      </c>
      <c r="N176" s="5">
        <f t="shared" si="77"/>
        <v>8000</v>
      </c>
      <c r="O176" s="5">
        <f t="shared" si="78"/>
        <v>3200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>
        <f t="shared" si="79"/>
        <v>4</v>
      </c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>
      <c r="A177" s="5" t="s">
        <v>90</v>
      </c>
      <c r="B177" s="5" t="str">
        <f>VLOOKUP(A177,'name convert'!$A$1:$B$50,2,FALSE)</f>
        <v>MINE/ore vein</v>
      </c>
      <c r="C177" s="5" t="s">
        <v>106</v>
      </c>
      <c r="D177" s="5">
        <v>6</v>
      </c>
      <c r="E177" s="5">
        <v>1</v>
      </c>
      <c r="F177" s="5">
        <v>6</v>
      </c>
      <c r="G177" s="5">
        <v>0</v>
      </c>
      <c r="H177" s="5"/>
      <c r="I177" s="5">
        <v>2880</v>
      </c>
      <c r="J177" s="5">
        <f t="shared" si="74"/>
        <v>48</v>
      </c>
      <c r="K177" s="5">
        <v>0</v>
      </c>
      <c r="L177" s="5">
        <f t="shared" si="75"/>
        <v>6720</v>
      </c>
      <c r="M177" s="5">
        <f t="shared" si="76"/>
        <v>19200</v>
      </c>
      <c r="N177" s="5">
        <f t="shared" si="77"/>
        <v>16000</v>
      </c>
      <c r="O177" s="5">
        <f t="shared" si="78"/>
        <v>6400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>
        <f t="shared" si="79"/>
        <v>5</v>
      </c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>
      <c r="A178" s="5" t="s">
        <v>90</v>
      </c>
      <c r="B178" s="5" t="str">
        <f>VLOOKUP(A178,'name convert'!$A$1:$B$50,2,FALSE)</f>
        <v>MINE/ore vein</v>
      </c>
      <c r="C178" s="5" t="s">
        <v>106</v>
      </c>
      <c r="D178" s="5">
        <v>7</v>
      </c>
      <c r="E178" s="5">
        <v>1</v>
      </c>
      <c r="F178" s="5">
        <v>7</v>
      </c>
      <c r="G178" s="5">
        <v>0</v>
      </c>
      <c r="H178" s="5"/>
      <c r="I178" s="5">
        <v>5760</v>
      </c>
      <c r="J178" s="5">
        <f t="shared" si="74"/>
        <v>96</v>
      </c>
      <c r="K178" s="5">
        <v>0</v>
      </c>
      <c r="L178" s="5">
        <f t="shared" si="75"/>
        <v>13440</v>
      </c>
      <c r="M178" s="5">
        <f t="shared" si="76"/>
        <v>38400</v>
      </c>
      <c r="N178" s="5">
        <f t="shared" si="77"/>
        <v>32000</v>
      </c>
      <c r="O178" s="5">
        <f t="shared" si="78"/>
        <v>12800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>
        <f t="shared" si="79"/>
        <v>6</v>
      </c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>
      <c r="A179" s="5" t="s">
        <v>90</v>
      </c>
      <c r="B179" s="5" t="str">
        <f>VLOOKUP(A179,'name convert'!$A$1:$B$50,2,FALSE)</f>
        <v>MINE/ore vein</v>
      </c>
      <c r="C179" s="5" t="s">
        <v>106</v>
      </c>
      <c r="D179" s="5">
        <v>8</v>
      </c>
      <c r="E179" s="5">
        <v>1</v>
      </c>
      <c r="F179" s="5">
        <v>8</v>
      </c>
      <c r="G179" s="5">
        <v>0</v>
      </c>
      <c r="H179" s="5"/>
      <c r="I179" s="5">
        <v>11520</v>
      </c>
      <c r="J179" s="5">
        <f t="shared" si="74"/>
        <v>192</v>
      </c>
      <c r="K179" s="5">
        <v>0</v>
      </c>
      <c r="L179" s="5">
        <f t="shared" si="75"/>
        <v>26880</v>
      </c>
      <c r="M179" s="5">
        <f t="shared" si="76"/>
        <v>76800</v>
      </c>
      <c r="N179" s="5">
        <f t="shared" si="77"/>
        <v>64000</v>
      </c>
      <c r="O179" s="5">
        <f t="shared" si="78"/>
        <v>25600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>
        <f t="shared" si="79"/>
        <v>7</v>
      </c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>
      <c r="A180" s="5" t="s">
        <v>90</v>
      </c>
      <c r="B180" s="5" t="str">
        <f>VLOOKUP(A180,'name convert'!$A$1:$B$50,2,FALSE)</f>
        <v>MINE/ore vein</v>
      </c>
      <c r="C180" s="5" t="s">
        <v>106</v>
      </c>
      <c r="D180" s="5">
        <v>9</v>
      </c>
      <c r="E180" s="5">
        <v>1</v>
      </c>
      <c r="F180" s="5">
        <v>9</v>
      </c>
      <c r="G180" s="5">
        <v>0</v>
      </c>
      <c r="H180" s="5"/>
      <c r="I180" s="5">
        <v>23040</v>
      </c>
      <c r="J180" s="5">
        <f t="shared" si="74"/>
        <v>384</v>
      </c>
      <c r="K180" s="5">
        <v>0</v>
      </c>
      <c r="L180" s="5">
        <f t="shared" si="75"/>
        <v>53760</v>
      </c>
      <c r="M180" s="5">
        <f t="shared" si="76"/>
        <v>153600</v>
      </c>
      <c r="N180" s="5">
        <f t="shared" si="77"/>
        <v>128000</v>
      </c>
      <c r="O180" s="5">
        <f t="shared" si="78"/>
        <v>51200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>
        <f t="shared" si="79"/>
        <v>8</v>
      </c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>
      <c r="A181" s="5" t="s">
        <v>90</v>
      </c>
      <c r="B181" s="5" t="str">
        <f>VLOOKUP(A181,'name convert'!$A$1:$B$50,2,FALSE)</f>
        <v>MINE/ore vein</v>
      </c>
      <c r="C181" s="5" t="s">
        <v>106</v>
      </c>
      <c r="D181" s="5">
        <v>10</v>
      </c>
      <c r="E181" s="5">
        <v>1</v>
      </c>
      <c r="F181" s="5">
        <v>10</v>
      </c>
      <c r="G181" s="5">
        <v>0</v>
      </c>
      <c r="H181" s="5" t="s">
        <v>117</v>
      </c>
      <c r="I181" s="5">
        <v>46080</v>
      </c>
      <c r="J181" s="5">
        <f t="shared" si="74"/>
        <v>768</v>
      </c>
      <c r="K181" s="5">
        <v>0</v>
      </c>
      <c r="L181" s="5">
        <f t="shared" si="75"/>
        <v>107520</v>
      </c>
      <c r="M181" s="5">
        <f t="shared" si="76"/>
        <v>307200</v>
      </c>
      <c r="N181" s="5">
        <f t="shared" si="77"/>
        <v>256000</v>
      </c>
      <c r="O181" s="5">
        <f t="shared" si="78"/>
        <v>102400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>
        <f t="shared" si="79"/>
        <v>9</v>
      </c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>
      <c r="A182" s="5" t="s">
        <v>90</v>
      </c>
      <c r="B182" s="5" t="str">
        <f>VLOOKUP(A182,'name convert'!$A$1:$B$50,2,FALSE)</f>
        <v>MINE/ore vein</v>
      </c>
      <c r="C182" s="5" t="s">
        <v>106</v>
      </c>
      <c r="D182" s="5">
        <v>11</v>
      </c>
      <c r="E182" s="5">
        <v>2</v>
      </c>
      <c r="F182" s="5">
        <v>1</v>
      </c>
      <c r="G182" s="5">
        <v>15</v>
      </c>
      <c r="H182" s="5"/>
      <c r="I182" s="5">
        <v>0</v>
      </c>
      <c r="J182" s="5">
        <f t="shared" si="74"/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11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>
        <f t="shared" si="79"/>
        <v>10</v>
      </c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>
      <c r="A183" s="5" t="s">
        <v>90</v>
      </c>
      <c r="B183" s="5" t="str">
        <f>VLOOKUP(A183,'name convert'!$A$1:$B$50,2,FALSE)</f>
        <v>MINE/ore vein</v>
      </c>
      <c r="C183" s="5" t="s">
        <v>106</v>
      </c>
      <c r="D183" s="5">
        <v>12</v>
      </c>
      <c r="E183" s="5">
        <v>2</v>
      </c>
      <c r="F183" s="5">
        <v>2</v>
      </c>
      <c r="G183" s="5">
        <v>15</v>
      </c>
      <c r="H183" s="5"/>
      <c r="I183" s="112">
        <v>270</v>
      </c>
      <c r="J183" s="5">
        <f t="shared" si="74"/>
        <v>4.5</v>
      </c>
      <c r="K183" s="5">
        <v>0</v>
      </c>
      <c r="L183" s="112">
        <v>1050</v>
      </c>
      <c r="M183" s="112">
        <v>3000</v>
      </c>
      <c r="N183" s="112">
        <v>2750</v>
      </c>
      <c r="O183" s="112">
        <v>1000</v>
      </c>
      <c r="P183" s="5">
        <f t="shared" ref="P183:P192" si="80">P182+1</f>
        <v>12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>
        <f t="shared" si="79"/>
        <v>11</v>
      </c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>
      <c r="A184" s="5" t="s">
        <v>90</v>
      </c>
      <c r="B184" s="5" t="str">
        <f>VLOOKUP(A184,'name convert'!$A$1:$B$50,2,FALSE)</f>
        <v>MINE/ore vein</v>
      </c>
      <c r="C184" s="5" t="s">
        <v>106</v>
      </c>
      <c r="D184" s="5">
        <v>13</v>
      </c>
      <c r="E184" s="5">
        <v>2</v>
      </c>
      <c r="F184" s="5">
        <v>3</v>
      </c>
      <c r="G184" s="5">
        <v>15</v>
      </c>
      <c r="H184" s="5"/>
      <c r="I184" s="112">
        <v>1080</v>
      </c>
      <c r="J184" s="5">
        <f t="shared" si="74"/>
        <v>18</v>
      </c>
      <c r="K184" s="5">
        <v>0</v>
      </c>
      <c r="L184" s="112">
        <v>2100</v>
      </c>
      <c r="M184" s="112">
        <v>6000</v>
      </c>
      <c r="N184" s="112">
        <v>5500</v>
      </c>
      <c r="O184" s="112">
        <v>2000</v>
      </c>
      <c r="P184" s="5">
        <f t="shared" si="80"/>
        <v>13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>
        <f t="shared" si="79"/>
        <v>12</v>
      </c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>
      <c r="A185" s="5" t="s">
        <v>90</v>
      </c>
      <c r="B185" s="5" t="str">
        <f>VLOOKUP(A185,'name convert'!$A$1:$B$50,2,FALSE)</f>
        <v>MINE/ore vein</v>
      </c>
      <c r="C185" s="5" t="s">
        <v>106</v>
      </c>
      <c r="D185" s="5">
        <v>14</v>
      </c>
      <c r="E185" s="5">
        <v>2</v>
      </c>
      <c r="F185" s="5">
        <v>4</v>
      </c>
      <c r="G185" s="5">
        <v>15</v>
      </c>
      <c r="H185" s="5"/>
      <c r="I185" s="112">
        <v>2160</v>
      </c>
      <c r="J185" s="5">
        <f t="shared" si="74"/>
        <v>36</v>
      </c>
      <c r="K185" s="5">
        <v>0</v>
      </c>
      <c r="L185" s="112">
        <v>4200</v>
      </c>
      <c r="M185" s="112">
        <v>12000</v>
      </c>
      <c r="N185" s="112">
        <v>11000</v>
      </c>
      <c r="O185" s="112">
        <v>4000</v>
      </c>
      <c r="P185" s="5">
        <f t="shared" si="80"/>
        <v>14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>
        <f t="shared" si="79"/>
        <v>13</v>
      </c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>
      <c r="A186" s="5" t="s">
        <v>90</v>
      </c>
      <c r="B186" s="5" t="str">
        <f>VLOOKUP(A186,'name convert'!$A$1:$B$50,2,FALSE)</f>
        <v>MINE/ore vein</v>
      </c>
      <c r="C186" s="5" t="s">
        <v>106</v>
      </c>
      <c r="D186" s="5">
        <v>15</v>
      </c>
      <c r="E186" s="5">
        <v>2</v>
      </c>
      <c r="F186" s="5">
        <v>5</v>
      </c>
      <c r="G186" s="5">
        <v>15</v>
      </c>
      <c r="H186" s="5"/>
      <c r="I186" s="112">
        <v>4320</v>
      </c>
      <c r="J186" s="5">
        <f t="shared" si="74"/>
        <v>72</v>
      </c>
      <c r="K186" s="5">
        <v>0</v>
      </c>
      <c r="L186" s="112">
        <v>8400</v>
      </c>
      <c r="M186" s="112">
        <v>24000</v>
      </c>
      <c r="N186" s="112">
        <v>22000</v>
      </c>
      <c r="O186" s="112">
        <v>8000</v>
      </c>
      <c r="P186" s="5">
        <f t="shared" si="80"/>
        <v>15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>
        <f t="shared" si="79"/>
        <v>14</v>
      </c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>
      <c r="A187" s="5" t="s">
        <v>90</v>
      </c>
      <c r="B187" s="5" t="str">
        <f>VLOOKUP(A187,'name convert'!$A$1:$B$50,2,FALSE)</f>
        <v>MINE/ore vein</v>
      </c>
      <c r="C187" s="5" t="s">
        <v>106</v>
      </c>
      <c r="D187" s="5">
        <v>16</v>
      </c>
      <c r="E187" s="5">
        <v>2</v>
      </c>
      <c r="F187" s="5">
        <v>6</v>
      </c>
      <c r="G187" s="5">
        <v>15</v>
      </c>
      <c r="H187" s="5"/>
      <c r="I187" s="112">
        <v>8640</v>
      </c>
      <c r="J187" s="5">
        <f t="shared" si="74"/>
        <v>144</v>
      </c>
      <c r="K187" s="5">
        <v>0</v>
      </c>
      <c r="L187" s="112">
        <v>16800</v>
      </c>
      <c r="M187" s="112">
        <v>48000</v>
      </c>
      <c r="N187" s="112">
        <v>44000</v>
      </c>
      <c r="O187" s="112">
        <v>16000</v>
      </c>
      <c r="P187" s="5">
        <f t="shared" si="80"/>
        <v>16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>
        <f t="shared" si="79"/>
        <v>15</v>
      </c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>
      <c r="A188" s="5" t="s">
        <v>90</v>
      </c>
      <c r="B188" s="5" t="str">
        <f>VLOOKUP(A188,'name convert'!$A$1:$B$50,2,FALSE)</f>
        <v>MINE/ore vein</v>
      </c>
      <c r="C188" s="5" t="s">
        <v>106</v>
      </c>
      <c r="D188" s="5">
        <v>17</v>
      </c>
      <c r="E188" s="5">
        <v>2</v>
      </c>
      <c r="F188" s="5">
        <v>7</v>
      </c>
      <c r="G188" s="5">
        <v>15</v>
      </c>
      <c r="H188" s="5"/>
      <c r="I188" s="112">
        <v>17280</v>
      </c>
      <c r="J188" s="5">
        <f t="shared" si="74"/>
        <v>288</v>
      </c>
      <c r="K188" s="5">
        <v>0</v>
      </c>
      <c r="L188" s="112">
        <v>33600</v>
      </c>
      <c r="M188" s="112">
        <v>96000</v>
      </c>
      <c r="N188" s="112">
        <v>88000</v>
      </c>
      <c r="O188" s="112">
        <v>32000</v>
      </c>
      <c r="P188" s="5">
        <f t="shared" si="80"/>
        <v>17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>
        <f t="shared" si="79"/>
        <v>16</v>
      </c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>
      <c r="A189" s="5" t="s">
        <v>90</v>
      </c>
      <c r="B189" s="5" t="str">
        <f>VLOOKUP(A189,'name convert'!$A$1:$B$50,2,FALSE)</f>
        <v>MINE/ore vein</v>
      </c>
      <c r="C189" s="5" t="s">
        <v>106</v>
      </c>
      <c r="D189" s="5">
        <v>18</v>
      </c>
      <c r="E189" s="5">
        <v>2</v>
      </c>
      <c r="F189" s="5">
        <v>8</v>
      </c>
      <c r="G189" s="5">
        <v>15</v>
      </c>
      <c r="H189" s="5"/>
      <c r="I189" s="112">
        <v>34560</v>
      </c>
      <c r="J189" s="5">
        <f t="shared" si="74"/>
        <v>576</v>
      </c>
      <c r="K189" s="5">
        <v>0</v>
      </c>
      <c r="L189" s="112">
        <v>67200</v>
      </c>
      <c r="M189" s="112">
        <v>192000</v>
      </c>
      <c r="N189" s="112">
        <v>176000</v>
      </c>
      <c r="O189" s="112">
        <v>64000</v>
      </c>
      <c r="P189" s="5">
        <f t="shared" si="80"/>
        <v>18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>
        <f t="shared" si="79"/>
        <v>17</v>
      </c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>
      <c r="A190" s="5" t="s">
        <v>90</v>
      </c>
      <c r="B190" s="5" t="str">
        <f>VLOOKUP(A190,'name convert'!$A$1:$B$50,2,FALSE)</f>
        <v>MINE/ore vein</v>
      </c>
      <c r="C190" s="5" t="s">
        <v>106</v>
      </c>
      <c r="D190" s="5">
        <v>19</v>
      </c>
      <c r="E190" s="5">
        <v>2</v>
      </c>
      <c r="F190" s="5">
        <v>9</v>
      </c>
      <c r="G190" s="5">
        <v>15</v>
      </c>
      <c r="H190" s="5"/>
      <c r="I190" s="112">
        <v>69120</v>
      </c>
      <c r="J190" s="5">
        <f t="shared" si="74"/>
        <v>1152</v>
      </c>
      <c r="K190" s="5">
        <v>0</v>
      </c>
      <c r="L190" s="112">
        <v>134400</v>
      </c>
      <c r="M190" s="112">
        <v>384000</v>
      </c>
      <c r="N190" s="112">
        <v>352000</v>
      </c>
      <c r="O190" s="112">
        <v>128000</v>
      </c>
      <c r="P190" s="5">
        <f t="shared" si="80"/>
        <v>19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>
        <f t="shared" si="79"/>
        <v>18</v>
      </c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>
      <c r="A191" s="5" t="s">
        <v>90</v>
      </c>
      <c r="B191" s="5" t="str">
        <f>VLOOKUP(A191,'name convert'!$A$1:$B$50,2,FALSE)</f>
        <v>MINE/ore vein</v>
      </c>
      <c r="C191" s="5" t="s">
        <v>106</v>
      </c>
      <c r="D191" s="5">
        <v>20</v>
      </c>
      <c r="E191" s="5">
        <v>2</v>
      </c>
      <c r="F191" s="5">
        <v>10</v>
      </c>
      <c r="G191" s="5">
        <v>15</v>
      </c>
      <c r="I191" s="112">
        <v>138240</v>
      </c>
      <c r="J191" s="5">
        <f t="shared" si="74"/>
        <v>2304</v>
      </c>
      <c r="K191" s="5">
        <v>0</v>
      </c>
      <c r="L191" s="112">
        <v>268800</v>
      </c>
      <c r="M191" s="112">
        <v>768000</v>
      </c>
      <c r="N191" s="112">
        <v>704000</v>
      </c>
      <c r="O191" s="112">
        <v>256000</v>
      </c>
      <c r="P191" s="5">
        <f t="shared" si="80"/>
        <v>20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>
        <f t="shared" si="79"/>
        <v>19</v>
      </c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>
      <c r="A192" s="5" t="s">
        <v>90</v>
      </c>
      <c r="B192" s="5" t="str">
        <f>VLOOKUP(A192,'name convert'!$A$1:$B$50,2,FALSE)</f>
        <v>MINE/ore vein</v>
      </c>
      <c r="C192" s="5" t="s">
        <v>106</v>
      </c>
      <c r="D192" s="5">
        <v>21</v>
      </c>
      <c r="E192" s="5">
        <v>2</v>
      </c>
      <c r="F192" s="5">
        <v>11</v>
      </c>
      <c r="G192" s="5">
        <v>15</v>
      </c>
      <c r="H192" s="5" t="s">
        <v>129</v>
      </c>
      <c r="I192" s="112">
        <v>276480</v>
      </c>
      <c r="J192" s="5">
        <v>768</v>
      </c>
      <c r="K192" s="5">
        <v>0</v>
      </c>
      <c r="L192" s="112">
        <v>537600</v>
      </c>
      <c r="M192" s="112">
        <v>1536000</v>
      </c>
      <c r="N192" s="112">
        <v>1408000</v>
      </c>
      <c r="O192" s="112">
        <v>512000</v>
      </c>
      <c r="P192" s="5">
        <f t="shared" si="80"/>
        <v>21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>
        <f t="shared" si="79"/>
        <v>20</v>
      </c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>
      <c r="A193" s="5" t="s">
        <v>89</v>
      </c>
      <c r="B193" s="5" t="str">
        <f>VLOOKUP(A193,'name convert'!$A$1:$B$50,2,FALSE)</f>
        <v>Quarry</v>
      </c>
      <c r="C193" s="5" t="s">
        <v>106</v>
      </c>
      <c r="D193" s="5">
        <v>1</v>
      </c>
      <c r="E193" s="5">
        <v>1</v>
      </c>
      <c r="F193" s="5">
        <v>1</v>
      </c>
      <c r="G193" s="5">
        <v>0</v>
      </c>
      <c r="H193" s="5"/>
      <c r="I193" s="5">
        <v>5</v>
      </c>
      <c r="J193" s="5">
        <f t="shared" ref="J193:J212" si="81">I193/60</f>
        <v>8.3333333333333329E-2</v>
      </c>
      <c r="K193" s="5">
        <v>0</v>
      </c>
      <c r="L193" s="5">
        <v>180</v>
      </c>
      <c r="M193" s="5">
        <v>500</v>
      </c>
      <c r="N193" s="5">
        <v>150</v>
      </c>
      <c r="O193" s="5">
        <v>400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>
      <c r="A194" s="5" t="s">
        <v>89</v>
      </c>
      <c r="B194" s="5" t="str">
        <f>VLOOKUP(A194,'name convert'!$A$1:$B$50,2,FALSE)</f>
        <v>Quarry</v>
      </c>
      <c r="C194" s="5" t="s">
        <v>106</v>
      </c>
      <c r="D194" s="5">
        <v>2</v>
      </c>
      <c r="E194" s="5">
        <v>1</v>
      </c>
      <c r="F194" s="5">
        <v>2</v>
      </c>
      <c r="G194" s="5">
        <v>0</v>
      </c>
      <c r="H194" s="5"/>
      <c r="I194" s="5">
        <v>45</v>
      </c>
      <c r="J194" s="5">
        <f t="shared" si="81"/>
        <v>0.75</v>
      </c>
      <c r="K194" s="5">
        <v>0</v>
      </c>
      <c r="L194" s="5">
        <f t="shared" ref="L194:L202" si="82">L193*2</f>
        <v>360</v>
      </c>
      <c r="M194" s="5">
        <f t="shared" ref="M194:M202" si="83">M193*2</f>
        <v>1000</v>
      </c>
      <c r="N194" s="5">
        <f t="shared" ref="N194:N202" si="84">N193*2</f>
        <v>300</v>
      </c>
      <c r="O194" s="5">
        <f t="shared" ref="O194:O202" si="85">O193*2</f>
        <v>800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>
        <v>1</v>
      </c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>
      <c r="A195" s="5" t="s">
        <v>89</v>
      </c>
      <c r="B195" s="5" t="str">
        <f>VLOOKUP(A195,'name convert'!$A$1:$B$50,2,FALSE)</f>
        <v>Quarry</v>
      </c>
      <c r="C195" s="5" t="s">
        <v>106</v>
      </c>
      <c r="D195" s="5">
        <v>3</v>
      </c>
      <c r="E195" s="5">
        <v>1</v>
      </c>
      <c r="F195" s="5">
        <v>3</v>
      </c>
      <c r="G195" s="5">
        <v>0</v>
      </c>
      <c r="H195" s="5"/>
      <c r="I195" s="5">
        <v>240</v>
      </c>
      <c r="J195" s="5">
        <f t="shared" si="81"/>
        <v>4</v>
      </c>
      <c r="K195" s="5">
        <v>0</v>
      </c>
      <c r="L195" s="5">
        <f t="shared" si="82"/>
        <v>720</v>
      </c>
      <c r="M195" s="5">
        <f t="shared" si="83"/>
        <v>2000</v>
      </c>
      <c r="N195" s="5">
        <f t="shared" si="84"/>
        <v>600</v>
      </c>
      <c r="O195" s="5">
        <f t="shared" si="85"/>
        <v>1600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>
        <f t="shared" ref="AG195:AG213" si="86">AG194+1</f>
        <v>2</v>
      </c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>
      <c r="A196" s="5" t="s">
        <v>89</v>
      </c>
      <c r="B196" s="5" t="str">
        <f>VLOOKUP(A196,'name convert'!$A$1:$B$50,2,FALSE)</f>
        <v>Quarry</v>
      </c>
      <c r="C196" s="5" t="s">
        <v>106</v>
      </c>
      <c r="D196" s="5">
        <v>4</v>
      </c>
      <c r="E196" s="5">
        <v>1</v>
      </c>
      <c r="F196" s="5">
        <v>4</v>
      </c>
      <c r="G196" s="5">
        <v>0</v>
      </c>
      <c r="H196" s="5"/>
      <c r="I196" s="5">
        <v>480</v>
      </c>
      <c r="J196" s="5">
        <f t="shared" si="81"/>
        <v>8</v>
      </c>
      <c r="K196" s="5">
        <v>0</v>
      </c>
      <c r="L196" s="5">
        <f t="shared" si="82"/>
        <v>1440</v>
      </c>
      <c r="M196" s="5">
        <f t="shared" si="83"/>
        <v>4000</v>
      </c>
      <c r="N196" s="5">
        <f t="shared" si="84"/>
        <v>1200</v>
      </c>
      <c r="O196" s="5">
        <f t="shared" si="85"/>
        <v>3200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>
        <f t="shared" si="86"/>
        <v>3</v>
      </c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>
      <c r="A197" s="5" t="s">
        <v>89</v>
      </c>
      <c r="B197" s="5" t="str">
        <f>VLOOKUP(A197,'name convert'!$A$1:$B$50,2,FALSE)</f>
        <v>Quarry</v>
      </c>
      <c r="C197" s="5" t="s">
        <v>106</v>
      </c>
      <c r="D197" s="5">
        <v>5</v>
      </c>
      <c r="E197" s="5">
        <v>1</v>
      </c>
      <c r="F197" s="5">
        <v>5</v>
      </c>
      <c r="G197" s="5">
        <v>0</v>
      </c>
      <c r="H197" s="5"/>
      <c r="I197" s="5">
        <v>960</v>
      </c>
      <c r="J197" s="5">
        <f t="shared" si="81"/>
        <v>16</v>
      </c>
      <c r="K197" s="5">
        <v>0</v>
      </c>
      <c r="L197" s="5">
        <f t="shared" si="82"/>
        <v>2880</v>
      </c>
      <c r="M197" s="5">
        <f t="shared" si="83"/>
        <v>8000</v>
      </c>
      <c r="N197" s="5">
        <f t="shared" si="84"/>
        <v>2400</v>
      </c>
      <c r="O197" s="5">
        <f t="shared" si="85"/>
        <v>6400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>
        <f t="shared" si="86"/>
        <v>4</v>
      </c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>
      <c r="A198" s="5" t="s">
        <v>89</v>
      </c>
      <c r="B198" s="5" t="str">
        <f>VLOOKUP(A198,'name convert'!$A$1:$B$50,2,FALSE)</f>
        <v>Quarry</v>
      </c>
      <c r="C198" s="5" t="s">
        <v>106</v>
      </c>
      <c r="D198" s="5">
        <v>6</v>
      </c>
      <c r="E198" s="5">
        <v>1</v>
      </c>
      <c r="F198" s="5">
        <v>6</v>
      </c>
      <c r="G198" s="5">
        <v>0</v>
      </c>
      <c r="H198" s="5"/>
      <c r="I198" s="5">
        <v>1920</v>
      </c>
      <c r="J198" s="5">
        <f t="shared" si="81"/>
        <v>32</v>
      </c>
      <c r="K198" s="5">
        <v>0</v>
      </c>
      <c r="L198" s="5">
        <f t="shared" si="82"/>
        <v>5760</v>
      </c>
      <c r="M198" s="5">
        <f t="shared" si="83"/>
        <v>16000</v>
      </c>
      <c r="N198" s="5">
        <f t="shared" si="84"/>
        <v>4800</v>
      </c>
      <c r="O198" s="5">
        <f t="shared" si="85"/>
        <v>12800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>
        <f t="shared" si="86"/>
        <v>5</v>
      </c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>
      <c r="A199" s="5" t="s">
        <v>89</v>
      </c>
      <c r="B199" s="5" t="str">
        <f>VLOOKUP(A199,'name convert'!$A$1:$B$50,2,FALSE)</f>
        <v>Quarry</v>
      </c>
      <c r="C199" s="5" t="s">
        <v>106</v>
      </c>
      <c r="D199" s="5">
        <v>7</v>
      </c>
      <c r="E199" s="5">
        <v>1</v>
      </c>
      <c r="F199" s="5">
        <v>7</v>
      </c>
      <c r="G199" s="5">
        <v>0</v>
      </c>
      <c r="H199" s="5"/>
      <c r="I199" s="5">
        <v>3840</v>
      </c>
      <c r="J199" s="5">
        <f t="shared" si="81"/>
        <v>64</v>
      </c>
      <c r="K199" s="5">
        <v>0</v>
      </c>
      <c r="L199" s="5">
        <f t="shared" si="82"/>
        <v>11520</v>
      </c>
      <c r="M199" s="5">
        <f t="shared" si="83"/>
        <v>32000</v>
      </c>
      <c r="N199" s="5">
        <f t="shared" si="84"/>
        <v>9600</v>
      </c>
      <c r="O199" s="5">
        <f t="shared" si="85"/>
        <v>25600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>
        <f t="shared" si="86"/>
        <v>6</v>
      </c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>
      <c r="A200" s="5" t="s">
        <v>89</v>
      </c>
      <c r="B200" s="5" t="str">
        <f>VLOOKUP(A200,'name convert'!$A$1:$B$50,2,FALSE)</f>
        <v>Quarry</v>
      </c>
      <c r="C200" s="5" t="s">
        <v>106</v>
      </c>
      <c r="D200" s="5">
        <v>8</v>
      </c>
      <c r="E200" s="5">
        <v>1</v>
      </c>
      <c r="F200" s="5">
        <v>8</v>
      </c>
      <c r="G200" s="5">
        <v>0</v>
      </c>
      <c r="H200" s="5"/>
      <c r="I200" s="5">
        <v>7680</v>
      </c>
      <c r="J200" s="5">
        <f t="shared" si="81"/>
        <v>128</v>
      </c>
      <c r="K200" s="5">
        <v>0</v>
      </c>
      <c r="L200" s="5">
        <f t="shared" si="82"/>
        <v>23040</v>
      </c>
      <c r="M200" s="5">
        <f t="shared" si="83"/>
        <v>64000</v>
      </c>
      <c r="N200" s="5">
        <f t="shared" si="84"/>
        <v>19200</v>
      </c>
      <c r="O200" s="5">
        <f t="shared" si="85"/>
        <v>51200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>
        <f t="shared" si="86"/>
        <v>7</v>
      </c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>
      <c r="A201" s="5" t="s">
        <v>89</v>
      </c>
      <c r="B201" s="5" t="str">
        <f>VLOOKUP(A201,'name convert'!$A$1:$B$50,2,FALSE)</f>
        <v>Quarry</v>
      </c>
      <c r="C201" s="5" t="s">
        <v>106</v>
      </c>
      <c r="D201" s="5">
        <v>9</v>
      </c>
      <c r="E201" s="5">
        <v>1</v>
      </c>
      <c r="F201" s="5">
        <v>9</v>
      </c>
      <c r="G201" s="5">
        <v>0</v>
      </c>
      <c r="H201" s="5"/>
      <c r="I201" s="5">
        <v>15360</v>
      </c>
      <c r="J201" s="5">
        <f t="shared" si="81"/>
        <v>256</v>
      </c>
      <c r="K201" s="5">
        <v>0</v>
      </c>
      <c r="L201" s="5">
        <f t="shared" si="82"/>
        <v>46080</v>
      </c>
      <c r="M201" s="5">
        <f t="shared" si="83"/>
        <v>128000</v>
      </c>
      <c r="N201" s="5">
        <f t="shared" si="84"/>
        <v>38400</v>
      </c>
      <c r="O201" s="5">
        <f t="shared" si="85"/>
        <v>102400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>
        <f t="shared" si="86"/>
        <v>8</v>
      </c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>
      <c r="A202" s="5" t="s">
        <v>89</v>
      </c>
      <c r="B202" s="5" t="str">
        <f>VLOOKUP(A202,'name convert'!$A$1:$B$50,2,FALSE)</f>
        <v>Quarry</v>
      </c>
      <c r="C202" s="5" t="s">
        <v>106</v>
      </c>
      <c r="D202" s="5">
        <v>10</v>
      </c>
      <c r="E202" s="5">
        <v>1</v>
      </c>
      <c r="F202" s="5">
        <v>10</v>
      </c>
      <c r="G202" s="5">
        <v>0</v>
      </c>
      <c r="H202" s="5" t="s">
        <v>117</v>
      </c>
      <c r="I202" s="5">
        <v>30720</v>
      </c>
      <c r="J202" s="5">
        <f t="shared" si="81"/>
        <v>512</v>
      </c>
      <c r="K202" s="5">
        <v>0</v>
      </c>
      <c r="L202" s="5">
        <f t="shared" si="82"/>
        <v>92160</v>
      </c>
      <c r="M202" s="5">
        <f t="shared" si="83"/>
        <v>256000</v>
      </c>
      <c r="N202" s="5">
        <f t="shared" si="84"/>
        <v>76800</v>
      </c>
      <c r="O202" s="5">
        <f t="shared" si="85"/>
        <v>204800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>
        <f t="shared" si="86"/>
        <v>9</v>
      </c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>
      <c r="A203" s="5" t="s">
        <v>89</v>
      </c>
      <c r="B203" s="5" t="str">
        <f>VLOOKUP(A203,'name convert'!$A$1:$B$50,2,FALSE)</f>
        <v>Quarry</v>
      </c>
      <c r="C203" s="5" t="s">
        <v>106</v>
      </c>
      <c r="D203" s="5">
        <v>11</v>
      </c>
      <c r="E203" s="5">
        <v>2</v>
      </c>
      <c r="F203" s="5">
        <v>1</v>
      </c>
      <c r="G203" s="5">
        <v>15</v>
      </c>
      <c r="H203" s="5"/>
      <c r="I203" s="5">
        <v>0</v>
      </c>
      <c r="J203" s="5">
        <f t="shared" si="81"/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11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>
        <f t="shared" si="86"/>
        <v>10</v>
      </c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>
      <c r="A204" s="5" t="s">
        <v>89</v>
      </c>
      <c r="B204" s="5" t="str">
        <f>VLOOKUP(A204,'name convert'!$A$1:$B$50,2,FALSE)</f>
        <v>Quarry</v>
      </c>
      <c r="C204" s="5" t="s">
        <v>106</v>
      </c>
      <c r="D204" s="5">
        <v>12</v>
      </c>
      <c r="E204" s="5">
        <v>2</v>
      </c>
      <c r="F204" s="5">
        <v>2</v>
      </c>
      <c r="G204" s="5">
        <v>15</v>
      </c>
      <c r="H204" s="5"/>
      <c r="I204" s="112">
        <v>135</v>
      </c>
      <c r="J204" s="5">
        <f t="shared" si="81"/>
        <v>2.25</v>
      </c>
      <c r="K204" s="5">
        <v>0</v>
      </c>
      <c r="L204" s="5">
        <v>900</v>
      </c>
      <c r="M204" s="5">
        <v>2500</v>
      </c>
      <c r="N204" s="5">
        <v>825</v>
      </c>
      <c r="O204" s="5">
        <v>2000</v>
      </c>
      <c r="P204" s="5">
        <f t="shared" ref="P204:P213" si="87">P203+1</f>
        <v>12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>
        <f t="shared" si="86"/>
        <v>11</v>
      </c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>
      <c r="A205" s="5" t="s">
        <v>89</v>
      </c>
      <c r="B205" s="5" t="str">
        <f>VLOOKUP(A205,'name convert'!$A$1:$B$50,2,FALSE)</f>
        <v>Quarry</v>
      </c>
      <c r="C205" s="5" t="s">
        <v>106</v>
      </c>
      <c r="D205" s="5">
        <v>13</v>
      </c>
      <c r="E205" s="5">
        <v>2</v>
      </c>
      <c r="F205" s="5">
        <v>3</v>
      </c>
      <c r="G205" s="5">
        <v>15</v>
      </c>
      <c r="H205" s="5"/>
      <c r="I205" s="112">
        <v>720</v>
      </c>
      <c r="J205" s="5">
        <f t="shared" si="81"/>
        <v>12</v>
      </c>
      <c r="K205" s="5">
        <v>0</v>
      </c>
      <c r="L205" s="5">
        <v>1800</v>
      </c>
      <c r="M205" s="5">
        <v>5000</v>
      </c>
      <c r="N205" s="5">
        <v>1650</v>
      </c>
      <c r="O205" s="5">
        <v>4000</v>
      </c>
      <c r="P205" s="5">
        <f t="shared" si="87"/>
        <v>13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>
        <f t="shared" si="86"/>
        <v>12</v>
      </c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>
      <c r="A206" s="5" t="s">
        <v>89</v>
      </c>
      <c r="B206" s="5" t="str">
        <f>VLOOKUP(A206,'name convert'!$A$1:$B$50,2,FALSE)</f>
        <v>Quarry</v>
      </c>
      <c r="C206" s="5" t="s">
        <v>106</v>
      </c>
      <c r="D206" s="5">
        <v>14</v>
      </c>
      <c r="E206" s="5">
        <v>2</v>
      </c>
      <c r="F206" s="5">
        <v>4</v>
      </c>
      <c r="G206" s="5">
        <v>15</v>
      </c>
      <c r="H206" s="5"/>
      <c r="I206" s="112">
        <v>1440</v>
      </c>
      <c r="J206" s="5">
        <f t="shared" si="81"/>
        <v>24</v>
      </c>
      <c r="K206" s="5">
        <v>0</v>
      </c>
      <c r="L206" s="5">
        <v>3600</v>
      </c>
      <c r="M206" s="5">
        <v>10000</v>
      </c>
      <c r="N206" s="5">
        <v>3300</v>
      </c>
      <c r="O206" s="5">
        <v>8000</v>
      </c>
      <c r="P206" s="5">
        <f t="shared" si="87"/>
        <v>14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>
        <f t="shared" si="86"/>
        <v>13</v>
      </c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>
      <c r="A207" s="5" t="s">
        <v>89</v>
      </c>
      <c r="B207" s="5" t="str">
        <f>VLOOKUP(A207,'name convert'!$A$1:$B$50,2,FALSE)</f>
        <v>Quarry</v>
      </c>
      <c r="C207" s="5" t="s">
        <v>106</v>
      </c>
      <c r="D207" s="5">
        <v>15</v>
      </c>
      <c r="E207" s="5">
        <v>2</v>
      </c>
      <c r="F207" s="5">
        <v>5</v>
      </c>
      <c r="G207" s="5">
        <v>15</v>
      </c>
      <c r="H207" s="5"/>
      <c r="I207" s="112">
        <v>2880</v>
      </c>
      <c r="J207" s="5">
        <f t="shared" si="81"/>
        <v>48</v>
      </c>
      <c r="K207" s="5">
        <v>0</v>
      </c>
      <c r="L207" s="5">
        <v>7200</v>
      </c>
      <c r="M207" s="5">
        <v>20000</v>
      </c>
      <c r="N207" s="5">
        <v>6600</v>
      </c>
      <c r="O207" s="5">
        <v>16000</v>
      </c>
      <c r="P207" s="5">
        <f t="shared" si="87"/>
        <v>15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>
        <f t="shared" si="86"/>
        <v>14</v>
      </c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>
      <c r="A208" s="5" t="s">
        <v>89</v>
      </c>
      <c r="B208" s="5" t="str">
        <f>VLOOKUP(A208,'name convert'!$A$1:$B$50,2,FALSE)</f>
        <v>Quarry</v>
      </c>
      <c r="C208" s="5" t="s">
        <v>106</v>
      </c>
      <c r="D208" s="5">
        <v>16</v>
      </c>
      <c r="E208" s="5">
        <v>2</v>
      </c>
      <c r="F208" s="5">
        <v>6</v>
      </c>
      <c r="G208" s="5">
        <v>15</v>
      </c>
      <c r="H208" s="5"/>
      <c r="I208" s="112">
        <v>5760</v>
      </c>
      <c r="J208" s="5">
        <f t="shared" si="81"/>
        <v>96</v>
      </c>
      <c r="K208" s="5">
        <v>0</v>
      </c>
      <c r="L208" s="5">
        <v>14400</v>
      </c>
      <c r="M208" s="5">
        <v>40000</v>
      </c>
      <c r="N208" s="5">
        <v>13200</v>
      </c>
      <c r="O208" s="5">
        <v>32000</v>
      </c>
      <c r="P208" s="5">
        <f t="shared" si="87"/>
        <v>16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>
        <f t="shared" si="86"/>
        <v>15</v>
      </c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>
      <c r="A209" s="5" t="s">
        <v>89</v>
      </c>
      <c r="B209" s="5" t="str">
        <f>VLOOKUP(A209,'name convert'!$A$1:$B$50,2,FALSE)</f>
        <v>Quarry</v>
      </c>
      <c r="C209" s="5" t="s">
        <v>106</v>
      </c>
      <c r="D209" s="5">
        <v>17</v>
      </c>
      <c r="E209" s="5">
        <v>2</v>
      </c>
      <c r="F209" s="5">
        <v>7</v>
      </c>
      <c r="G209" s="5">
        <v>15</v>
      </c>
      <c r="H209" s="5"/>
      <c r="I209" s="112">
        <v>11520</v>
      </c>
      <c r="J209" s="5">
        <f t="shared" si="81"/>
        <v>192</v>
      </c>
      <c r="K209" s="5">
        <v>0</v>
      </c>
      <c r="L209" s="5">
        <v>28800</v>
      </c>
      <c r="M209" s="5">
        <v>80000</v>
      </c>
      <c r="N209" s="5">
        <v>26400</v>
      </c>
      <c r="O209" s="5">
        <v>64000</v>
      </c>
      <c r="P209" s="5">
        <f t="shared" si="87"/>
        <v>17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>
        <f t="shared" si="86"/>
        <v>16</v>
      </c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>
      <c r="A210" s="5" t="s">
        <v>89</v>
      </c>
      <c r="B210" s="5" t="str">
        <f>VLOOKUP(A210,'name convert'!$A$1:$B$50,2,FALSE)</f>
        <v>Quarry</v>
      </c>
      <c r="C210" s="5" t="s">
        <v>106</v>
      </c>
      <c r="D210" s="5">
        <v>18</v>
      </c>
      <c r="E210" s="5">
        <v>2</v>
      </c>
      <c r="F210" s="5">
        <v>8</v>
      </c>
      <c r="G210" s="5">
        <v>15</v>
      </c>
      <c r="H210" s="5"/>
      <c r="I210" s="112">
        <v>23040</v>
      </c>
      <c r="J210" s="5">
        <f t="shared" si="81"/>
        <v>384</v>
      </c>
      <c r="K210" s="5">
        <v>0</v>
      </c>
      <c r="L210" s="5">
        <v>57600</v>
      </c>
      <c r="M210" s="5">
        <v>160000</v>
      </c>
      <c r="N210" s="5">
        <v>52800</v>
      </c>
      <c r="O210" s="5">
        <v>128000</v>
      </c>
      <c r="P210" s="5">
        <f t="shared" si="87"/>
        <v>18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>
        <f t="shared" si="86"/>
        <v>17</v>
      </c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>
      <c r="A211" s="5" t="s">
        <v>89</v>
      </c>
      <c r="B211" s="5" t="str">
        <f>VLOOKUP(A211,'name convert'!$A$1:$B$50,2,FALSE)</f>
        <v>Quarry</v>
      </c>
      <c r="C211" s="5" t="s">
        <v>106</v>
      </c>
      <c r="D211" s="5">
        <v>19</v>
      </c>
      <c r="E211" s="5">
        <v>2</v>
      </c>
      <c r="F211" s="5">
        <v>9</v>
      </c>
      <c r="G211" s="5">
        <v>15</v>
      </c>
      <c r="H211" s="5"/>
      <c r="I211" s="112">
        <v>46080</v>
      </c>
      <c r="J211" s="5">
        <f t="shared" si="81"/>
        <v>768</v>
      </c>
      <c r="K211" s="5">
        <v>0</v>
      </c>
      <c r="L211" s="5">
        <v>115200</v>
      </c>
      <c r="M211" s="5">
        <v>320000</v>
      </c>
      <c r="N211" s="5">
        <v>105600</v>
      </c>
      <c r="O211" s="5">
        <v>256000</v>
      </c>
      <c r="P211" s="5">
        <f t="shared" si="87"/>
        <v>19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>
        <f t="shared" si="86"/>
        <v>18</v>
      </c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>
      <c r="A212" s="5" t="s">
        <v>89</v>
      </c>
      <c r="B212" s="5" t="str">
        <f>VLOOKUP(A212,'name convert'!$A$1:$B$50,2,FALSE)</f>
        <v>Quarry</v>
      </c>
      <c r="C212" s="5" t="s">
        <v>106</v>
      </c>
      <c r="D212" s="5">
        <v>20</v>
      </c>
      <c r="E212" s="5">
        <v>2</v>
      </c>
      <c r="F212" s="5">
        <v>10</v>
      </c>
      <c r="G212" s="5">
        <v>15</v>
      </c>
      <c r="I212" s="112">
        <v>92160</v>
      </c>
      <c r="J212" s="5">
        <f t="shared" si="81"/>
        <v>1536</v>
      </c>
      <c r="K212" s="5">
        <v>0</v>
      </c>
      <c r="L212" s="5">
        <v>230400</v>
      </c>
      <c r="M212" s="5">
        <v>640000</v>
      </c>
      <c r="N212" s="5">
        <v>211200</v>
      </c>
      <c r="O212" s="5">
        <v>512000</v>
      </c>
      <c r="P212" s="5">
        <f t="shared" si="87"/>
        <v>20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>
        <f t="shared" si="86"/>
        <v>19</v>
      </c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>
      <c r="A213" s="5" t="s">
        <v>89</v>
      </c>
      <c r="B213" s="5" t="str">
        <f>VLOOKUP(A213,'name convert'!$A$1:$B$50,2,FALSE)</f>
        <v>Quarry</v>
      </c>
      <c r="C213" s="5" t="s">
        <v>106</v>
      </c>
      <c r="D213" s="5">
        <v>21</v>
      </c>
      <c r="E213" s="5">
        <v>2</v>
      </c>
      <c r="F213" s="5">
        <v>11</v>
      </c>
      <c r="G213" s="5">
        <v>15</v>
      </c>
      <c r="H213" s="5" t="s">
        <v>129</v>
      </c>
      <c r="I213" s="112">
        <v>184320</v>
      </c>
      <c r="J213" s="5">
        <v>512</v>
      </c>
      <c r="K213" s="5">
        <v>0</v>
      </c>
      <c r="L213" s="5">
        <v>460800</v>
      </c>
      <c r="M213" s="5">
        <v>1280000</v>
      </c>
      <c r="N213" s="5">
        <v>422400</v>
      </c>
      <c r="O213" s="5">
        <v>1024000</v>
      </c>
      <c r="P213" s="5">
        <f t="shared" si="87"/>
        <v>21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>
        <f t="shared" si="86"/>
        <v>20</v>
      </c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>
      <c r="A214" s="5" t="s">
        <v>78</v>
      </c>
      <c r="B214" s="5" t="str">
        <f>VLOOKUP(A214,'name convert'!$A$1:$B$50,2,FALSE)</f>
        <v>Muster Field</v>
      </c>
      <c r="C214" s="5" t="s">
        <v>106</v>
      </c>
      <c r="D214" s="5">
        <v>1</v>
      </c>
      <c r="E214" s="5">
        <v>1</v>
      </c>
      <c r="F214" s="5">
        <v>1</v>
      </c>
      <c r="G214" s="5">
        <v>3</v>
      </c>
      <c r="H214" s="5"/>
      <c r="I214" s="5">
        <v>150</v>
      </c>
      <c r="J214" s="5">
        <f t="shared" ref="J214:J233" si="88">I214/60</f>
        <v>2.5</v>
      </c>
      <c r="K214" s="5">
        <v>0</v>
      </c>
      <c r="L214" s="5">
        <v>100</v>
      </c>
      <c r="M214" s="5">
        <v>600</v>
      </c>
      <c r="N214" s="5">
        <v>2000</v>
      </c>
      <c r="O214" s="5">
        <v>250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>
      <c r="A215" s="5" t="s">
        <v>78</v>
      </c>
      <c r="B215" s="5" t="str">
        <f>VLOOKUP(A215,'name convert'!$A$1:$B$50,2,FALSE)</f>
        <v>Muster Field</v>
      </c>
      <c r="C215" s="5" t="s">
        <v>106</v>
      </c>
      <c r="D215" s="5">
        <v>2</v>
      </c>
      <c r="E215" s="5">
        <v>1</v>
      </c>
      <c r="F215" s="5">
        <v>2</v>
      </c>
      <c r="G215" s="5">
        <v>3</v>
      </c>
      <c r="H215" s="5"/>
      <c r="I215" s="5">
        <f t="shared" ref="I215:I223" si="89">I214*2</f>
        <v>300</v>
      </c>
      <c r="J215" s="5">
        <f t="shared" si="88"/>
        <v>5</v>
      </c>
      <c r="K215" s="5">
        <v>0</v>
      </c>
      <c r="L215" s="5">
        <f t="shared" ref="L215:L223" si="90">L214*2</f>
        <v>200</v>
      </c>
      <c r="M215" s="5">
        <f t="shared" ref="M215:M223" si="91">M214*2</f>
        <v>1200</v>
      </c>
      <c r="N215" s="5">
        <f t="shared" ref="N215:N223" si="92">N214*2</f>
        <v>4000</v>
      </c>
      <c r="O215" s="5">
        <f t="shared" ref="O215:O223" si="93">O214*2</f>
        <v>500</v>
      </c>
      <c r="P215" s="5"/>
      <c r="Q215" s="5"/>
      <c r="R215" s="5"/>
      <c r="S215" s="5"/>
      <c r="T215" s="5"/>
      <c r="U215" s="5"/>
      <c r="V215" s="5">
        <v>1</v>
      </c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>
      <c r="A216" s="5" t="s">
        <v>78</v>
      </c>
      <c r="B216" s="5" t="str">
        <f>VLOOKUP(A216,'name convert'!$A$1:$B$50,2,FALSE)</f>
        <v>Muster Field</v>
      </c>
      <c r="C216" s="5" t="s">
        <v>106</v>
      </c>
      <c r="D216" s="5">
        <v>3</v>
      </c>
      <c r="E216" s="5">
        <v>1</v>
      </c>
      <c r="F216" s="5">
        <v>3</v>
      </c>
      <c r="G216" s="5">
        <v>3</v>
      </c>
      <c r="H216" s="5"/>
      <c r="I216" s="5">
        <f t="shared" si="89"/>
        <v>600</v>
      </c>
      <c r="J216" s="5">
        <f t="shared" si="88"/>
        <v>10</v>
      </c>
      <c r="K216" s="5">
        <v>0</v>
      </c>
      <c r="L216" s="5">
        <f t="shared" si="90"/>
        <v>400</v>
      </c>
      <c r="M216" s="5">
        <f t="shared" si="91"/>
        <v>2400</v>
      </c>
      <c r="N216" s="5">
        <f t="shared" si="92"/>
        <v>8000</v>
      </c>
      <c r="O216" s="5">
        <f t="shared" si="93"/>
        <v>1000</v>
      </c>
      <c r="P216" s="5"/>
      <c r="Q216" s="5"/>
      <c r="R216" s="5"/>
      <c r="S216" s="5"/>
      <c r="T216" s="5"/>
      <c r="U216" s="5"/>
      <c r="V216" s="5">
        <f t="shared" ref="V216:V234" si="94">V215+1</f>
        <v>2</v>
      </c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>
      <c r="A217" s="5" t="s">
        <v>78</v>
      </c>
      <c r="B217" s="5" t="str">
        <f>VLOOKUP(A217,'name convert'!$A$1:$B$50,2,FALSE)</f>
        <v>Muster Field</v>
      </c>
      <c r="C217" s="5" t="s">
        <v>106</v>
      </c>
      <c r="D217" s="5">
        <v>4</v>
      </c>
      <c r="E217" s="5">
        <v>1</v>
      </c>
      <c r="F217" s="5">
        <v>4</v>
      </c>
      <c r="G217" s="5">
        <v>3</v>
      </c>
      <c r="H217" s="5"/>
      <c r="I217" s="5">
        <f t="shared" si="89"/>
        <v>1200</v>
      </c>
      <c r="J217" s="5">
        <f t="shared" si="88"/>
        <v>20</v>
      </c>
      <c r="K217" s="5">
        <v>0</v>
      </c>
      <c r="L217" s="5">
        <f t="shared" si="90"/>
        <v>800</v>
      </c>
      <c r="M217" s="5">
        <f t="shared" si="91"/>
        <v>4800</v>
      </c>
      <c r="N217" s="5">
        <f t="shared" si="92"/>
        <v>16000</v>
      </c>
      <c r="O217" s="5">
        <f t="shared" si="93"/>
        <v>2000</v>
      </c>
      <c r="P217" s="5"/>
      <c r="Q217" s="5"/>
      <c r="R217" s="5"/>
      <c r="S217" s="5"/>
      <c r="T217" s="5"/>
      <c r="U217" s="5"/>
      <c r="V217" s="5">
        <f t="shared" si="94"/>
        <v>3</v>
      </c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>
      <c r="A218" s="5" t="s">
        <v>78</v>
      </c>
      <c r="B218" s="5" t="str">
        <f>VLOOKUP(A218,'name convert'!$A$1:$B$50,2,FALSE)</f>
        <v>Muster Field</v>
      </c>
      <c r="C218" s="5" t="s">
        <v>106</v>
      </c>
      <c r="D218" s="5">
        <v>5</v>
      </c>
      <c r="E218" s="5">
        <v>1</v>
      </c>
      <c r="F218" s="5">
        <v>5</v>
      </c>
      <c r="G218" s="5">
        <v>3</v>
      </c>
      <c r="H218" s="5"/>
      <c r="I218" s="5">
        <f t="shared" si="89"/>
        <v>2400</v>
      </c>
      <c r="J218" s="5">
        <f t="shared" si="88"/>
        <v>40</v>
      </c>
      <c r="K218" s="5">
        <v>0</v>
      </c>
      <c r="L218" s="5">
        <f t="shared" si="90"/>
        <v>1600</v>
      </c>
      <c r="M218" s="5">
        <f t="shared" si="91"/>
        <v>9600</v>
      </c>
      <c r="N218" s="5">
        <f t="shared" si="92"/>
        <v>32000</v>
      </c>
      <c r="O218" s="5">
        <f t="shared" si="93"/>
        <v>4000</v>
      </c>
      <c r="P218" s="5"/>
      <c r="Q218" s="5"/>
      <c r="R218" s="5"/>
      <c r="S218" s="5"/>
      <c r="T218" s="5"/>
      <c r="U218" s="5"/>
      <c r="V218" s="5">
        <f t="shared" si="94"/>
        <v>4</v>
      </c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>
      <c r="A219" s="5" t="s">
        <v>78</v>
      </c>
      <c r="B219" s="5" t="str">
        <f>VLOOKUP(A219,'name convert'!$A$1:$B$50,2,FALSE)</f>
        <v>Muster Field</v>
      </c>
      <c r="C219" s="5" t="s">
        <v>106</v>
      </c>
      <c r="D219" s="5">
        <v>6</v>
      </c>
      <c r="E219" s="5">
        <v>1</v>
      </c>
      <c r="F219" s="5">
        <v>6</v>
      </c>
      <c r="G219" s="5">
        <v>3</v>
      </c>
      <c r="H219" s="5"/>
      <c r="I219" s="5">
        <f t="shared" si="89"/>
        <v>4800</v>
      </c>
      <c r="J219" s="5">
        <f t="shared" si="88"/>
        <v>80</v>
      </c>
      <c r="K219" s="5">
        <v>0</v>
      </c>
      <c r="L219" s="5">
        <f t="shared" si="90"/>
        <v>3200</v>
      </c>
      <c r="M219" s="5">
        <f t="shared" si="91"/>
        <v>19200</v>
      </c>
      <c r="N219" s="5">
        <f t="shared" si="92"/>
        <v>64000</v>
      </c>
      <c r="O219" s="5">
        <f t="shared" si="93"/>
        <v>8000</v>
      </c>
      <c r="P219" s="5"/>
      <c r="Q219" s="5"/>
      <c r="R219" s="5"/>
      <c r="S219" s="5"/>
      <c r="T219" s="5"/>
      <c r="U219" s="5"/>
      <c r="V219" s="5">
        <f t="shared" si="94"/>
        <v>5</v>
      </c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>
      <c r="A220" s="5" t="s">
        <v>78</v>
      </c>
      <c r="B220" s="5" t="str">
        <f>VLOOKUP(A220,'name convert'!$A$1:$B$50,2,FALSE)</f>
        <v>Muster Field</v>
      </c>
      <c r="C220" s="5" t="s">
        <v>106</v>
      </c>
      <c r="D220" s="5">
        <v>7</v>
      </c>
      <c r="E220" s="5">
        <v>1</v>
      </c>
      <c r="F220" s="5">
        <v>7</v>
      </c>
      <c r="G220" s="5">
        <v>3</v>
      </c>
      <c r="H220" s="5"/>
      <c r="I220" s="5">
        <f t="shared" si="89"/>
        <v>9600</v>
      </c>
      <c r="J220" s="5">
        <f t="shared" si="88"/>
        <v>160</v>
      </c>
      <c r="K220" s="5">
        <v>0</v>
      </c>
      <c r="L220" s="5">
        <f t="shared" si="90"/>
        <v>6400</v>
      </c>
      <c r="M220" s="5">
        <f t="shared" si="91"/>
        <v>38400</v>
      </c>
      <c r="N220" s="5">
        <f t="shared" si="92"/>
        <v>128000</v>
      </c>
      <c r="O220" s="5">
        <f t="shared" si="93"/>
        <v>16000</v>
      </c>
      <c r="P220" s="5"/>
      <c r="Q220" s="5"/>
      <c r="R220" s="5"/>
      <c r="S220" s="5"/>
      <c r="T220" s="5"/>
      <c r="U220" s="5"/>
      <c r="V220" s="5">
        <f t="shared" si="94"/>
        <v>6</v>
      </c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>
      <c r="A221" s="5" t="s">
        <v>78</v>
      </c>
      <c r="B221" s="5" t="str">
        <f>VLOOKUP(A221,'name convert'!$A$1:$B$50,2,FALSE)</f>
        <v>Muster Field</v>
      </c>
      <c r="C221" s="5" t="s">
        <v>106</v>
      </c>
      <c r="D221" s="5">
        <v>8</v>
      </c>
      <c r="E221" s="5">
        <v>1</v>
      </c>
      <c r="F221" s="5">
        <v>8</v>
      </c>
      <c r="G221" s="5">
        <v>3</v>
      </c>
      <c r="H221" s="5"/>
      <c r="I221" s="5">
        <f t="shared" si="89"/>
        <v>19200</v>
      </c>
      <c r="J221" s="5">
        <f t="shared" si="88"/>
        <v>320</v>
      </c>
      <c r="K221" s="5">
        <v>0</v>
      </c>
      <c r="L221" s="5">
        <f t="shared" si="90"/>
        <v>12800</v>
      </c>
      <c r="M221" s="5">
        <f t="shared" si="91"/>
        <v>76800</v>
      </c>
      <c r="N221" s="5">
        <f t="shared" si="92"/>
        <v>256000</v>
      </c>
      <c r="O221" s="5">
        <f t="shared" si="93"/>
        <v>32000</v>
      </c>
      <c r="P221" s="5"/>
      <c r="Q221" s="5"/>
      <c r="R221" s="5"/>
      <c r="S221" s="5"/>
      <c r="T221" s="5"/>
      <c r="U221" s="5"/>
      <c r="V221" s="5">
        <f t="shared" si="94"/>
        <v>7</v>
      </c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>
      <c r="A222" s="5" t="s">
        <v>78</v>
      </c>
      <c r="B222" s="5" t="str">
        <f>VLOOKUP(A222,'name convert'!$A$1:$B$50,2,FALSE)</f>
        <v>Muster Field</v>
      </c>
      <c r="C222" s="5" t="s">
        <v>106</v>
      </c>
      <c r="D222" s="5">
        <v>9</v>
      </c>
      <c r="E222" s="5">
        <v>1</v>
      </c>
      <c r="F222" s="5">
        <v>9</v>
      </c>
      <c r="G222" s="5">
        <v>3</v>
      </c>
      <c r="H222" s="5"/>
      <c r="I222" s="5">
        <f t="shared" si="89"/>
        <v>38400</v>
      </c>
      <c r="J222" s="5">
        <f t="shared" si="88"/>
        <v>640</v>
      </c>
      <c r="K222" s="5">
        <v>0</v>
      </c>
      <c r="L222" s="5">
        <f t="shared" si="90"/>
        <v>25600</v>
      </c>
      <c r="M222" s="5">
        <f t="shared" si="91"/>
        <v>153600</v>
      </c>
      <c r="N222" s="5">
        <f t="shared" si="92"/>
        <v>512000</v>
      </c>
      <c r="O222" s="5">
        <f t="shared" si="93"/>
        <v>64000</v>
      </c>
      <c r="P222" s="5"/>
      <c r="Q222" s="5"/>
      <c r="R222" s="5"/>
      <c r="S222" s="5"/>
      <c r="T222" s="5"/>
      <c r="U222" s="5"/>
      <c r="V222" s="5">
        <f t="shared" si="94"/>
        <v>8</v>
      </c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>
      <c r="A223" s="5" t="s">
        <v>78</v>
      </c>
      <c r="B223" s="5" t="str">
        <f>VLOOKUP(A223,'name convert'!$A$1:$B$50,2,FALSE)</f>
        <v>Muster Field</v>
      </c>
      <c r="C223" s="5" t="s">
        <v>106</v>
      </c>
      <c r="D223" s="5">
        <v>10</v>
      </c>
      <c r="E223" s="5">
        <v>1</v>
      </c>
      <c r="F223" s="5">
        <v>10</v>
      </c>
      <c r="G223" s="5">
        <v>3</v>
      </c>
      <c r="H223" s="5" t="s">
        <v>117</v>
      </c>
      <c r="I223" s="5">
        <f t="shared" si="89"/>
        <v>76800</v>
      </c>
      <c r="J223" s="5">
        <f t="shared" si="88"/>
        <v>1280</v>
      </c>
      <c r="K223" s="5">
        <v>0</v>
      </c>
      <c r="L223" s="5">
        <f t="shared" si="90"/>
        <v>51200</v>
      </c>
      <c r="M223" s="5">
        <f t="shared" si="91"/>
        <v>307200</v>
      </c>
      <c r="N223" s="5">
        <f t="shared" si="92"/>
        <v>1024000</v>
      </c>
      <c r="O223" s="5">
        <f t="shared" si="93"/>
        <v>128000</v>
      </c>
      <c r="P223" s="5"/>
      <c r="Q223" s="5"/>
      <c r="R223" s="5"/>
      <c r="S223" s="5"/>
      <c r="T223" s="5"/>
      <c r="U223" s="5"/>
      <c r="V223" s="5">
        <f t="shared" si="94"/>
        <v>9</v>
      </c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>
      <c r="A224" s="5" t="s">
        <v>78</v>
      </c>
      <c r="B224" s="5" t="str">
        <f>VLOOKUP(A224,'name convert'!$A$1:$B$50,2,FALSE)</f>
        <v>Muster Field</v>
      </c>
      <c r="C224" s="5" t="s">
        <v>106</v>
      </c>
      <c r="D224" s="5">
        <v>11</v>
      </c>
      <c r="E224" s="5">
        <v>2</v>
      </c>
      <c r="F224" s="5">
        <v>1</v>
      </c>
      <c r="G224" s="5">
        <v>15</v>
      </c>
      <c r="H224" s="5"/>
      <c r="I224" s="5">
        <v>0</v>
      </c>
      <c r="J224" s="5">
        <f t="shared" si="88"/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11</v>
      </c>
      <c r="Q224" s="5"/>
      <c r="R224" s="5"/>
      <c r="S224" s="5"/>
      <c r="T224" s="5"/>
      <c r="U224" s="5"/>
      <c r="V224" s="5">
        <f t="shared" si="94"/>
        <v>10</v>
      </c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>
      <c r="A225" s="5" t="s">
        <v>78</v>
      </c>
      <c r="B225" s="5" t="str">
        <f>VLOOKUP(A225,'name convert'!$A$1:$B$50,2,FALSE)</f>
        <v>Muster Field</v>
      </c>
      <c r="C225" s="5" t="s">
        <v>106</v>
      </c>
      <c r="D225" s="5">
        <v>12</v>
      </c>
      <c r="E225" s="5">
        <v>2</v>
      </c>
      <c r="F225" s="5">
        <v>2</v>
      </c>
      <c r="G225" s="5">
        <v>15</v>
      </c>
      <c r="H225" s="5"/>
      <c r="I225" s="112">
        <v>900</v>
      </c>
      <c r="J225" s="5">
        <f t="shared" si="88"/>
        <v>15</v>
      </c>
      <c r="K225" s="5">
        <v>0</v>
      </c>
      <c r="L225" s="112">
        <v>500</v>
      </c>
      <c r="M225" s="112">
        <v>3000</v>
      </c>
      <c r="N225" s="112">
        <v>11000</v>
      </c>
      <c r="O225" s="112">
        <v>1250</v>
      </c>
      <c r="P225" s="5">
        <f t="shared" ref="P225:P234" si="95">P224+1</f>
        <v>12</v>
      </c>
      <c r="Q225" s="5"/>
      <c r="R225" s="5"/>
      <c r="S225" s="5"/>
      <c r="T225" s="5"/>
      <c r="U225" s="5"/>
      <c r="V225" s="5">
        <f t="shared" si="94"/>
        <v>11</v>
      </c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>
      <c r="A226" s="5" t="s">
        <v>78</v>
      </c>
      <c r="B226" s="5" t="str">
        <f>VLOOKUP(A226,'name convert'!$A$1:$B$50,2,FALSE)</f>
        <v>Muster Field</v>
      </c>
      <c r="C226" s="5" t="s">
        <v>106</v>
      </c>
      <c r="D226" s="5">
        <v>13</v>
      </c>
      <c r="E226" s="5">
        <v>2</v>
      </c>
      <c r="F226" s="5">
        <v>3</v>
      </c>
      <c r="G226" s="5">
        <v>15</v>
      </c>
      <c r="H226" s="5"/>
      <c r="I226" s="112">
        <v>1800</v>
      </c>
      <c r="J226" s="5">
        <f t="shared" si="88"/>
        <v>30</v>
      </c>
      <c r="K226" s="5">
        <v>0</v>
      </c>
      <c r="L226" s="112">
        <v>1000</v>
      </c>
      <c r="M226" s="112">
        <v>6000</v>
      </c>
      <c r="N226" s="112">
        <v>22000</v>
      </c>
      <c r="O226" s="112">
        <v>2500</v>
      </c>
      <c r="P226" s="5">
        <f t="shared" si="95"/>
        <v>13</v>
      </c>
      <c r="Q226" s="5"/>
      <c r="R226" s="5"/>
      <c r="S226" s="5"/>
      <c r="T226" s="5"/>
      <c r="U226" s="5"/>
      <c r="V226" s="5">
        <f t="shared" si="94"/>
        <v>12</v>
      </c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>
      <c r="A227" s="5" t="s">
        <v>78</v>
      </c>
      <c r="B227" s="5" t="str">
        <f>VLOOKUP(A227,'name convert'!$A$1:$B$50,2,FALSE)</f>
        <v>Muster Field</v>
      </c>
      <c r="C227" s="5" t="s">
        <v>106</v>
      </c>
      <c r="D227" s="5">
        <v>14</v>
      </c>
      <c r="E227" s="5">
        <v>2</v>
      </c>
      <c r="F227" s="5">
        <v>4</v>
      </c>
      <c r="G227" s="5">
        <v>15</v>
      </c>
      <c r="H227" s="5"/>
      <c r="I227" s="112">
        <v>3600</v>
      </c>
      <c r="J227" s="5">
        <f t="shared" si="88"/>
        <v>60</v>
      </c>
      <c r="K227" s="5">
        <v>0</v>
      </c>
      <c r="L227" s="112">
        <v>2000</v>
      </c>
      <c r="M227" s="112">
        <v>12000</v>
      </c>
      <c r="N227" s="112">
        <v>44000</v>
      </c>
      <c r="O227" s="112">
        <v>5000</v>
      </c>
      <c r="P227" s="5">
        <f t="shared" si="95"/>
        <v>14</v>
      </c>
      <c r="Q227" s="5"/>
      <c r="R227" s="5"/>
      <c r="S227" s="5"/>
      <c r="T227" s="5"/>
      <c r="U227" s="5"/>
      <c r="V227" s="5">
        <f t="shared" si="94"/>
        <v>13</v>
      </c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>
      <c r="A228" s="5" t="s">
        <v>78</v>
      </c>
      <c r="B228" s="5" t="str">
        <f>VLOOKUP(A228,'name convert'!$A$1:$B$50,2,FALSE)</f>
        <v>Muster Field</v>
      </c>
      <c r="C228" s="5" t="s">
        <v>106</v>
      </c>
      <c r="D228" s="5">
        <v>15</v>
      </c>
      <c r="E228" s="5">
        <v>2</v>
      </c>
      <c r="F228" s="5">
        <v>5</v>
      </c>
      <c r="G228" s="5">
        <v>15</v>
      </c>
      <c r="H228" s="5"/>
      <c r="I228" s="112">
        <v>7200</v>
      </c>
      <c r="J228" s="5">
        <f t="shared" si="88"/>
        <v>120</v>
      </c>
      <c r="K228" s="5">
        <v>0</v>
      </c>
      <c r="L228" s="112">
        <v>4000</v>
      </c>
      <c r="M228" s="112">
        <v>24000</v>
      </c>
      <c r="N228" s="112">
        <v>88000</v>
      </c>
      <c r="O228" s="112">
        <v>10000</v>
      </c>
      <c r="P228" s="5">
        <f t="shared" si="95"/>
        <v>15</v>
      </c>
      <c r="Q228" s="5"/>
      <c r="R228" s="5"/>
      <c r="S228" s="5"/>
      <c r="T228" s="5"/>
      <c r="U228" s="5"/>
      <c r="V228" s="5">
        <f t="shared" si="94"/>
        <v>14</v>
      </c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>
      <c r="A229" s="5" t="s">
        <v>78</v>
      </c>
      <c r="B229" s="5" t="str">
        <f>VLOOKUP(A229,'name convert'!$A$1:$B$50,2,FALSE)</f>
        <v>Muster Field</v>
      </c>
      <c r="C229" s="5" t="s">
        <v>106</v>
      </c>
      <c r="D229" s="5">
        <v>16</v>
      </c>
      <c r="E229" s="5">
        <v>2</v>
      </c>
      <c r="F229" s="5">
        <v>6</v>
      </c>
      <c r="G229" s="5">
        <v>15</v>
      </c>
      <c r="H229" s="5"/>
      <c r="I229" s="112">
        <v>14400</v>
      </c>
      <c r="J229" s="5">
        <f t="shared" si="88"/>
        <v>240</v>
      </c>
      <c r="K229" s="5">
        <v>0</v>
      </c>
      <c r="L229" s="112">
        <v>8000</v>
      </c>
      <c r="M229" s="112">
        <v>48000</v>
      </c>
      <c r="N229" s="112">
        <v>176000</v>
      </c>
      <c r="O229" s="112">
        <v>20000</v>
      </c>
      <c r="P229" s="5">
        <f t="shared" si="95"/>
        <v>16</v>
      </c>
      <c r="Q229" s="5"/>
      <c r="R229" s="5"/>
      <c r="S229" s="5"/>
      <c r="T229" s="5"/>
      <c r="U229" s="5"/>
      <c r="V229" s="5">
        <f t="shared" si="94"/>
        <v>15</v>
      </c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>
      <c r="A230" s="5" t="s">
        <v>78</v>
      </c>
      <c r="B230" s="5" t="str">
        <f>VLOOKUP(A230,'name convert'!$A$1:$B$50,2,FALSE)</f>
        <v>Muster Field</v>
      </c>
      <c r="C230" s="5" t="s">
        <v>106</v>
      </c>
      <c r="D230" s="5">
        <v>17</v>
      </c>
      <c r="E230" s="5">
        <v>2</v>
      </c>
      <c r="F230" s="5">
        <v>7</v>
      </c>
      <c r="G230" s="5">
        <v>15</v>
      </c>
      <c r="H230" s="5"/>
      <c r="I230" s="112">
        <v>28800</v>
      </c>
      <c r="J230" s="5">
        <f t="shared" si="88"/>
        <v>480</v>
      </c>
      <c r="K230" s="5">
        <v>0</v>
      </c>
      <c r="L230" s="112">
        <v>16000</v>
      </c>
      <c r="M230" s="112">
        <v>96000</v>
      </c>
      <c r="N230" s="112">
        <v>352000</v>
      </c>
      <c r="O230" s="112">
        <v>40000</v>
      </c>
      <c r="P230" s="5">
        <f t="shared" si="95"/>
        <v>17</v>
      </c>
      <c r="Q230" s="5"/>
      <c r="R230" s="5"/>
      <c r="S230" s="5"/>
      <c r="T230" s="5"/>
      <c r="U230" s="5"/>
      <c r="V230" s="5">
        <f t="shared" si="94"/>
        <v>16</v>
      </c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>
      <c r="A231" s="5" t="s">
        <v>78</v>
      </c>
      <c r="B231" s="5" t="str">
        <f>VLOOKUP(A231,'name convert'!$A$1:$B$50,2,FALSE)</f>
        <v>Muster Field</v>
      </c>
      <c r="C231" s="5" t="s">
        <v>106</v>
      </c>
      <c r="D231" s="5">
        <v>18</v>
      </c>
      <c r="E231" s="5">
        <v>2</v>
      </c>
      <c r="F231" s="5">
        <v>8</v>
      </c>
      <c r="G231" s="5">
        <v>15</v>
      </c>
      <c r="H231" s="5"/>
      <c r="I231" s="112">
        <v>57600</v>
      </c>
      <c r="J231" s="5">
        <f t="shared" si="88"/>
        <v>960</v>
      </c>
      <c r="K231" s="5">
        <v>0</v>
      </c>
      <c r="L231" s="112">
        <v>32000</v>
      </c>
      <c r="M231" s="112">
        <v>192000</v>
      </c>
      <c r="N231" s="112">
        <v>704000</v>
      </c>
      <c r="O231" s="112">
        <v>80000</v>
      </c>
      <c r="P231" s="5">
        <f t="shared" si="95"/>
        <v>18</v>
      </c>
      <c r="Q231" s="5"/>
      <c r="R231" s="5"/>
      <c r="S231" s="5"/>
      <c r="T231" s="5"/>
      <c r="U231" s="5"/>
      <c r="V231" s="5">
        <f t="shared" si="94"/>
        <v>17</v>
      </c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>
      <c r="A232" s="5" t="s">
        <v>78</v>
      </c>
      <c r="B232" s="5" t="str">
        <f>VLOOKUP(A232,'name convert'!$A$1:$B$50,2,FALSE)</f>
        <v>Muster Field</v>
      </c>
      <c r="C232" s="5" t="s">
        <v>106</v>
      </c>
      <c r="D232" s="5">
        <v>19</v>
      </c>
      <c r="E232" s="5">
        <v>2</v>
      </c>
      <c r="F232" s="5">
        <v>9</v>
      </c>
      <c r="G232" s="5">
        <v>15</v>
      </c>
      <c r="H232" s="5"/>
      <c r="I232" s="112">
        <v>115200</v>
      </c>
      <c r="J232" s="5">
        <f t="shared" si="88"/>
        <v>1920</v>
      </c>
      <c r="K232" s="5">
        <v>0</v>
      </c>
      <c r="L232" s="112">
        <v>64000</v>
      </c>
      <c r="M232" s="112">
        <v>384000</v>
      </c>
      <c r="N232" s="112">
        <v>1408000</v>
      </c>
      <c r="O232" s="112">
        <v>160000</v>
      </c>
      <c r="P232" s="5">
        <f t="shared" si="95"/>
        <v>19</v>
      </c>
      <c r="Q232" s="5"/>
      <c r="R232" s="5"/>
      <c r="S232" s="5"/>
      <c r="T232" s="5"/>
      <c r="U232" s="5"/>
      <c r="V232" s="5">
        <f t="shared" si="94"/>
        <v>18</v>
      </c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>
      <c r="A233" s="5" t="s">
        <v>78</v>
      </c>
      <c r="B233" s="5" t="str">
        <f>VLOOKUP(A233,'name convert'!$A$1:$B$50,2,FALSE)</f>
        <v>Muster Field</v>
      </c>
      <c r="C233" s="5" t="s">
        <v>106</v>
      </c>
      <c r="D233" s="5">
        <v>20</v>
      </c>
      <c r="E233" s="5">
        <v>2</v>
      </c>
      <c r="F233" s="5">
        <v>10</v>
      </c>
      <c r="G233" s="5">
        <v>15</v>
      </c>
      <c r="I233" s="112">
        <v>230400</v>
      </c>
      <c r="J233" s="5">
        <f t="shared" si="88"/>
        <v>3840</v>
      </c>
      <c r="K233" s="5">
        <v>0</v>
      </c>
      <c r="L233" s="112">
        <v>128000</v>
      </c>
      <c r="M233" s="112">
        <v>768000</v>
      </c>
      <c r="N233" s="112">
        <v>2816000</v>
      </c>
      <c r="O233" s="112">
        <v>320000</v>
      </c>
      <c r="P233" s="5">
        <f t="shared" si="95"/>
        <v>20</v>
      </c>
      <c r="Q233" s="5"/>
      <c r="R233" s="5"/>
      <c r="S233" s="5"/>
      <c r="T233" s="5"/>
      <c r="U233" s="5"/>
      <c r="V233" s="5">
        <f t="shared" si="94"/>
        <v>19</v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>
      <c r="A234" s="5" t="s">
        <v>78</v>
      </c>
      <c r="B234" s="5" t="str">
        <f>VLOOKUP(A234,'name convert'!$A$1:$B$50,2,FALSE)</f>
        <v>Muster Field</v>
      </c>
      <c r="C234" s="5" t="s">
        <v>106</v>
      </c>
      <c r="D234" s="5">
        <v>21</v>
      </c>
      <c r="E234" s="5">
        <v>2</v>
      </c>
      <c r="F234" s="5">
        <v>11</v>
      </c>
      <c r="G234" s="5">
        <v>15</v>
      </c>
      <c r="H234" s="5" t="s">
        <v>129</v>
      </c>
      <c r="I234" s="112">
        <v>460800</v>
      </c>
      <c r="J234" s="5">
        <v>1280</v>
      </c>
      <c r="K234" s="5">
        <v>0</v>
      </c>
      <c r="L234" s="112">
        <v>256000</v>
      </c>
      <c r="M234" s="112">
        <v>1536000</v>
      </c>
      <c r="N234" s="112">
        <v>5632000</v>
      </c>
      <c r="O234" s="112">
        <v>640000</v>
      </c>
      <c r="P234" s="5">
        <f t="shared" si="95"/>
        <v>21</v>
      </c>
      <c r="Q234" s="5"/>
      <c r="R234" s="5"/>
      <c r="S234" s="5"/>
      <c r="T234" s="5"/>
      <c r="U234" s="5"/>
      <c r="V234" s="5">
        <f t="shared" si="94"/>
        <v>20</v>
      </c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>
      <c r="A235" s="5" t="s">
        <v>84</v>
      </c>
      <c r="B235" s="5" t="str">
        <f>VLOOKUP(A235,'name convert'!$A$1:$B$50,2,FALSE)</f>
        <v>Traven</v>
      </c>
      <c r="C235" s="5" t="s">
        <v>106</v>
      </c>
      <c r="D235" s="5">
        <v>1</v>
      </c>
      <c r="E235" s="5">
        <v>1</v>
      </c>
      <c r="F235" s="5">
        <v>1</v>
      </c>
      <c r="G235" s="5">
        <v>5</v>
      </c>
      <c r="H235" s="5"/>
      <c r="I235" s="5">
        <v>720</v>
      </c>
      <c r="J235" s="5">
        <f t="shared" ref="J235:J254" si="96">I235/60</f>
        <v>12</v>
      </c>
      <c r="K235" s="5">
        <v>0</v>
      </c>
      <c r="L235" s="5">
        <v>1500</v>
      </c>
      <c r="M235" s="5">
        <v>5000</v>
      </c>
      <c r="N235" s="5">
        <v>4500</v>
      </c>
      <c r="O235" s="5">
        <v>500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>
        <v>1</v>
      </c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>
        <v>1</v>
      </c>
      <c r="AT235" s="5"/>
      <c r="AU235" s="5"/>
      <c r="AV235" s="5"/>
      <c r="AW235" s="5"/>
    </row>
    <row r="236" spans="1:49">
      <c r="A236" s="5" t="s">
        <v>84</v>
      </c>
      <c r="B236" s="5" t="str">
        <f>VLOOKUP(A236,'name convert'!$A$1:$B$50,2,FALSE)</f>
        <v>Traven</v>
      </c>
      <c r="C236" s="5" t="s">
        <v>106</v>
      </c>
      <c r="D236" s="5">
        <v>2</v>
      </c>
      <c r="E236" s="5">
        <v>1</v>
      </c>
      <c r="F236" s="5">
        <v>2</v>
      </c>
      <c r="G236" s="5">
        <v>5</v>
      </c>
      <c r="H236" s="5"/>
      <c r="I236" s="5">
        <f t="shared" ref="I236:I244" si="97">I235*2</f>
        <v>1440</v>
      </c>
      <c r="J236" s="5">
        <f t="shared" si="96"/>
        <v>24</v>
      </c>
      <c r="K236" s="5">
        <v>0</v>
      </c>
      <c r="L236" s="5">
        <f t="shared" ref="L236:L244" si="98">L235*2</f>
        <v>3000</v>
      </c>
      <c r="M236" s="5">
        <f t="shared" ref="M236:M244" si="99">M235*2</f>
        <v>10000</v>
      </c>
      <c r="N236" s="5">
        <f t="shared" ref="N236:N244" si="100">N235*2</f>
        <v>9000</v>
      </c>
      <c r="O236" s="5">
        <f t="shared" ref="O236:O244" si="101">O235*2</f>
        <v>1000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>
        <v>1</v>
      </c>
      <c r="AB236" s="5">
        <v>1</v>
      </c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>
        <f t="shared" ref="AS236:AS255" si="102">AS235+1</f>
        <v>2</v>
      </c>
      <c r="AT236" s="5"/>
      <c r="AU236" s="5"/>
      <c r="AV236" s="5"/>
      <c r="AW236" s="5"/>
    </row>
    <row r="237" spans="1:49">
      <c r="A237" s="5" t="s">
        <v>84</v>
      </c>
      <c r="B237" s="5" t="str">
        <f>VLOOKUP(A237,'name convert'!$A$1:$B$50,2,FALSE)</f>
        <v>Traven</v>
      </c>
      <c r="C237" s="5" t="s">
        <v>106</v>
      </c>
      <c r="D237" s="5">
        <v>3</v>
      </c>
      <c r="E237" s="5">
        <v>1</v>
      </c>
      <c r="F237" s="5">
        <v>3</v>
      </c>
      <c r="G237" s="5">
        <v>5</v>
      </c>
      <c r="H237" s="5"/>
      <c r="I237" s="5">
        <f t="shared" si="97"/>
        <v>2880</v>
      </c>
      <c r="J237" s="5">
        <f t="shared" si="96"/>
        <v>48</v>
      </c>
      <c r="K237" s="5">
        <v>0</v>
      </c>
      <c r="L237" s="5">
        <f t="shared" si="98"/>
        <v>6000</v>
      </c>
      <c r="M237" s="5">
        <f t="shared" si="99"/>
        <v>20000</v>
      </c>
      <c r="N237" s="5">
        <f t="shared" si="100"/>
        <v>18000</v>
      </c>
      <c r="O237" s="5">
        <f t="shared" si="101"/>
        <v>2000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>
        <v>1</v>
      </c>
      <c r="AB237" s="5">
        <f t="shared" ref="AB237:AB255" si="103">AB236+1</f>
        <v>2</v>
      </c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>
        <f t="shared" si="102"/>
        <v>3</v>
      </c>
      <c r="AT237" s="5"/>
      <c r="AU237" s="5"/>
      <c r="AV237" s="5"/>
      <c r="AW237" s="5"/>
    </row>
    <row r="238" spans="1:49">
      <c r="A238" s="5" t="s">
        <v>84</v>
      </c>
      <c r="B238" s="5" t="str">
        <f>VLOOKUP(A238,'name convert'!$A$1:$B$50,2,FALSE)</f>
        <v>Traven</v>
      </c>
      <c r="C238" s="5" t="s">
        <v>106</v>
      </c>
      <c r="D238" s="5">
        <v>4</v>
      </c>
      <c r="E238" s="5">
        <v>1</v>
      </c>
      <c r="F238" s="5">
        <v>4</v>
      </c>
      <c r="G238" s="5">
        <v>5</v>
      </c>
      <c r="H238" s="5"/>
      <c r="I238" s="5">
        <f t="shared" si="97"/>
        <v>5760</v>
      </c>
      <c r="J238" s="5">
        <f t="shared" si="96"/>
        <v>96</v>
      </c>
      <c r="K238" s="5">
        <v>0</v>
      </c>
      <c r="L238" s="5">
        <f t="shared" si="98"/>
        <v>12000</v>
      </c>
      <c r="M238" s="5">
        <f t="shared" si="99"/>
        <v>40000</v>
      </c>
      <c r="N238" s="5">
        <f t="shared" si="100"/>
        <v>36000</v>
      </c>
      <c r="O238" s="5">
        <f t="shared" si="101"/>
        <v>4000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>
        <v>1</v>
      </c>
      <c r="AB238" s="5">
        <f t="shared" si="103"/>
        <v>3</v>
      </c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>
        <f t="shared" si="102"/>
        <v>4</v>
      </c>
      <c r="AT238" s="5"/>
      <c r="AU238" s="5"/>
      <c r="AV238" s="5"/>
      <c r="AW238" s="5"/>
    </row>
    <row r="239" spans="1:49">
      <c r="A239" s="5" t="s">
        <v>84</v>
      </c>
      <c r="B239" s="5" t="str">
        <f>VLOOKUP(A239,'name convert'!$A$1:$B$50,2,FALSE)</f>
        <v>Traven</v>
      </c>
      <c r="C239" s="5" t="s">
        <v>106</v>
      </c>
      <c r="D239" s="5">
        <v>5</v>
      </c>
      <c r="E239" s="5">
        <v>1</v>
      </c>
      <c r="F239" s="5">
        <v>5</v>
      </c>
      <c r="G239" s="5">
        <v>5</v>
      </c>
      <c r="H239" s="5"/>
      <c r="I239" s="5">
        <f t="shared" si="97"/>
        <v>11520</v>
      </c>
      <c r="J239" s="5">
        <f t="shared" si="96"/>
        <v>192</v>
      </c>
      <c r="K239" s="5">
        <v>0</v>
      </c>
      <c r="L239" s="5">
        <f t="shared" si="98"/>
        <v>24000</v>
      </c>
      <c r="M239" s="5">
        <f t="shared" si="99"/>
        <v>80000</v>
      </c>
      <c r="N239" s="5">
        <f t="shared" si="100"/>
        <v>72000</v>
      </c>
      <c r="O239" s="5">
        <f t="shared" si="101"/>
        <v>8000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>
        <v>1</v>
      </c>
      <c r="AB239" s="5">
        <f t="shared" si="103"/>
        <v>4</v>
      </c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>
        <f t="shared" si="102"/>
        <v>5</v>
      </c>
      <c r="AT239" s="5"/>
      <c r="AU239" s="5"/>
      <c r="AV239" s="5"/>
      <c r="AW239" s="5"/>
    </row>
    <row r="240" spans="1:49">
      <c r="A240" s="5" t="s">
        <v>84</v>
      </c>
      <c r="B240" s="5" t="str">
        <f>VLOOKUP(A240,'name convert'!$A$1:$B$50,2,FALSE)</f>
        <v>Traven</v>
      </c>
      <c r="C240" s="5" t="s">
        <v>106</v>
      </c>
      <c r="D240" s="5">
        <v>6</v>
      </c>
      <c r="E240" s="5">
        <v>1</v>
      </c>
      <c r="F240" s="5">
        <v>6</v>
      </c>
      <c r="G240" s="5">
        <v>5</v>
      </c>
      <c r="H240" s="5"/>
      <c r="I240" s="5">
        <f t="shared" si="97"/>
        <v>23040</v>
      </c>
      <c r="J240" s="5">
        <f t="shared" si="96"/>
        <v>384</v>
      </c>
      <c r="K240" s="5">
        <v>0</v>
      </c>
      <c r="L240" s="5">
        <f t="shared" si="98"/>
        <v>48000</v>
      </c>
      <c r="M240" s="5">
        <f t="shared" si="99"/>
        <v>160000</v>
      </c>
      <c r="N240" s="5">
        <f t="shared" si="100"/>
        <v>144000</v>
      </c>
      <c r="O240" s="5">
        <f t="shared" si="101"/>
        <v>16000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>
        <v>1</v>
      </c>
      <c r="AB240" s="5">
        <f t="shared" si="103"/>
        <v>5</v>
      </c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>
        <f t="shared" si="102"/>
        <v>6</v>
      </c>
      <c r="AT240" s="5"/>
      <c r="AU240" s="5"/>
      <c r="AV240" s="5"/>
      <c r="AW240" s="5"/>
    </row>
    <row r="241" spans="1:49">
      <c r="A241" s="5" t="s">
        <v>84</v>
      </c>
      <c r="B241" s="5" t="str">
        <f>VLOOKUP(A241,'name convert'!$A$1:$B$50,2,FALSE)</f>
        <v>Traven</v>
      </c>
      <c r="C241" s="5" t="s">
        <v>106</v>
      </c>
      <c r="D241" s="5">
        <v>7</v>
      </c>
      <c r="E241" s="5">
        <v>1</v>
      </c>
      <c r="F241" s="5">
        <v>7</v>
      </c>
      <c r="G241" s="5">
        <v>5</v>
      </c>
      <c r="H241" s="5"/>
      <c r="I241" s="5">
        <f t="shared" si="97"/>
        <v>46080</v>
      </c>
      <c r="J241" s="5">
        <f t="shared" si="96"/>
        <v>768</v>
      </c>
      <c r="K241" s="5">
        <v>0</v>
      </c>
      <c r="L241" s="5">
        <f t="shared" si="98"/>
        <v>96000</v>
      </c>
      <c r="M241" s="5">
        <f t="shared" si="99"/>
        <v>320000</v>
      </c>
      <c r="N241" s="5">
        <f t="shared" si="100"/>
        <v>288000</v>
      </c>
      <c r="O241" s="5">
        <f t="shared" si="101"/>
        <v>32000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>
        <v>1</v>
      </c>
      <c r="AB241" s="5">
        <f t="shared" si="103"/>
        <v>6</v>
      </c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>
        <f t="shared" si="102"/>
        <v>7</v>
      </c>
      <c r="AT241" s="5"/>
      <c r="AU241" s="5"/>
      <c r="AV241" s="5"/>
      <c r="AW241" s="5"/>
    </row>
    <row r="242" spans="1:49">
      <c r="A242" s="5" t="s">
        <v>84</v>
      </c>
      <c r="B242" s="5" t="str">
        <f>VLOOKUP(A242,'name convert'!$A$1:$B$50,2,FALSE)</f>
        <v>Traven</v>
      </c>
      <c r="C242" s="5" t="s">
        <v>106</v>
      </c>
      <c r="D242" s="5">
        <v>8</v>
      </c>
      <c r="E242" s="5">
        <v>1</v>
      </c>
      <c r="F242" s="5">
        <v>8</v>
      </c>
      <c r="G242" s="5">
        <v>5</v>
      </c>
      <c r="H242" s="5"/>
      <c r="I242" s="5">
        <f t="shared" si="97"/>
        <v>92160</v>
      </c>
      <c r="J242" s="5">
        <f t="shared" si="96"/>
        <v>1536</v>
      </c>
      <c r="K242" s="5">
        <v>0</v>
      </c>
      <c r="L242" s="5">
        <f t="shared" si="98"/>
        <v>192000</v>
      </c>
      <c r="M242" s="5">
        <f t="shared" si="99"/>
        <v>640000</v>
      </c>
      <c r="N242" s="5">
        <f t="shared" si="100"/>
        <v>576000</v>
      </c>
      <c r="O242" s="5">
        <f t="shared" si="101"/>
        <v>64000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>
        <v>1</v>
      </c>
      <c r="AB242" s="5">
        <f t="shared" si="103"/>
        <v>7</v>
      </c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>
        <f t="shared" si="102"/>
        <v>8</v>
      </c>
      <c r="AT242" s="5"/>
      <c r="AU242" s="5"/>
      <c r="AV242" s="5"/>
      <c r="AW242" s="5"/>
    </row>
    <row r="243" spans="1:49">
      <c r="A243" s="5" t="s">
        <v>84</v>
      </c>
      <c r="B243" s="5" t="str">
        <f>VLOOKUP(A243,'name convert'!$A$1:$B$50,2,FALSE)</f>
        <v>Traven</v>
      </c>
      <c r="C243" s="5" t="s">
        <v>106</v>
      </c>
      <c r="D243" s="5">
        <v>9</v>
      </c>
      <c r="E243" s="5">
        <v>1</v>
      </c>
      <c r="F243" s="5">
        <v>9</v>
      </c>
      <c r="G243" s="5">
        <v>5</v>
      </c>
      <c r="H243" s="5"/>
      <c r="I243" s="5">
        <f t="shared" si="97"/>
        <v>184320</v>
      </c>
      <c r="J243" s="5">
        <f t="shared" si="96"/>
        <v>3072</v>
      </c>
      <c r="K243" s="5">
        <v>0</v>
      </c>
      <c r="L243" s="5">
        <f t="shared" si="98"/>
        <v>384000</v>
      </c>
      <c r="M243" s="5">
        <f t="shared" si="99"/>
        <v>1280000</v>
      </c>
      <c r="N243" s="5">
        <f t="shared" si="100"/>
        <v>1152000</v>
      </c>
      <c r="O243" s="5">
        <f t="shared" si="101"/>
        <v>128000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>
        <v>1</v>
      </c>
      <c r="AB243" s="5">
        <f t="shared" si="103"/>
        <v>8</v>
      </c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>
        <f t="shared" si="102"/>
        <v>9</v>
      </c>
      <c r="AT243" s="5"/>
      <c r="AU243" s="5"/>
      <c r="AV243" s="5"/>
      <c r="AW243" s="5"/>
    </row>
    <row r="244" spans="1:49">
      <c r="A244" s="5" t="s">
        <v>84</v>
      </c>
      <c r="B244" s="5" t="str">
        <f>VLOOKUP(A244,'name convert'!$A$1:$B$50,2,FALSE)</f>
        <v>Traven</v>
      </c>
      <c r="C244" s="5" t="s">
        <v>106</v>
      </c>
      <c r="D244" s="5">
        <v>10</v>
      </c>
      <c r="E244" s="5">
        <v>1</v>
      </c>
      <c r="F244" s="5">
        <v>10</v>
      </c>
      <c r="G244" s="5">
        <v>5</v>
      </c>
      <c r="H244" s="5" t="s">
        <v>117</v>
      </c>
      <c r="I244" s="5">
        <f t="shared" si="97"/>
        <v>368640</v>
      </c>
      <c r="J244" s="5">
        <f t="shared" si="96"/>
        <v>6144</v>
      </c>
      <c r="K244" s="5">
        <v>0</v>
      </c>
      <c r="L244" s="5">
        <f t="shared" si="98"/>
        <v>768000</v>
      </c>
      <c r="M244" s="5">
        <f t="shared" si="99"/>
        <v>2560000</v>
      </c>
      <c r="N244" s="5">
        <f t="shared" si="100"/>
        <v>2304000</v>
      </c>
      <c r="O244" s="5">
        <f t="shared" si="101"/>
        <v>256000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>
        <v>1</v>
      </c>
      <c r="AB244" s="5">
        <f t="shared" si="103"/>
        <v>9</v>
      </c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>
        <f t="shared" si="102"/>
        <v>10</v>
      </c>
      <c r="AT244" s="5"/>
      <c r="AU244" s="5"/>
      <c r="AV244" s="5"/>
      <c r="AW244" s="5"/>
    </row>
    <row r="245" spans="1:49">
      <c r="A245" s="5" t="s">
        <v>84</v>
      </c>
      <c r="B245" s="5" t="str">
        <f>VLOOKUP(A245,'name convert'!$A$1:$B$50,2,FALSE)</f>
        <v>Traven</v>
      </c>
      <c r="C245" s="5" t="s">
        <v>106</v>
      </c>
      <c r="D245" s="5">
        <v>11</v>
      </c>
      <c r="E245" s="5">
        <v>2</v>
      </c>
      <c r="F245" s="5">
        <v>1</v>
      </c>
      <c r="G245" s="5">
        <v>5</v>
      </c>
      <c r="H245" s="5"/>
      <c r="I245" s="5">
        <v>0</v>
      </c>
      <c r="J245" s="5">
        <f t="shared" si="96"/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11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>
        <f t="shared" ref="AA245:AA254" si="104">AA235+10</f>
        <v>11</v>
      </c>
      <c r="AB245" s="5">
        <f t="shared" si="103"/>
        <v>10</v>
      </c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>
        <f t="shared" si="102"/>
        <v>11</v>
      </c>
      <c r="AT245" s="5"/>
      <c r="AU245" s="5"/>
      <c r="AV245" s="5"/>
      <c r="AW245" s="5"/>
    </row>
    <row r="246" spans="1:49">
      <c r="A246" s="5" t="s">
        <v>84</v>
      </c>
      <c r="B246" s="5" t="str">
        <f>VLOOKUP(A246,'name convert'!$A$1:$B$50,2,FALSE)</f>
        <v>Traven</v>
      </c>
      <c r="C246" s="5" t="s">
        <v>106</v>
      </c>
      <c r="D246" s="5">
        <v>12</v>
      </c>
      <c r="E246" s="5">
        <v>2</v>
      </c>
      <c r="F246" s="5">
        <v>2</v>
      </c>
      <c r="G246" s="5">
        <v>5</v>
      </c>
      <c r="H246" s="5"/>
      <c r="I246" s="5">
        <f t="shared" ref="I246:I254" si="105">I236</f>
        <v>1440</v>
      </c>
      <c r="J246" s="5">
        <f t="shared" si="96"/>
        <v>24</v>
      </c>
      <c r="K246" s="5">
        <v>0</v>
      </c>
      <c r="L246" s="5">
        <f t="shared" ref="L246:O254" si="106">L236</f>
        <v>3000</v>
      </c>
      <c r="M246" s="5">
        <f t="shared" si="106"/>
        <v>10000</v>
      </c>
      <c r="N246" s="5">
        <f t="shared" si="106"/>
        <v>9000</v>
      </c>
      <c r="O246" s="5">
        <f t="shared" si="106"/>
        <v>1000</v>
      </c>
      <c r="P246" s="5">
        <f t="shared" ref="P246:P255" si="107">P245+1</f>
        <v>12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>
        <f t="shared" si="104"/>
        <v>11</v>
      </c>
      <c r="AB246" s="5">
        <f t="shared" si="103"/>
        <v>11</v>
      </c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>
        <f t="shared" si="102"/>
        <v>12</v>
      </c>
      <c r="AT246" s="5"/>
      <c r="AU246" s="5"/>
      <c r="AV246" s="5"/>
      <c r="AW246" s="5"/>
    </row>
    <row r="247" spans="1:49">
      <c r="A247" s="5" t="s">
        <v>84</v>
      </c>
      <c r="B247" s="5" t="str">
        <f>VLOOKUP(A247,'name convert'!$A$1:$B$50,2,FALSE)</f>
        <v>Traven</v>
      </c>
      <c r="C247" s="5" t="s">
        <v>106</v>
      </c>
      <c r="D247" s="5">
        <v>13</v>
      </c>
      <c r="E247" s="5">
        <v>2</v>
      </c>
      <c r="F247" s="5">
        <v>3</v>
      </c>
      <c r="G247" s="5">
        <v>5</v>
      </c>
      <c r="H247" s="5"/>
      <c r="I247" s="5">
        <f t="shared" si="105"/>
        <v>2880</v>
      </c>
      <c r="J247" s="5">
        <f t="shared" si="96"/>
        <v>48</v>
      </c>
      <c r="K247" s="5">
        <v>0</v>
      </c>
      <c r="L247" s="5">
        <f t="shared" si="106"/>
        <v>6000</v>
      </c>
      <c r="M247" s="5">
        <f t="shared" si="106"/>
        <v>20000</v>
      </c>
      <c r="N247" s="5">
        <f t="shared" si="106"/>
        <v>18000</v>
      </c>
      <c r="O247" s="5">
        <f t="shared" si="106"/>
        <v>2000</v>
      </c>
      <c r="P247" s="5">
        <f t="shared" si="107"/>
        <v>13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>
        <f t="shared" si="104"/>
        <v>11</v>
      </c>
      <c r="AB247" s="5">
        <f t="shared" si="103"/>
        <v>12</v>
      </c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>
        <f t="shared" si="102"/>
        <v>13</v>
      </c>
      <c r="AT247" s="5"/>
      <c r="AU247" s="5"/>
      <c r="AV247" s="5"/>
      <c r="AW247" s="5"/>
    </row>
    <row r="248" spans="1:49">
      <c r="A248" s="5" t="s">
        <v>84</v>
      </c>
      <c r="B248" s="5" t="str">
        <f>VLOOKUP(A248,'name convert'!$A$1:$B$50,2,FALSE)</f>
        <v>Traven</v>
      </c>
      <c r="C248" s="5" t="s">
        <v>106</v>
      </c>
      <c r="D248" s="5">
        <v>14</v>
      </c>
      <c r="E248" s="5">
        <v>2</v>
      </c>
      <c r="F248" s="5">
        <v>4</v>
      </c>
      <c r="G248" s="5">
        <v>5</v>
      </c>
      <c r="H248" s="5"/>
      <c r="I248" s="5">
        <f t="shared" si="105"/>
        <v>5760</v>
      </c>
      <c r="J248" s="5">
        <f t="shared" si="96"/>
        <v>96</v>
      </c>
      <c r="K248" s="5">
        <v>0</v>
      </c>
      <c r="L248" s="5">
        <f t="shared" si="106"/>
        <v>12000</v>
      </c>
      <c r="M248" s="5">
        <f t="shared" si="106"/>
        <v>40000</v>
      </c>
      <c r="N248" s="5">
        <f t="shared" si="106"/>
        <v>36000</v>
      </c>
      <c r="O248" s="5">
        <f t="shared" si="106"/>
        <v>4000</v>
      </c>
      <c r="P248" s="5">
        <f t="shared" si="107"/>
        <v>14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>
        <f t="shared" si="104"/>
        <v>11</v>
      </c>
      <c r="AB248" s="5">
        <f t="shared" si="103"/>
        <v>13</v>
      </c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>
        <f t="shared" si="102"/>
        <v>14</v>
      </c>
      <c r="AT248" s="5"/>
      <c r="AU248" s="5"/>
      <c r="AV248" s="5"/>
      <c r="AW248" s="5"/>
    </row>
    <row r="249" spans="1:49">
      <c r="A249" s="5" t="s">
        <v>84</v>
      </c>
      <c r="B249" s="5" t="str">
        <f>VLOOKUP(A249,'name convert'!$A$1:$B$50,2,FALSE)</f>
        <v>Traven</v>
      </c>
      <c r="C249" s="5" t="s">
        <v>106</v>
      </c>
      <c r="D249" s="5">
        <v>15</v>
      </c>
      <c r="E249" s="5">
        <v>2</v>
      </c>
      <c r="F249" s="5">
        <v>5</v>
      </c>
      <c r="G249" s="5">
        <v>5</v>
      </c>
      <c r="H249" s="5"/>
      <c r="I249" s="5">
        <f t="shared" si="105"/>
        <v>11520</v>
      </c>
      <c r="J249" s="5">
        <f t="shared" si="96"/>
        <v>192</v>
      </c>
      <c r="K249" s="5">
        <v>0</v>
      </c>
      <c r="L249" s="5">
        <f t="shared" si="106"/>
        <v>24000</v>
      </c>
      <c r="M249" s="5">
        <f t="shared" si="106"/>
        <v>80000</v>
      </c>
      <c r="N249" s="5">
        <f t="shared" si="106"/>
        <v>72000</v>
      </c>
      <c r="O249" s="5">
        <f t="shared" si="106"/>
        <v>8000</v>
      </c>
      <c r="P249" s="5">
        <f t="shared" si="107"/>
        <v>15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>
        <f t="shared" si="104"/>
        <v>11</v>
      </c>
      <c r="AB249" s="5">
        <f t="shared" si="103"/>
        <v>14</v>
      </c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>
        <f t="shared" si="102"/>
        <v>15</v>
      </c>
      <c r="AT249" s="5"/>
      <c r="AU249" s="5"/>
      <c r="AV249" s="5"/>
      <c r="AW249" s="5"/>
    </row>
    <row r="250" spans="1:49">
      <c r="A250" s="5" t="s">
        <v>84</v>
      </c>
      <c r="B250" s="5" t="str">
        <f>VLOOKUP(A250,'name convert'!$A$1:$B$50,2,FALSE)</f>
        <v>Traven</v>
      </c>
      <c r="C250" s="5" t="s">
        <v>106</v>
      </c>
      <c r="D250" s="5">
        <v>16</v>
      </c>
      <c r="E250" s="5">
        <v>2</v>
      </c>
      <c r="F250" s="5">
        <v>6</v>
      </c>
      <c r="G250" s="5">
        <v>5</v>
      </c>
      <c r="H250" s="5"/>
      <c r="I250" s="5">
        <f t="shared" si="105"/>
        <v>23040</v>
      </c>
      <c r="J250" s="5">
        <f t="shared" si="96"/>
        <v>384</v>
      </c>
      <c r="K250" s="5">
        <v>0</v>
      </c>
      <c r="L250" s="5">
        <f t="shared" si="106"/>
        <v>48000</v>
      </c>
      <c r="M250" s="5">
        <f t="shared" si="106"/>
        <v>160000</v>
      </c>
      <c r="N250" s="5">
        <f t="shared" si="106"/>
        <v>144000</v>
      </c>
      <c r="O250" s="5">
        <f t="shared" si="106"/>
        <v>16000</v>
      </c>
      <c r="P250" s="5">
        <f t="shared" si="107"/>
        <v>16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>
        <f t="shared" si="104"/>
        <v>11</v>
      </c>
      <c r="AB250" s="5">
        <f t="shared" si="103"/>
        <v>15</v>
      </c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>
        <f t="shared" si="102"/>
        <v>16</v>
      </c>
      <c r="AT250" s="5"/>
      <c r="AU250" s="5"/>
      <c r="AV250" s="5"/>
      <c r="AW250" s="5"/>
    </row>
    <row r="251" spans="1:49">
      <c r="A251" s="5" t="s">
        <v>84</v>
      </c>
      <c r="B251" s="5" t="str">
        <f>VLOOKUP(A251,'name convert'!$A$1:$B$50,2,FALSE)</f>
        <v>Traven</v>
      </c>
      <c r="C251" s="5" t="s">
        <v>106</v>
      </c>
      <c r="D251" s="5">
        <v>17</v>
      </c>
      <c r="E251" s="5">
        <v>2</v>
      </c>
      <c r="F251" s="5">
        <v>7</v>
      </c>
      <c r="G251" s="5">
        <v>5</v>
      </c>
      <c r="H251" s="5"/>
      <c r="I251" s="5">
        <f t="shared" si="105"/>
        <v>46080</v>
      </c>
      <c r="J251" s="5">
        <f t="shared" si="96"/>
        <v>768</v>
      </c>
      <c r="K251" s="5">
        <v>0</v>
      </c>
      <c r="L251" s="5">
        <f t="shared" si="106"/>
        <v>96000</v>
      </c>
      <c r="M251" s="5">
        <f t="shared" si="106"/>
        <v>320000</v>
      </c>
      <c r="N251" s="5">
        <f t="shared" si="106"/>
        <v>288000</v>
      </c>
      <c r="O251" s="5">
        <f t="shared" si="106"/>
        <v>32000</v>
      </c>
      <c r="P251" s="5">
        <f t="shared" si="107"/>
        <v>17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>
        <f t="shared" si="104"/>
        <v>11</v>
      </c>
      <c r="AB251" s="5">
        <f t="shared" si="103"/>
        <v>16</v>
      </c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>
        <f t="shared" si="102"/>
        <v>17</v>
      </c>
      <c r="AT251" s="5"/>
      <c r="AU251" s="5"/>
      <c r="AV251" s="5"/>
      <c r="AW251" s="5"/>
    </row>
    <row r="252" spans="1:49">
      <c r="A252" s="5" t="s">
        <v>84</v>
      </c>
      <c r="B252" s="5" t="str">
        <f>VLOOKUP(A252,'name convert'!$A$1:$B$50,2,FALSE)</f>
        <v>Traven</v>
      </c>
      <c r="C252" s="5" t="s">
        <v>106</v>
      </c>
      <c r="D252" s="5">
        <v>18</v>
      </c>
      <c r="E252" s="5">
        <v>2</v>
      </c>
      <c r="F252" s="5">
        <v>8</v>
      </c>
      <c r="G252" s="5">
        <v>5</v>
      </c>
      <c r="H252" s="5"/>
      <c r="I252" s="5">
        <f t="shared" si="105"/>
        <v>92160</v>
      </c>
      <c r="J252" s="5">
        <f t="shared" si="96"/>
        <v>1536</v>
      </c>
      <c r="K252" s="5">
        <v>0</v>
      </c>
      <c r="L252" s="5">
        <f t="shared" si="106"/>
        <v>192000</v>
      </c>
      <c r="M252" s="5">
        <f t="shared" si="106"/>
        <v>640000</v>
      </c>
      <c r="N252" s="5">
        <f t="shared" si="106"/>
        <v>576000</v>
      </c>
      <c r="O252" s="5">
        <f t="shared" si="106"/>
        <v>64000</v>
      </c>
      <c r="P252" s="5">
        <f t="shared" si="107"/>
        <v>18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>
        <f t="shared" si="104"/>
        <v>11</v>
      </c>
      <c r="AB252" s="5">
        <f t="shared" si="103"/>
        <v>17</v>
      </c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>
        <f t="shared" si="102"/>
        <v>18</v>
      </c>
      <c r="AT252" s="5"/>
      <c r="AU252" s="5"/>
      <c r="AV252" s="5"/>
      <c r="AW252" s="5"/>
    </row>
    <row r="253" spans="1:49">
      <c r="A253" s="5" t="s">
        <v>84</v>
      </c>
      <c r="B253" s="5" t="str">
        <f>VLOOKUP(A253,'name convert'!$A$1:$B$50,2,FALSE)</f>
        <v>Traven</v>
      </c>
      <c r="C253" s="5" t="s">
        <v>106</v>
      </c>
      <c r="D253" s="5">
        <v>19</v>
      </c>
      <c r="E253" s="5">
        <v>2</v>
      </c>
      <c r="F253" s="5">
        <v>9</v>
      </c>
      <c r="G253" s="5">
        <v>5</v>
      </c>
      <c r="H253" s="5"/>
      <c r="I253" s="5">
        <f t="shared" si="105"/>
        <v>184320</v>
      </c>
      <c r="J253" s="5">
        <f t="shared" si="96"/>
        <v>3072</v>
      </c>
      <c r="K253" s="5">
        <v>0</v>
      </c>
      <c r="L253" s="5">
        <f t="shared" si="106"/>
        <v>384000</v>
      </c>
      <c r="M253" s="5">
        <f t="shared" si="106"/>
        <v>1280000</v>
      </c>
      <c r="N253" s="5">
        <f t="shared" si="106"/>
        <v>1152000</v>
      </c>
      <c r="O253" s="5">
        <f t="shared" si="106"/>
        <v>128000</v>
      </c>
      <c r="P253" s="5">
        <f t="shared" si="107"/>
        <v>19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>
        <f t="shared" si="104"/>
        <v>11</v>
      </c>
      <c r="AB253" s="5">
        <f t="shared" si="103"/>
        <v>18</v>
      </c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>
        <f t="shared" si="102"/>
        <v>19</v>
      </c>
      <c r="AT253" s="5"/>
      <c r="AU253" s="5"/>
      <c r="AV253" s="5"/>
      <c r="AW253" s="5"/>
    </row>
    <row r="254" spans="1:49">
      <c r="A254" s="5" t="s">
        <v>84</v>
      </c>
      <c r="B254" s="5" t="str">
        <f>VLOOKUP(A254,'name convert'!$A$1:$B$50,2,FALSE)</f>
        <v>Traven</v>
      </c>
      <c r="C254" s="5" t="s">
        <v>106</v>
      </c>
      <c r="D254" s="5">
        <v>20</v>
      </c>
      <c r="E254" s="5">
        <v>2</v>
      </c>
      <c r="F254" s="5">
        <v>10</v>
      </c>
      <c r="G254" s="5">
        <v>5</v>
      </c>
      <c r="I254" s="5">
        <f t="shared" si="105"/>
        <v>368640</v>
      </c>
      <c r="J254" s="5">
        <f t="shared" si="96"/>
        <v>6144</v>
      </c>
      <c r="K254" s="5">
        <v>0</v>
      </c>
      <c r="L254" s="5">
        <f t="shared" si="106"/>
        <v>768000</v>
      </c>
      <c r="M254" s="5">
        <f t="shared" si="106"/>
        <v>2560000</v>
      </c>
      <c r="N254" s="5">
        <f t="shared" si="106"/>
        <v>2304000</v>
      </c>
      <c r="O254" s="5">
        <f t="shared" si="106"/>
        <v>256000</v>
      </c>
      <c r="P254" s="5">
        <f t="shared" si="107"/>
        <v>20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>
        <f t="shared" si="104"/>
        <v>11</v>
      </c>
      <c r="AB254" s="5">
        <f t="shared" si="103"/>
        <v>19</v>
      </c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>
        <f t="shared" si="102"/>
        <v>20</v>
      </c>
      <c r="AT254" s="5"/>
      <c r="AU254" s="5"/>
      <c r="AV254" s="5"/>
      <c r="AW254" s="5"/>
    </row>
    <row r="255" spans="1:49">
      <c r="A255" s="5" t="s">
        <v>84</v>
      </c>
      <c r="B255" s="5" t="str">
        <f>VLOOKUP(A255,'name convert'!$A$1:$B$50,2,FALSE)</f>
        <v>Traven</v>
      </c>
      <c r="C255" s="5" t="s">
        <v>106</v>
      </c>
      <c r="D255" s="5">
        <v>21</v>
      </c>
      <c r="E255" s="5">
        <v>2</v>
      </c>
      <c r="F255" s="5">
        <v>11</v>
      </c>
      <c r="G255" s="5">
        <v>5</v>
      </c>
      <c r="H255" s="5" t="s">
        <v>129</v>
      </c>
      <c r="I255" s="5">
        <v>368640</v>
      </c>
      <c r="J255" s="5">
        <v>6144</v>
      </c>
      <c r="K255" s="5">
        <v>0</v>
      </c>
      <c r="L255" s="5">
        <v>768000</v>
      </c>
      <c r="M255" s="5">
        <v>2560000</v>
      </c>
      <c r="N255" s="5">
        <v>2304000</v>
      </c>
      <c r="O255" s="5">
        <v>256000</v>
      </c>
      <c r="P255" s="5">
        <f t="shared" si="107"/>
        <v>21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>
        <v>11</v>
      </c>
      <c r="AB255" s="5">
        <f t="shared" si="103"/>
        <v>20</v>
      </c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>
        <f t="shared" si="102"/>
        <v>21</v>
      </c>
      <c r="AT255" s="5"/>
      <c r="AU255" s="5"/>
      <c r="AV255" s="5"/>
      <c r="AW255" s="5"/>
    </row>
    <row r="256" spans="1:49">
      <c r="A256" s="5" t="s">
        <v>85</v>
      </c>
      <c r="B256" s="5" t="str">
        <f>VLOOKUP(A256,'name convert'!$A$1:$B$50,2,FALSE)</f>
        <v>Sage's Tower</v>
      </c>
      <c r="C256" s="5" t="s">
        <v>106</v>
      </c>
      <c r="D256" s="5">
        <v>1</v>
      </c>
      <c r="E256" s="5">
        <v>1</v>
      </c>
      <c r="F256" s="5">
        <v>1</v>
      </c>
      <c r="G256" s="5">
        <v>7</v>
      </c>
      <c r="H256" s="5"/>
      <c r="I256" s="5">
        <v>2250</v>
      </c>
      <c r="J256" s="5">
        <f t="shared" ref="J256:J275" si="108">I256/60</f>
        <v>37.5</v>
      </c>
      <c r="K256" s="5">
        <v>0</v>
      </c>
      <c r="L256" s="5">
        <v>400</v>
      </c>
      <c r="M256" s="5">
        <v>2000</v>
      </c>
      <c r="N256" s="5">
        <v>3000</v>
      </c>
      <c r="O256" s="5">
        <v>500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>
      <c r="A257" s="5" t="s">
        <v>85</v>
      </c>
      <c r="B257" s="5" t="str">
        <f>VLOOKUP(A257,'name convert'!$A$1:$B$50,2,FALSE)</f>
        <v>Sage's Tower</v>
      </c>
      <c r="C257" s="5" t="s">
        <v>106</v>
      </c>
      <c r="D257" s="5">
        <v>2</v>
      </c>
      <c r="E257" s="5">
        <v>1</v>
      </c>
      <c r="F257" s="5">
        <v>2</v>
      </c>
      <c r="G257" s="5">
        <v>7</v>
      </c>
      <c r="H257" s="5"/>
      <c r="I257" s="5">
        <f t="shared" ref="I257:I265" si="109">I256*2</f>
        <v>4500</v>
      </c>
      <c r="J257" s="5">
        <f t="shared" si="108"/>
        <v>75</v>
      </c>
      <c r="K257" s="5">
        <v>0</v>
      </c>
      <c r="L257" s="5">
        <f t="shared" ref="L257:L265" si="110">L256*2</f>
        <v>800</v>
      </c>
      <c r="M257" s="5">
        <f t="shared" ref="M257:M265" si="111">M256*2</f>
        <v>4000</v>
      </c>
      <c r="N257" s="5">
        <f t="shared" ref="N257:N265" si="112">N256*2</f>
        <v>6000</v>
      </c>
      <c r="O257" s="5">
        <f t="shared" ref="O257:O265" si="113">O256*2</f>
        <v>1000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>
        <v>1</v>
      </c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>
      <c r="A258" s="5" t="s">
        <v>85</v>
      </c>
      <c r="B258" s="5" t="str">
        <f>VLOOKUP(A258,'name convert'!$A$1:$B$50,2,FALSE)</f>
        <v>Sage's Tower</v>
      </c>
      <c r="C258" s="5" t="s">
        <v>106</v>
      </c>
      <c r="D258" s="5">
        <v>3</v>
      </c>
      <c r="E258" s="5">
        <v>1</v>
      </c>
      <c r="F258" s="5">
        <v>3</v>
      </c>
      <c r="G258" s="5">
        <v>7</v>
      </c>
      <c r="H258" s="5"/>
      <c r="I258" s="5">
        <f t="shared" si="109"/>
        <v>9000</v>
      </c>
      <c r="J258" s="5">
        <f t="shared" si="108"/>
        <v>150</v>
      </c>
      <c r="K258" s="5">
        <v>0</v>
      </c>
      <c r="L258" s="5">
        <f t="shared" si="110"/>
        <v>1600</v>
      </c>
      <c r="M258" s="5">
        <f t="shared" si="111"/>
        <v>8000</v>
      </c>
      <c r="N258" s="5">
        <f t="shared" si="112"/>
        <v>12000</v>
      </c>
      <c r="O258" s="5">
        <f t="shared" si="113"/>
        <v>2000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>
        <f t="shared" ref="AC258:AC276" si="114">AC257+1</f>
        <v>2</v>
      </c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>
      <c r="A259" s="5" t="s">
        <v>85</v>
      </c>
      <c r="B259" s="5" t="str">
        <f>VLOOKUP(A259,'name convert'!$A$1:$B$50,2,FALSE)</f>
        <v>Sage's Tower</v>
      </c>
      <c r="C259" s="5" t="s">
        <v>106</v>
      </c>
      <c r="D259" s="5">
        <v>4</v>
      </c>
      <c r="E259" s="5">
        <v>1</v>
      </c>
      <c r="F259" s="5">
        <v>4</v>
      </c>
      <c r="G259" s="5">
        <v>7</v>
      </c>
      <c r="H259" s="5"/>
      <c r="I259" s="5">
        <f t="shared" si="109"/>
        <v>18000</v>
      </c>
      <c r="J259" s="5">
        <f t="shared" si="108"/>
        <v>300</v>
      </c>
      <c r="K259" s="5">
        <v>0</v>
      </c>
      <c r="L259" s="5">
        <f t="shared" si="110"/>
        <v>3200</v>
      </c>
      <c r="M259" s="5">
        <f t="shared" si="111"/>
        <v>16000</v>
      </c>
      <c r="N259" s="5">
        <f t="shared" si="112"/>
        <v>24000</v>
      </c>
      <c r="O259" s="5">
        <f t="shared" si="113"/>
        <v>4000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>
        <f t="shared" si="114"/>
        <v>3</v>
      </c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>
      <c r="A260" s="5" t="s">
        <v>85</v>
      </c>
      <c r="B260" s="5" t="str">
        <f>VLOOKUP(A260,'name convert'!$A$1:$B$50,2,FALSE)</f>
        <v>Sage's Tower</v>
      </c>
      <c r="C260" s="5" t="s">
        <v>106</v>
      </c>
      <c r="D260" s="5">
        <v>5</v>
      </c>
      <c r="E260" s="5">
        <v>1</v>
      </c>
      <c r="F260" s="5">
        <v>5</v>
      </c>
      <c r="G260" s="5">
        <v>7</v>
      </c>
      <c r="H260" s="5"/>
      <c r="I260" s="5">
        <f t="shared" si="109"/>
        <v>36000</v>
      </c>
      <c r="J260" s="5">
        <f t="shared" si="108"/>
        <v>600</v>
      </c>
      <c r="K260" s="5">
        <v>0</v>
      </c>
      <c r="L260" s="5">
        <f t="shared" si="110"/>
        <v>6400</v>
      </c>
      <c r="M260" s="5">
        <f t="shared" si="111"/>
        <v>32000</v>
      </c>
      <c r="N260" s="5">
        <f t="shared" si="112"/>
        <v>48000</v>
      </c>
      <c r="O260" s="5">
        <f t="shared" si="113"/>
        <v>8000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>
        <f t="shared" si="114"/>
        <v>4</v>
      </c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>
      <c r="A261" s="5" t="s">
        <v>85</v>
      </c>
      <c r="B261" s="5" t="str">
        <f>VLOOKUP(A261,'name convert'!$A$1:$B$50,2,FALSE)</f>
        <v>Sage's Tower</v>
      </c>
      <c r="C261" s="5" t="s">
        <v>106</v>
      </c>
      <c r="D261" s="5">
        <v>6</v>
      </c>
      <c r="E261" s="5">
        <v>1</v>
      </c>
      <c r="F261" s="5">
        <v>6</v>
      </c>
      <c r="G261" s="5">
        <v>7</v>
      </c>
      <c r="H261" s="5"/>
      <c r="I261" s="5">
        <f t="shared" si="109"/>
        <v>72000</v>
      </c>
      <c r="J261" s="5">
        <f t="shared" si="108"/>
        <v>1200</v>
      </c>
      <c r="K261" s="5">
        <v>0</v>
      </c>
      <c r="L261" s="5">
        <f t="shared" si="110"/>
        <v>12800</v>
      </c>
      <c r="M261" s="5">
        <f t="shared" si="111"/>
        <v>64000</v>
      </c>
      <c r="N261" s="5">
        <f t="shared" si="112"/>
        <v>96000</v>
      </c>
      <c r="O261" s="5">
        <f t="shared" si="113"/>
        <v>16000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>
        <f t="shared" si="114"/>
        <v>5</v>
      </c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>
      <c r="A262" s="5" t="s">
        <v>85</v>
      </c>
      <c r="B262" s="5" t="str">
        <f>VLOOKUP(A262,'name convert'!$A$1:$B$50,2,FALSE)</f>
        <v>Sage's Tower</v>
      </c>
      <c r="C262" s="5" t="s">
        <v>106</v>
      </c>
      <c r="D262" s="5">
        <v>7</v>
      </c>
      <c r="E262" s="5">
        <v>1</v>
      </c>
      <c r="F262" s="5">
        <v>7</v>
      </c>
      <c r="G262" s="5">
        <v>7</v>
      </c>
      <c r="H262" s="5"/>
      <c r="I262" s="5">
        <f t="shared" si="109"/>
        <v>144000</v>
      </c>
      <c r="J262" s="5">
        <f t="shared" si="108"/>
        <v>2400</v>
      </c>
      <c r="K262" s="5">
        <v>0</v>
      </c>
      <c r="L262" s="5">
        <f t="shared" si="110"/>
        <v>25600</v>
      </c>
      <c r="M262" s="5">
        <f t="shared" si="111"/>
        <v>128000</v>
      </c>
      <c r="N262" s="5">
        <f t="shared" si="112"/>
        <v>192000</v>
      </c>
      <c r="O262" s="5">
        <f t="shared" si="113"/>
        <v>32000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>
        <f t="shared" si="114"/>
        <v>6</v>
      </c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>
      <c r="A263" s="5" t="s">
        <v>85</v>
      </c>
      <c r="B263" s="5" t="str">
        <f>VLOOKUP(A263,'name convert'!$A$1:$B$50,2,FALSE)</f>
        <v>Sage's Tower</v>
      </c>
      <c r="C263" s="5" t="s">
        <v>106</v>
      </c>
      <c r="D263" s="5">
        <v>8</v>
      </c>
      <c r="E263" s="5">
        <v>1</v>
      </c>
      <c r="F263" s="5">
        <v>8</v>
      </c>
      <c r="G263" s="5">
        <v>7</v>
      </c>
      <c r="H263" s="5"/>
      <c r="I263" s="5">
        <f t="shared" si="109"/>
        <v>288000</v>
      </c>
      <c r="J263" s="5">
        <f t="shared" si="108"/>
        <v>4800</v>
      </c>
      <c r="K263" s="5">
        <v>0</v>
      </c>
      <c r="L263" s="5">
        <f t="shared" si="110"/>
        <v>51200</v>
      </c>
      <c r="M263" s="5">
        <f t="shared" si="111"/>
        <v>256000</v>
      </c>
      <c r="N263" s="5">
        <f t="shared" si="112"/>
        <v>384000</v>
      </c>
      <c r="O263" s="5">
        <f t="shared" si="113"/>
        <v>64000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>
        <f t="shared" si="114"/>
        <v>7</v>
      </c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>
      <c r="A264" s="5" t="s">
        <v>85</v>
      </c>
      <c r="B264" s="5" t="str">
        <f>VLOOKUP(A264,'name convert'!$A$1:$B$50,2,FALSE)</f>
        <v>Sage's Tower</v>
      </c>
      <c r="C264" s="5" t="s">
        <v>106</v>
      </c>
      <c r="D264" s="5">
        <v>9</v>
      </c>
      <c r="E264" s="5">
        <v>1</v>
      </c>
      <c r="F264" s="5">
        <v>9</v>
      </c>
      <c r="G264" s="5">
        <v>7</v>
      </c>
      <c r="H264" s="5"/>
      <c r="I264" s="5">
        <f t="shared" si="109"/>
        <v>576000</v>
      </c>
      <c r="J264" s="5">
        <f t="shared" si="108"/>
        <v>9600</v>
      </c>
      <c r="K264" s="5">
        <v>0</v>
      </c>
      <c r="L264" s="5">
        <f t="shared" si="110"/>
        <v>102400</v>
      </c>
      <c r="M264" s="5">
        <f t="shared" si="111"/>
        <v>512000</v>
      </c>
      <c r="N264" s="5">
        <f t="shared" si="112"/>
        <v>768000</v>
      </c>
      <c r="O264" s="5">
        <f t="shared" si="113"/>
        <v>128000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>
        <f t="shared" si="114"/>
        <v>8</v>
      </c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>
      <c r="A265" s="5" t="s">
        <v>85</v>
      </c>
      <c r="B265" s="5" t="str">
        <f>VLOOKUP(A265,'name convert'!$A$1:$B$50,2,FALSE)</f>
        <v>Sage's Tower</v>
      </c>
      <c r="C265" s="5" t="s">
        <v>106</v>
      </c>
      <c r="D265" s="5">
        <v>10</v>
      </c>
      <c r="E265" s="5">
        <v>1</v>
      </c>
      <c r="F265" s="5">
        <v>10</v>
      </c>
      <c r="G265" s="5">
        <v>7</v>
      </c>
      <c r="H265" s="5" t="s">
        <v>117</v>
      </c>
      <c r="I265" s="5">
        <f t="shared" si="109"/>
        <v>1152000</v>
      </c>
      <c r="J265" s="5">
        <f t="shared" si="108"/>
        <v>19200</v>
      </c>
      <c r="K265" s="5">
        <v>0</v>
      </c>
      <c r="L265" s="5">
        <f t="shared" si="110"/>
        <v>204800</v>
      </c>
      <c r="M265" s="5">
        <f t="shared" si="111"/>
        <v>1024000</v>
      </c>
      <c r="N265" s="5">
        <f t="shared" si="112"/>
        <v>1536000</v>
      </c>
      <c r="O265" s="5">
        <f t="shared" si="113"/>
        <v>256000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>
        <f t="shared" si="114"/>
        <v>9</v>
      </c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>
      <c r="A266" s="5" t="s">
        <v>85</v>
      </c>
      <c r="B266" s="5" t="str">
        <f>VLOOKUP(A266,'name convert'!$A$1:$B$50,2,FALSE)</f>
        <v>Sage's Tower</v>
      </c>
      <c r="C266" s="5" t="s">
        <v>106</v>
      </c>
      <c r="D266" s="5">
        <v>11</v>
      </c>
      <c r="E266" s="5">
        <v>2</v>
      </c>
      <c r="F266" s="5">
        <v>1</v>
      </c>
      <c r="G266" s="5">
        <v>7</v>
      </c>
      <c r="H266" s="5"/>
      <c r="I266" s="5">
        <v>0</v>
      </c>
      <c r="J266" s="5">
        <f t="shared" si="108"/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11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>
        <f t="shared" si="114"/>
        <v>10</v>
      </c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>
      <c r="A267" s="5" t="s">
        <v>85</v>
      </c>
      <c r="B267" s="5" t="str">
        <f>VLOOKUP(A267,'name convert'!$A$1:$B$50,2,FALSE)</f>
        <v>Sage's Tower</v>
      </c>
      <c r="C267" s="5" t="s">
        <v>106</v>
      </c>
      <c r="D267" s="5">
        <v>12</v>
      </c>
      <c r="E267" s="5">
        <v>2</v>
      </c>
      <c r="F267" s="5">
        <v>2</v>
      </c>
      <c r="G267" s="5">
        <v>7</v>
      </c>
      <c r="H267" s="5"/>
      <c r="I267" s="5">
        <f t="shared" ref="I267:I275" si="115">I257</f>
        <v>4500</v>
      </c>
      <c r="J267" s="5">
        <f t="shared" si="108"/>
        <v>75</v>
      </c>
      <c r="K267" s="5">
        <v>0</v>
      </c>
      <c r="L267" s="5">
        <f t="shared" ref="L267:O275" si="116">L257</f>
        <v>800</v>
      </c>
      <c r="M267" s="5">
        <f t="shared" si="116"/>
        <v>4000</v>
      </c>
      <c r="N267" s="5">
        <f t="shared" si="116"/>
        <v>6000</v>
      </c>
      <c r="O267" s="5">
        <f t="shared" si="116"/>
        <v>1000</v>
      </c>
      <c r="P267" s="5">
        <f t="shared" ref="P267:P276" si="117">P266+1</f>
        <v>12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>
        <f t="shared" si="114"/>
        <v>11</v>
      </c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>
      <c r="A268" s="5" t="s">
        <v>85</v>
      </c>
      <c r="B268" s="5" t="str">
        <f>VLOOKUP(A268,'name convert'!$A$1:$B$50,2,FALSE)</f>
        <v>Sage's Tower</v>
      </c>
      <c r="C268" s="5" t="s">
        <v>106</v>
      </c>
      <c r="D268" s="5">
        <v>13</v>
      </c>
      <c r="E268" s="5">
        <v>2</v>
      </c>
      <c r="F268" s="5">
        <v>3</v>
      </c>
      <c r="G268" s="5">
        <v>7</v>
      </c>
      <c r="H268" s="5"/>
      <c r="I268" s="5">
        <f t="shared" si="115"/>
        <v>9000</v>
      </c>
      <c r="J268" s="5">
        <f t="shared" si="108"/>
        <v>150</v>
      </c>
      <c r="K268" s="5">
        <v>0</v>
      </c>
      <c r="L268" s="5">
        <f t="shared" si="116"/>
        <v>1600</v>
      </c>
      <c r="M268" s="5">
        <f t="shared" si="116"/>
        <v>8000</v>
      </c>
      <c r="N268" s="5">
        <f t="shared" si="116"/>
        <v>12000</v>
      </c>
      <c r="O268" s="5">
        <f t="shared" si="116"/>
        <v>2000</v>
      </c>
      <c r="P268" s="5">
        <f t="shared" si="117"/>
        <v>13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>
        <f t="shared" si="114"/>
        <v>12</v>
      </c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>
      <c r="A269" s="5" t="s">
        <v>85</v>
      </c>
      <c r="B269" s="5" t="str">
        <f>VLOOKUP(A269,'name convert'!$A$1:$B$50,2,FALSE)</f>
        <v>Sage's Tower</v>
      </c>
      <c r="C269" s="5" t="s">
        <v>106</v>
      </c>
      <c r="D269" s="5">
        <v>14</v>
      </c>
      <c r="E269" s="5">
        <v>2</v>
      </c>
      <c r="F269" s="5">
        <v>4</v>
      </c>
      <c r="G269" s="5">
        <v>7</v>
      </c>
      <c r="H269" s="5"/>
      <c r="I269" s="5">
        <f t="shared" si="115"/>
        <v>18000</v>
      </c>
      <c r="J269" s="5">
        <f t="shared" si="108"/>
        <v>300</v>
      </c>
      <c r="K269" s="5">
        <v>0</v>
      </c>
      <c r="L269" s="5">
        <f t="shared" si="116"/>
        <v>3200</v>
      </c>
      <c r="M269" s="5">
        <f t="shared" si="116"/>
        <v>16000</v>
      </c>
      <c r="N269" s="5">
        <f t="shared" si="116"/>
        <v>24000</v>
      </c>
      <c r="O269" s="5">
        <f t="shared" si="116"/>
        <v>4000</v>
      </c>
      <c r="P269" s="5">
        <f t="shared" si="117"/>
        <v>14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>
        <f t="shared" si="114"/>
        <v>13</v>
      </c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>
      <c r="A270" s="5" t="s">
        <v>85</v>
      </c>
      <c r="B270" s="5" t="str">
        <f>VLOOKUP(A270,'name convert'!$A$1:$B$50,2,FALSE)</f>
        <v>Sage's Tower</v>
      </c>
      <c r="C270" s="5" t="s">
        <v>106</v>
      </c>
      <c r="D270" s="5">
        <v>15</v>
      </c>
      <c r="E270" s="5">
        <v>2</v>
      </c>
      <c r="F270" s="5">
        <v>5</v>
      </c>
      <c r="G270" s="5">
        <v>7</v>
      </c>
      <c r="H270" s="5"/>
      <c r="I270" s="5">
        <f t="shared" si="115"/>
        <v>36000</v>
      </c>
      <c r="J270" s="5">
        <f t="shared" si="108"/>
        <v>600</v>
      </c>
      <c r="K270" s="5">
        <v>0</v>
      </c>
      <c r="L270" s="5">
        <f t="shared" si="116"/>
        <v>6400</v>
      </c>
      <c r="M270" s="5">
        <f t="shared" si="116"/>
        <v>32000</v>
      </c>
      <c r="N270" s="5">
        <f t="shared" si="116"/>
        <v>48000</v>
      </c>
      <c r="O270" s="5">
        <f t="shared" si="116"/>
        <v>8000</v>
      </c>
      <c r="P270" s="5">
        <f t="shared" si="117"/>
        <v>15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>
        <f t="shared" si="114"/>
        <v>14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>
      <c r="A271" s="5" t="s">
        <v>85</v>
      </c>
      <c r="B271" s="5" t="str">
        <f>VLOOKUP(A271,'name convert'!$A$1:$B$50,2,FALSE)</f>
        <v>Sage's Tower</v>
      </c>
      <c r="C271" s="5" t="s">
        <v>106</v>
      </c>
      <c r="D271" s="5">
        <v>16</v>
      </c>
      <c r="E271" s="5">
        <v>2</v>
      </c>
      <c r="F271" s="5">
        <v>6</v>
      </c>
      <c r="G271" s="5">
        <v>7</v>
      </c>
      <c r="H271" s="5"/>
      <c r="I271" s="5">
        <f t="shared" si="115"/>
        <v>72000</v>
      </c>
      <c r="J271" s="5">
        <f t="shared" si="108"/>
        <v>1200</v>
      </c>
      <c r="K271" s="5">
        <v>0</v>
      </c>
      <c r="L271" s="5">
        <f t="shared" si="116"/>
        <v>12800</v>
      </c>
      <c r="M271" s="5">
        <f t="shared" si="116"/>
        <v>64000</v>
      </c>
      <c r="N271" s="5">
        <f t="shared" si="116"/>
        <v>96000</v>
      </c>
      <c r="O271" s="5">
        <f t="shared" si="116"/>
        <v>16000</v>
      </c>
      <c r="P271" s="5">
        <f t="shared" si="117"/>
        <v>16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>
        <f t="shared" si="114"/>
        <v>15</v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>
      <c r="A272" s="5" t="s">
        <v>85</v>
      </c>
      <c r="B272" s="5" t="str">
        <f>VLOOKUP(A272,'name convert'!$A$1:$B$50,2,FALSE)</f>
        <v>Sage's Tower</v>
      </c>
      <c r="C272" s="5" t="s">
        <v>106</v>
      </c>
      <c r="D272" s="5">
        <v>17</v>
      </c>
      <c r="E272" s="5">
        <v>2</v>
      </c>
      <c r="F272" s="5">
        <v>7</v>
      </c>
      <c r="G272" s="5">
        <v>7</v>
      </c>
      <c r="H272" s="5"/>
      <c r="I272" s="5">
        <f t="shared" si="115"/>
        <v>144000</v>
      </c>
      <c r="J272" s="5">
        <f t="shared" si="108"/>
        <v>2400</v>
      </c>
      <c r="K272" s="5">
        <v>0</v>
      </c>
      <c r="L272" s="5">
        <f t="shared" si="116"/>
        <v>25600</v>
      </c>
      <c r="M272" s="5">
        <f t="shared" si="116"/>
        <v>128000</v>
      </c>
      <c r="N272" s="5">
        <f t="shared" si="116"/>
        <v>192000</v>
      </c>
      <c r="O272" s="5">
        <f t="shared" si="116"/>
        <v>32000</v>
      </c>
      <c r="P272" s="5">
        <f t="shared" si="117"/>
        <v>17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>
        <f t="shared" si="114"/>
        <v>16</v>
      </c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>
      <c r="A273" s="5" t="s">
        <v>85</v>
      </c>
      <c r="B273" s="5" t="str">
        <f>VLOOKUP(A273,'name convert'!$A$1:$B$50,2,FALSE)</f>
        <v>Sage's Tower</v>
      </c>
      <c r="C273" s="5" t="s">
        <v>106</v>
      </c>
      <c r="D273" s="5">
        <v>18</v>
      </c>
      <c r="E273" s="5">
        <v>2</v>
      </c>
      <c r="F273" s="5">
        <v>8</v>
      </c>
      <c r="G273" s="5">
        <v>7</v>
      </c>
      <c r="H273" s="5"/>
      <c r="I273" s="5">
        <f t="shared" si="115"/>
        <v>288000</v>
      </c>
      <c r="J273" s="5">
        <f t="shared" si="108"/>
        <v>4800</v>
      </c>
      <c r="K273" s="5">
        <v>0</v>
      </c>
      <c r="L273" s="5">
        <f t="shared" si="116"/>
        <v>51200</v>
      </c>
      <c r="M273" s="5">
        <f t="shared" si="116"/>
        <v>256000</v>
      </c>
      <c r="N273" s="5">
        <f t="shared" si="116"/>
        <v>384000</v>
      </c>
      <c r="O273" s="5">
        <f t="shared" si="116"/>
        <v>64000</v>
      </c>
      <c r="P273" s="5">
        <f t="shared" si="117"/>
        <v>18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>
        <f t="shared" si="114"/>
        <v>17</v>
      </c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>
      <c r="A274" s="5" t="s">
        <v>85</v>
      </c>
      <c r="B274" s="5" t="str">
        <f>VLOOKUP(A274,'name convert'!$A$1:$B$50,2,FALSE)</f>
        <v>Sage's Tower</v>
      </c>
      <c r="C274" s="5" t="s">
        <v>106</v>
      </c>
      <c r="D274" s="5">
        <v>19</v>
      </c>
      <c r="E274" s="5">
        <v>2</v>
      </c>
      <c r="F274" s="5">
        <v>9</v>
      </c>
      <c r="G274" s="5">
        <v>7</v>
      </c>
      <c r="H274" s="5"/>
      <c r="I274" s="5">
        <f t="shared" si="115"/>
        <v>576000</v>
      </c>
      <c r="J274" s="5">
        <f t="shared" si="108"/>
        <v>9600</v>
      </c>
      <c r="K274" s="5">
        <v>0</v>
      </c>
      <c r="L274" s="5">
        <f t="shared" si="116"/>
        <v>102400</v>
      </c>
      <c r="M274" s="5">
        <f t="shared" si="116"/>
        <v>512000</v>
      </c>
      <c r="N274" s="5">
        <f t="shared" si="116"/>
        <v>768000</v>
      </c>
      <c r="O274" s="5">
        <f t="shared" si="116"/>
        <v>128000</v>
      </c>
      <c r="P274" s="5">
        <f t="shared" si="117"/>
        <v>19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>
        <f t="shared" si="114"/>
        <v>18</v>
      </c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>
      <c r="A275" s="5" t="s">
        <v>85</v>
      </c>
      <c r="B275" s="5" t="str">
        <f>VLOOKUP(A275,'name convert'!$A$1:$B$50,2,FALSE)</f>
        <v>Sage's Tower</v>
      </c>
      <c r="C275" s="5" t="s">
        <v>106</v>
      </c>
      <c r="D275" s="5">
        <v>20</v>
      </c>
      <c r="E275" s="5">
        <v>2</v>
      </c>
      <c r="F275" s="5">
        <v>10</v>
      </c>
      <c r="G275" s="5">
        <v>7</v>
      </c>
      <c r="I275" s="5">
        <f t="shared" si="115"/>
        <v>1152000</v>
      </c>
      <c r="J275" s="5">
        <f t="shared" si="108"/>
        <v>19200</v>
      </c>
      <c r="K275" s="5">
        <v>0</v>
      </c>
      <c r="L275" s="5">
        <f t="shared" si="116"/>
        <v>204800</v>
      </c>
      <c r="M275" s="5">
        <f t="shared" si="116"/>
        <v>1024000</v>
      </c>
      <c r="N275" s="5">
        <f t="shared" si="116"/>
        <v>1536000</v>
      </c>
      <c r="O275" s="5">
        <f t="shared" si="116"/>
        <v>256000</v>
      </c>
      <c r="P275" s="5">
        <f t="shared" si="117"/>
        <v>20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>
        <f t="shared" si="114"/>
        <v>19</v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>
      <c r="A276" s="5" t="s">
        <v>85</v>
      </c>
      <c r="B276" s="5" t="str">
        <f>VLOOKUP(A276,'name convert'!$A$1:$B$50,2,FALSE)</f>
        <v>Sage's Tower</v>
      </c>
      <c r="C276" s="5" t="s">
        <v>106</v>
      </c>
      <c r="D276" s="5">
        <v>21</v>
      </c>
      <c r="E276" s="5">
        <v>2</v>
      </c>
      <c r="F276" s="5">
        <v>11</v>
      </c>
      <c r="G276" s="5">
        <v>7</v>
      </c>
      <c r="H276" s="5" t="s">
        <v>129</v>
      </c>
      <c r="I276" s="5">
        <v>1152000</v>
      </c>
      <c r="J276" s="5">
        <v>19200</v>
      </c>
      <c r="K276" s="5">
        <v>0</v>
      </c>
      <c r="L276" s="5">
        <v>204800</v>
      </c>
      <c r="M276" s="5">
        <v>1024000</v>
      </c>
      <c r="N276" s="5">
        <v>1536000</v>
      </c>
      <c r="O276" s="5">
        <v>256000</v>
      </c>
      <c r="P276" s="5">
        <f t="shared" si="117"/>
        <v>21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>
        <f t="shared" si="114"/>
        <v>20</v>
      </c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>
      <c r="A277" s="5" t="s">
        <v>88</v>
      </c>
      <c r="B277" s="5" t="str">
        <f>VLOOKUP(A277,'name convert'!$A$1:$B$50,2,FALSE)</f>
        <v>Arboretum</v>
      </c>
      <c r="C277" s="5" t="s">
        <v>106</v>
      </c>
      <c r="D277" s="5">
        <v>1</v>
      </c>
      <c r="E277" s="5">
        <v>1</v>
      </c>
      <c r="F277" s="5">
        <v>1</v>
      </c>
      <c r="G277" s="5">
        <v>0</v>
      </c>
      <c r="H277" s="5"/>
      <c r="I277" s="5">
        <v>5</v>
      </c>
      <c r="J277" s="5">
        <f t="shared" ref="J277:J296" si="118">I277/60</f>
        <v>8.3333333333333329E-2</v>
      </c>
      <c r="K277" s="5">
        <v>0</v>
      </c>
      <c r="L277" s="5">
        <v>100</v>
      </c>
      <c r="M277" s="5">
        <v>100</v>
      </c>
      <c r="N277" s="5">
        <v>250</v>
      </c>
      <c r="O277" s="5">
        <v>300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>
      <c r="A278" s="5" t="s">
        <v>88</v>
      </c>
      <c r="B278" s="5" t="str">
        <f>VLOOKUP(A278,'name convert'!$A$1:$B$50,2,FALSE)</f>
        <v>Arboretum</v>
      </c>
      <c r="C278" s="5" t="s">
        <v>106</v>
      </c>
      <c r="D278" s="5">
        <v>2</v>
      </c>
      <c r="E278" s="5">
        <v>1</v>
      </c>
      <c r="F278" s="5">
        <v>2</v>
      </c>
      <c r="G278" s="5">
        <v>0</v>
      </c>
      <c r="H278" s="5"/>
      <c r="I278" s="5">
        <v>45</v>
      </c>
      <c r="J278" s="5">
        <f t="shared" si="118"/>
        <v>0.75</v>
      </c>
      <c r="K278" s="5">
        <v>0</v>
      </c>
      <c r="L278" s="5">
        <f t="shared" ref="L278:L286" si="119">L277*2</f>
        <v>200</v>
      </c>
      <c r="M278" s="5">
        <f t="shared" ref="M278:M286" si="120">M277*2</f>
        <v>200</v>
      </c>
      <c r="N278" s="5">
        <f t="shared" ref="N278:N286" si="121">N277*2</f>
        <v>500</v>
      </c>
      <c r="O278" s="5">
        <f t="shared" ref="O278:O286" si="122">O277*2</f>
        <v>600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>
        <v>1</v>
      </c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>
      <c r="A279" s="5" t="s">
        <v>88</v>
      </c>
      <c r="B279" s="5" t="str">
        <f>VLOOKUP(A279,'name convert'!$A$1:$B$50,2,FALSE)</f>
        <v>Arboretum</v>
      </c>
      <c r="C279" s="5" t="s">
        <v>106</v>
      </c>
      <c r="D279" s="5">
        <v>3</v>
      </c>
      <c r="E279" s="5">
        <v>1</v>
      </c>
      <c r="F279" s="5">
        <v>3</v>
      </c>
      <c r="G279" s="5">
        <v>0</v>
      </c>
      <c r="H279" s="5"/>
      <c r="I279" s="5">
        <v>180</v>
      </c>
      <c r="J279" s="5">
        <f t="shared" si="118"/>
        <v>3</v>
      </c>
      <c r="K279" s="5">
        <v>0</v>
      </c>
      <c r="L279" s="5">
        <f t="shared" si="119"/>
        <v>400</v>
      </c>
      <c r="M279" s="5">
        <f t="shared" si="120"/>
        <v>400</v>
      </c>
      <c r="N279" s="5">
        <f t="shared" si="121"/>
        <v>1000</v>
      </c>
      <c r="O279" s="5">
        <f t="shared" si="122"/>
        <v>1200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>
        <f t="shared" ref="AF279:AF297" si="123">AF278+1</f>
        <v>2</v>
      </c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>
      <c r="A280" s="5" t="s">
        <v>88</v>
      </c>
      <c r="B280" s="5" t="str">
        <f>VLOOKUP(A280,'name convert'!$A$1:$B$50,2,FALSE)</f>
        <v>Arboretum</v>
      </c>
      <c r="C280" s="5" t="s">
        <v>106</v>
      </c>
      <c r="D280" s="5">
        <v>4</v>
      </c>
      <c r="E280" s="5">
        <v>1</v>
      </c>
      <c r="F280" s="5">
        <v>4</v>
      </c>
      <c r="G280" s="5">
        <v>0</v>
      </c>
      <c r="H280" s="5"/>
      <c r="I280" s="5">
        <v>360</v>
      </c>
      <c r="J280" s="5">
        <f t="shared" si="118"/>
        <v>6</v>
      </c>
      <c r="K280" s="5">
        <v>0</v>
      </c>
      <c r="L280" s="5">
        <f t="shared" si="119"/>
        <v>800</v>
      </c>
      <c r="M280" s="5">
        <f t="shared" si="120"/>
        <v>800</v>
      </c>
      <c r="N280" s="5">
        <f t="shared" si="121"/>
        <v>2000</v>
      </c>
      <c r="O280" s="5">
        <f t="shared" si="122"/>
        <v>2400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>
        <f t="shared" si="123"/>
        <v>3</v>
      </c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>
      <c r="A281" s="5" t="s">
        <v>88</v>
      </c>
      <c r="B281" s="5" t="str">
        <f>VLOOKUP(A281,'name convert'!$A$1:$B$50,2,FALSE)</f>
        <v>Arboretum</v>
      </c>
      <c r="C281" s="5" t="s">
        <v>106</v>
      </c>
      <c r="D281" s="5">
        <v>5</v>
      </c>
      <c r="E281" s="5">
        <v>1</v>
      </c>
      <c r="F281" s="5">
        <v>5</v>
      </c>
      <c r="G281" s="5">
        <v>0</v>
      </c>
      <c r="H281" s="5"/>
      <c r="I281" s="5">
        <v>720</v>
      </c>
      <c r="J281" s="5">
        <f t="shared" si="118"/>
        <v>12</v>
      </c>
      <c r="K281" s="5">
        <v>0</v>
      </c>
      <c r="L281" s="5">
        <f t="shared" si="119"/>
        <v>1600</v>
      </c>
      <c r="M281" s="5">
        <f t="shared" si="120"/>
        <v>1600</v>
      </c>
      <c r="N281" s="5">
        <f t="shared" si="121"/>
        <v>4000</v>
      </c>
      <c r="O281" s="5">
        <f t="shared" si="122"/>
        <v>4800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>
        <f t="shared" si="123"/>
        <v>4</v>
      </c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>
      <c r="A282" s="5" t="s">
        <v>88</v>
      </c>
      <c r="B282" s="5" t="str">
        <f>VLOOKUP(A282,'name convert'!$A$1:$B$50,2,FALSE)</f>
        <v>Arboretum</v>
      </c>
      <c r="C282" s="5" t="s">
        <v>106</v>
      </c>
      <c r="D282" s="5">
        <v>6</v>
      </c>
      <c r="E282" s="5">
        <v>1</v>
      </c>
      <c r="F282" s="5">
        <v>6</v>
      </c>
      <c r="G282" s="5">
        <v>0</v>
      </c>
      <c r="H282" s="5"/>
      <c r="I282" s="5">
        <v>1440</v>
      </c>
      <c r="J282" s="5">
        <f t="shared" si="118"/>
        <v>24</v>
      </c>
      <c r="K282" s="5">
        <v>0</v>
      </c>
      <c r="L282" s="5">
        <f t="shared" si="119"/>
        <v>3200</v>
      </c>
      <c r="M282" s="5">
        <f t="shared" si="120"/>
        <v>3200</v>
      </c>
      <c r="N282" s="5">
        <f t="shared" si="121"/>
        <v>8000</v>
      </c>
      <c r="O282" s="5">
        <f t="shared" si="122"/>
        <v>9600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>
        <f t="shared" si="123"/>
        <v>5</v>
      </c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>
      <c r="A283" s="5" t="s">
        <v>88</v>
      </c>
      <c r="B283" s="5" t="str">
        <f>VLOOKUP(A283,'name convert'!$A$1:$B$50,2,FALSE)</f>
        <v>Arboretum</v>
      </c>
      <c r="C283" s="5" t="s">
        <v>106</v>
      </c>
      <c r="D283" s="5">
        <v>7</v>
      </c>
      <c r="E283" s="5">
        <v>1</v>
      </c>
      <c r="F283" s="5">
        <v>7</v>
      </c>
      <c r="G283" s="5">
        <v>0</v>
      </c>
      <c r="H283" s="5"/>
      <c r="I283" s="5">
        <v>2880</v>
      </c>
      <c r="J283" s="5">
        <f t="shared" si="118"/>
        <v>48</v>
      </c>
      <c r="K283" s="5">
        <v>0</v>
      </c>
      <c r="L283" s="5">
        <f t="shared" si="119"/>
        <v>6400</v>
      </c>
      <c r="M283" s="5">
        <f t="shared" si="120"/>
        <v>6400</v>
      </c>
      <c r="N283" s="5">
        <f t="shared" si="121"/>
        <v>16000</v>
      </c>
      <c r="O283" s="5">
        <f t="shared" si="122"/>
        <v>19200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>
        <f t="shared" si="123"/>
        <v>6</v>
      </c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>
      <c r="A284" s="5" t="s">
        <v>88</v>
      </c>
      <c r="B284" s="5" t="str">
        <f>VLOOKUP(A284,'name convert'!$A$1:$B$50,2,FALSE)</f>
        <v>Arboretum</v>
      </c>
      <c r="C284" s="5" t="s">
        <v>106</v>
      </c>
      <c r="D284" s="5">
        <v>8</v>
      </c>
      <c r="E284" s="5">
        <v>1</v>
      </c>
      <c r="F284" s="5">
        <v>8</v>
      </c>
      <c r="G284" s="5">
        <v>0</v>
      </c>
      <c r="H284" s="5"/>
      <c r="I284" s="5">
        <v>5760</v>
      </c>
      <c r="J284" s="5">
        <f t="shared" si="118"/>
        <v>96</v>
      </c>
      <c r="K284" s="5">
        <v>0</v>
      </c>
      <c r="L284" s="5">
        <f t="shared" si="119"/>
        <v>12800</v>
      </c>
      <c r="M284" s="5">
        <f t="shared" si="120"/>
        <v>12800</v>
      </c>
      <c r="N284" s="5">
        <f t="shared" si="121"/>
        <v>32000</v>
      </c>
      <c r="O284" s="5">
        <f t="shared" si="122"/>
        <v>38400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>
        <f t="shared" si="123"/>
        <v>7</v>
      </c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>
      <c r="A285" s="5" t="s">
        <v>88</v>
      </c>
      <c r="B285" s="5" t="str">
        <f>VLOOKUP(A285,'name convert'!$A$1:$B$50,2,FALSE)</f>
        <v>Arboretum</v>
      </c>
      <c r="C285" s="5" t="s">
        <v>106</v>
      </c>
      <c r="D285" s="5">
        <v>9</v>
      </c>
      <c r="E285" s="5">
        <v>1</v>
      </c>
      <c r="F285" s="5">
        <v>9</v>
      </c>
      <c r="G285" s="5">
        <v>0</v>
      </c>
      <c r="H285" s="5"/>
      <c r="I285" s="5">
        <v>11520</v>
      </c>
      <c r="J285" s="5">
        <f t="shared" si="118"/>
        <v>192</v>
      </c>
      <c r="K285" s="5">
        <v>0</v>
      </c>
      <c r="L285" s="5">
        <f t="shared" si="119"/>
        <v>25600</v>
      </c>
      <c r="M285" s="5">
        <f t="shared" si="120"/>
        <v>25600</v>
      </c>
      <c r="N285" s="5">
        <f t="shared" si="121"/>
        <v>64000</v>
      </c>
      <c r="O285" s="5">
        <f t="shared" si="122"/>
        <v>76800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>
        <f t="shared" si="123"/>
        <v>8</v>
      </c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>
      <c r="A286" s="5" t="s">
        <v>88</v>
      </c>
      <c r="B286" s="5" t="str">
        <f>VLOOKUP(A286,'name convert'!$A$1:$B$50,2,FALSE)</f>
        <v>Arboretum</v>
      </c>
      <c r="C286" s="5" t="s">
        <v>106</v>
      </c>
      <c r="D286" s="5">
        <v>10</v>
      </c>
      <c r="E286" s="5">
        <v>1</v>
      </c>
      <c r="F286" s="5">
        <v>10</v>
      </c>
      <c r="G286" s="5">
        <v>0</v>
      </c>
      <c r="H286" s="5" t="s">
        <v>117</v>
      </c>
      <c r="I286" s="5">
        <v>23040</v>
      </c>
      <c r="J286" s="5">
        <f t="shared" si="118"/>
        <v>384</v>
      </c>
      <c r="K286" s="5">
        <v>0</v>
      </c>
      <c r="L286" s="5">
        <f t="shared" si="119"/>
        <v>51200</v>
      </c>
      <c r="M286" s="5">
        <f t="shared" si="120"/>
        <v>51200</v>
      </c>
      <c r="N286" s="5">
        <f t="shared" si="121"/>
        <v>128000</v>
      </c>
      <c r="O286" s="5">
        <f t="shared" si="122"/>
        <v>153600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>
        <f t="shared" si="123"/>
        <v>9</v>
      </c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>
      <c r="A287" s="5" t="s">
        <v>88</v>
      </c>
      <c r="B287" s="5" t="str">
        <f>VLOOKUP(A287,'name convert'!$A$1:$B$50,2,FALSE)</f>
        <v>Arboretum</v>
      </c>
      <c r="C287" s="5" t="s">
        <v>106</v>
      </c>
      <c r="D287" s="5">
        <v>11</v>
      </c>
      <c r="E287" s="5">
        <v>2</v>
      </c>
      <c r="F287" s="5">
        <v>1</v>
      </c>
      <c r="G287" s="5">
        <v>15</v>
      </c>
      <c r="H287" s="5"/>
      <c r="I287" s="5">
        <v>0</v>
      </c>
      <c r="J287" s="5">
        <f t="shared" si="118"/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11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>
        <f t="shared" si="123"/>
        <v>10</v>
      </c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>
      <c r="A288" s="5" t="s">
        <v>88</v>
      </c>
      <c r="B288" s="5" t="str">
        <f>VLOOKUP(A288,'name convert'!$A$1:$B$50,2,FALSE)</f>
        <v>Arboretum</v>
      </c>
      <c r="C288" s="5" t="s">
        <v>106</v>
      </c>
      <c r="D288" s="5">
        <v>12</v>
      </c>
      <c r="E288" s="5">
        <v>2</v>
      </c>
      <c r="F288" s="5">
        <v>2</v>
      </c>
      <c r="G288" s="5">
        <v>15</v>
      </c>
      <c r="H288" s="5"/>
      <c r="I288" s="112">
        <v>135</v>
      </c>
      <c r="J288" s="5">
        <f t="shared" si="118"/>
        <v>2.25</v>
      </c>
      <c r="K288" s="5">
        <v>0</v>
      </c>
      <c r="L288" s="5">
        <v>500</v>
      </c>
      <c r="M288" s="5">
        <v>500</v>
      </c>
      <c r="N288" s="5">
        <v>1375</v>
      </c>
      <c r="O288" s="5">
        <v>1500</v>
      </c>
      <c r="P288" s="5">
        <f t="shared" ref="P288:P297" si="124">P287+1</f>
        <v>12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>
        <f t="shared" si="123"/>
        <v>11</v>
      </c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>
      <c r="A289" s="5" t="s">
        <v>88</v>
      </c>
      <c r="B289" s="5" t="str">
        <f>VLOOKUP(A289,'name convert'!$A$1:$B$50,2,FALSE)</f>
        <v>Arboretum</v>
      </c>
      <c r="C289" s="5" t="s">
        <v>106</v>
      </c>
      <c r="D289" s="5">
        <v>13</v>
      </c>
      <c r="E289" s="5">
        <v>2</v>
      </c>
      <c r="F289" s="5">
        <v>3</v>
      </c>
      <c r="G289" s="5">
        <v>15</v>
      </c>
      <c r="H289" s="5"/>
      <c r="I289" s="112">
        <v>540</v>
      </c>
      <c r="J289" s="5">
        <f t="shared" si="118"/>
        <v>9</v>
      </c>
      <c r="K289" s="5">
        <v>0</v>
      </c>
      <c r="L289" s="5">
        <v>1000</v>
      </c>
      <c r="M289" s="5">
        <v>1000</v>
      </c>
      <c r="N289" s="5">
        <v>2750</v>
      </c>
      <c r="O289" s="5">
        <v>3000</v>
      </c>
      <c r="P289" s="5">
        <f t="shared" si="124"/>
        <v>13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>
        <f t="shared" si="123"/>
        <v>12</v>
      </c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>
      <c r="A290" s="5" t="s">
        <v>88</v>
      </c>
      <c r="B290" s="5" t="str">
        <f>VLOOKUP(A290,'name convert'!$A$1:$B$50,2,FALSE)</f>
        <v>Arboretum</v>
      </c>
      <c r="C290" s="5" t="s">
        <v>106</v>
      </c>
      <c r="D290" s="5">
        <v>14</v>
      </c>
      <c r="E290" s="5">
        <v>2</v>
      </c>
      <c r="F290" s="5">
        <v>4</v>
      </c>
      <c r="G290" s="5">
        <v>15</v>
      </c>
      <c r="H290" s="5"/>
      <c r="I290" s="112">
        <v>1080</v>
      </c>
      <c r="J290" s="5">
        <f t="shared" si="118"/>
        <v>18</v>
      </c>
      <c r="K290" s="5">
        <v>0</v>
      </c>
      <c r="L290" s="5">
        <v>2000</v>
      </c>
      <c r="M290" s="5">
        <v>2000</v>
      </c>
      <c r="N290" s="5">
        <v>5500</v>
      </c>
      <c r="O290" s="5">
        <v>6000</v>
      </c>
      <c r="P290" s="5">
        <f t="shared" si="124"/>
        <v>14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>
        <f t="shared" si="123"/>
        <v>13</v>
      </c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>
      <c r="A291" s="5" t="s">
        <v>88</v>
      </c>
      <c r="B291" s="5" t="str">
        <f>VLOOKUP(A291,'name convert'!$A$1:$B$50,2,FALSE)</f>
        <v>Arboretum</v>
      </c>
      <c r="C291" s="5" t="s">
        <v>106</v>
      </c>
      <c r="D291" s="5">
        <v>15</v>
      </c>
      <c r="E291" s="5">
        <v>2</v>
      </c>
      <c r="F291" s="5">
        <v>5</v>
      </c>
      <c r="G291" s="5">
        <v>15</v>
      </c>
      <c r="H291" s="5"/>
      <c r="I291" s="112">
        <v>2160</v>
      </c>
      <c r="J291" s="5">
        <f t="shared" si="118"/>
        <v>36</v>
      </c>
      <c r="K291" s="5">
        <v>0</v>
      </c>
      <c r="L291" s="5">
        <v>4000</v>
      </c>
      <c r="M291" s="5">
        <v>4000</v>
      </c>
      <c r="N291" s="5">
        <v>11000</v>
      </c>
      <c r="O291" s="5">
        <v>12000</v>
      </c>
      <c r="P291" s="5">
        <f t="shared" si="124"/>
        <v>15</v>
      </c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>
        <f t="shared" si="123"/>
        <v>14</v>
      </c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>
      <c r="A292" s="5" t="s">
        <v>88</v>
      </c>
      <c r="B292" s="5" t="str">
        <f>VLOOKUP(A292,'name convert'!$A$1:$B$50,2,FALSE)</f>
        <v>Arboretum</v>
      </c>
      <c r="C292" s="5" t="s">
        <v>106</v>
      </c>
      <c r="D292" s="5">
        <v>16</v>
      </c>
      <c r="E292" s="5">
        <v>2</v>
      </c>
      <c r="F292" s="5">
        <v>6</v>
      </c>
      <c r="G292" s="5">
        <v>15</v>
      </c>
      <c r="H292" s="5"/>
      <c r="I292" s="112">
        <v>4320</v>
      </c>
      <c r="J292" s="5">
        <f t="shared" si="118"/>
        <v>72</v>
      </c>
      <c r="K292" s="5">
        <v>0</v>
      </c>
      <c r="L292" s="5">
        <v>8000</v>
      </c>
      <c r="M292" s="5">
        <v>8000</v>
      </c>
      <c r="N292" s="5">
        <v>22000</v>
      </c>
      <c r="O292" s="5">
        <v>24000</v>
      </c>
      <c r="P292" s="5">
        <f t="shared" si="124"/>
        <v>16</v>
      </c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>
        <f t="shared" si="123"/>
        <v>15</v>
      </c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>
      <c r="A293" s="5" t="s">
        <v>88</v>
      </c>
      <c r="B293" s="5" t="str">
        <f>VLOOKUP(A293,'name convert'!$A$1:$B$50,2,FALSE)</f>
        <v>Arboretum</v>
      </c>
      <c r="C293" s="5" t="s">
        <v>106</v>
      </c>
      <c r="D293" s="5">
        <v>17</v>
      </c>
      <c r="E293" s="5">
        <v>2</v>
      </c>
      <c r="F293" s="5">
        <v>7</v>
      </c>
      <c r="G293" s="5">
        <v>15</v>
      </c>
      <c r="H293" s="5"/>
      <c r="I293" s="112">
        <v>8640</v>
      </c>
      <c r="J293" s="5">
        <f t="shared" si="118"/>
        <v>144</v>
      </c>
      <c r="K293" s="5">
        <v>0</v>
      </c>
      <c r="L293" s="5">
        <v>16000</v>
      </c>
      <c r="M293" s="5">
        <v>16000</v>
      </c>
      <c r="N293" s="5">
        <v>44000</v>
      </c>
      <c r="O293" s="5">
        <v>48000</v>
      </c>
      <c r="P293" s="5">
        <f t="shared" si="124"/>
        <v>17</v>
      </c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>
        <f t="shared" si="123"/>
        <v>16</v>
      </c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>
      <c r="A294" s="5" t="s">
        <v>88</v>
      </c>
      <c r="B294" s="5" t="str">
        <f>VLOOKUP(A294,'name convert'!$A$1:$B$50,2,FALSE)</f>
        <v>Arboretum</v>
      </c>
      <c r="C294" s="5" t="s">
        <v>106</v>
      </c>
      <c r="D294" s="5">
        <v>18</v>
      </c>
      <c r="E294" s="5">
        <v>2</v>
      </c>
      <c r="F294" s="5">
        <v>8</v>
      </c>
      <c r="G294" s="5">
        <v>15</v>
      </c>
      <c r="H294" s="5"/>
      <c r="I294" s="112">
        <v>17280</v>
      </c>
      <c r="J294" s="5">
        <f t="shared" si="118"/>
        <v>288</v>
      </c>
      <c r="K294" s="5">
        <v>0</v>
      </c>
      <c r="L294" s="5">
        <v>32000</v>
      </c>
      <c r="M294" s="5">
        <v>32000</v>
      </c>
      <c r="N294" s="5">
        <v>88000</v>
      </c>
      <c r="O294" s="5">
        <v>96000</v>
      </c>
      <c r="P294" s="5">
        <f t="shared" si="124"/>
        <v>18</v>
      </c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>
        <f t="shared" si="123"/>
        <v>17</v>
      </c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>
      <c r="A295" s="5" t="s">
        <v>88</v>
      </c>
      <c r="B295" s="5" t="str">
        <f>VLOOKUP(A295,'name convert'!$A$1:$B$50,2,FALSE)</f>
        <v>Arboretum</v>
      </c>
      <c r="C295" s="5" t="s">
        <v>106</v>
      </c>
      <c r="D295" s="5">
        <v>19</v>
      </c>
      <c r="E295" s="5">
        <v>2</v>
      </c>
      <c r="F295" s="5">
        <v>9</v>
      </c>
      <c r="G295" s="5">
        <v>15</v>
      </c>
      <c r="H295" s="5"/>
      <c r="I295" s="112">
        <v>34560</v>
      </c>
      <c r="J295" s="5">
        <f t="shared" si="118"/>
        <v>576</v>
      </c>
      <c r="K295" s="5">
        <v>0</v>
      </c>
      <c r="L295" s="5">
        <v>64000</v>
      </c>
      <c r="M295" s="5">
        <v>64000</v>
      </c>
      <c r="N295" s="5">
        <v>176000</v>
      </c>
      <c r="O295" s="5">
        <v>192000</v>
      </c>
      <c r="P295" s="5">
        <f t="shared" si="124"/>
        <v>19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>
        <f t="shared" si="123"/>
        <v>18</v>
      </c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>
      <c r="A296" s="5" t="s">
        <v>88</v>
      </c>
      <c r="B296" s="5" t="str">
        <f>VLOOKUP(A296,'name convert'!$A$1:$B$50,2,FALSE)</f>
        <v>Arboretum</v>
      </c>
      <c r="C296" s="5" t="s">
        <v>106</v>
      </c>
      <c r="D296" s="5">
        <v>20</v>
      </c>
      <c r="E296" s="5">
        <v>2</v>
      </c>
      <c r="F296" s="5">
        <v>10</v>
      </c>
      <c r="G296" s="5">
        <v>15</v>
      </c>
      <c r="I296" s="112">
        <v>69120</v>
      </c>
      <c r="J296" s="5">
        <f t="shared" si="118"/>
        <v>1152</v>
      </c>
      <c r="K296" s="5">
        <v>0</v>
      </c>
      <c r="L296" s="5">
        <v>128000</v>
      </c>
      <c r="M296" s="5">
        <v>128000</v>
      </c>
      <c r="N296" s="5">
        <v>352000</v>
      </c>
      <c r="O296" s="5">
        <v>384000</v>
      </c>
      <c r="P296" s="5">
        <f t="shared" si="124"/>
        <v>20</v>
      </c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>
        <f t="shared" si="123"/>
        <v>19</v>
      </c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>
      <c r="A297" s="5" t="s">
        <v>88</v>
      </c>
      <c r="B297" s="5" t="str">
        <f>VLOOKUP(A297,'name convert'!$A$1:$B$50,2,FALSE)</f>
        <v>Arboretum</v>
      </c>
      <c r="C297" s="5" t="s">
        <v>106</v>
      </c>
      <c r="D297" s="5">
        <v>21</v>
      </c>
      <c r="E297" s="5">
        <v>2</v>
      </c>
      <c r="F297" s="5">
        <v>11</v>
      </c>
      <c r="G297" s="5">
        <v>15</v>
      </c>
      <c r="H297" s="5" t="s">
        <v>129</v>
      </c>
      <c r="I297" s="112">
        <v>138240</v>
      </c>
      <c r="J297" s="5">
        <v>384</v>
      </c>
      <c r="K297" s="5">
        <v>0</v>
      </c>
      <c r="L297" s="5">
        <v>256000</v>
      </c>
      <c r="M297" s="5">
        <v>256000</v>
      </c>
      <c r="N297" s="5">
        <v>704000</v>
      </c>
      <c r="O297" s="5">
        <v>768000</v>
      </c>
      <c r="P297" s="5">
        <f t="shared" si="124"/>
        <v>21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>
        <f t="shared" si="123"/>
        <v>20</v>
      </c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>
      <c r="A298" s="5" t="s">
        <v>83</v>
      </c>
      <c r="B298" s="5" t="str">
        <f>VLOOKUP(A298,'name convert'!$A$1:$B$50,2,FALSE)</f>
        <v>Stables</v>
      </c>
      <c r="C298" s="5" t="s">
        <v>106</v>
      </c>
      <c r="D298" s="5">
        <v>1</v>
      </c>
      <c r="E298" s="5">
        <v>1</v>
      </c>
      <c r="F298" s="5">
        <v>1</v>
      </c>
      <c r="G298" s="5">
        <v>5</v>
      </c>
      <c r="H298" s="5"/>
      <c r="I298" s="5">
        <v>270</v>
      </c>
      <c r="J298" s="5">
        <f t="shared" ref="J298:J317" si="125">I298/60</f>
        <v>4.5</v>
      </c>
      <c r="K298" s="5">
        <v>0</v>
      </c>
      <c r="L298" s="5">
        <v>1200</v>
      </c>
      <c r="M298" s="5">
        <v>2000</v>
      </c>
      <c r="N298" s="5">
        <v>800</v>
      </c>
      <c r="O298" s="5">
        <v>1000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>
        <v>5</v>
      </c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>
      <c r="A299" s="5" t="s">
        <v>83</v>
      </c>
      <c r="B299" s="5" t="str">
        <f>VLOOKUP(A299,'name convert'!$A$1:$B$50,2,FALSE)</f>
        <v>Stables</v>
      </c>
      <c r="C299" s="5" t="s">
        <v>106</v>
      </c>
      <c r="D299" s="5">
        <v>2</v>
      </c>
      <c r="E299" s="5">
        <v>1</v>
      </c>
      <c r="F299" s="5">
        <v>2</v>
      </c>
      <c r="G299" s="5">
        <v>5</v>
      </c>
      <c r="H299" s="5"/>
      <c r="I299" s="5">
        <f t="shared" ref="I299:I307" si="126">I298*2</f>
        <v>540</v>
      </c>
      <c r="J299" s="5">
        <f t="shared" si="125"/>
        <v>9</v>
      </c>
      <c r="K299" s="5">
        <v>0</v>
      </c>
      <c r="L299" s="5">
        <f t="shared" ref="L299:L307" si="127">L298*2</f>
        <v>2400</v>
      </c>
      <c r="M299" s="5">
        <f t="shared" ref="M299:M307" si="128">M298*2</f>
        <v>4000</v>
      </c>
      <c r="N299" s="5">
        <f t="shared" ref="N299:N307" si="129">N298*2</f>
        <v>1600</v>
      </c>
      <c r="O299" s="5">
        <f t="shared" ref="O299:O307" si="130">O298*2</f>
        <v>2000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>
        <v>1</v>
      </c>
      <c r="AB299" s="5"/>
      <c r="AC299" s="5"/>
      <c r="AD299" s="5"/>
      <c r="AE299" s="5">
        <v>5</v>
      </c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>
      <c r="A300" s="5" t="s">
        <v>83</v>
      </c>
      <c r="B300" s="5" t="str">
        <f>VLOOKUP(A300,'name convert'!$A$1:$B$50,2,FALSE)</f>
        <v>Stables</v>
      </c>
      <c r="C300" s="5" t="s">
        <v>106</v>
      </c>
      <c r="D300" s="5">
        <v>3</v>
      </c>
      <c r="E300" s="5">
        <v>1</v>
      </c>
      <c r="F300" s="5">
        <v>3</v>
      </c>
      <c r="G300" s="5">
        <v>5</v>
      </c>
      <c r="H300" s="5"/>
      <c r="I300" s="5">
        <f t="shared" si="126"/>
        <v>1080</v>
      </c>
      <c r="J300" s="5">
        <f t="shared" si="125"/>
        <v>18</v>
      </c>
      <c r="K300" s="5">
        <v>0</v>
      </c>
      <c r="L300" s="5">
        <f t="shared" si="127"/>
        <v>4800</v>
      </c>
      <c r="M300" s="5">
        <f t="shared" si="128"/>
        <v>8000</v>
      </c>
      <c r="N300" s="5">
        <f t="shared" si="129"/>
        <v>3200</v>
      </c>
      <c r="O300" s="5">
        <f t="shared" si="130"/>
        <v>4000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>
        <f t="shared" ref="AA300:AA318" si="131">AA299+1</f>
        <v>2</v>
      </c>
      <c r="AB300" s="5"/>
      <c r="AC300" s="5"/>
      <c r="AD300" s="5"/>
      <c r="AE300" s="5">
        <v>5</v>
      </c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>
      <c r="A301" s="5" t="s">
        <v>83</v>
      </c>
      <c r="B301" s="5" t="str">
        <f>VLOOKUP(A301,'name convert'!$A$1:$B$50,2,FALSE)</f>
        <v>Stables</v>
      </c>
      <c r="C301" s="5" t="s">
        <v>106</v>
      </c>
      <c r="D301" s="5">
        <v>4</v>
      </c>
      <c r="E301" s="5">
        <v>1</v>
      </c>
      <c r="F301" s="5">
        <v>4</v>
      </c>
      <c r="G301" s="5">
        <v>5</v>
      </c>
      <c r="H301" s="5"/>
      <c r="I301" s="5">
        <f t="shared" si="126"/>
        <v>2160</v>
      </c>
      <c r="J301" s="5">
        <f t="shared" si="125"/>
        <v>36</v>
      </c>
      <c r="K301" s="5">
        <v>0</v>
      </c>
      <c r="L301" s="5">
        <f t="shared" si="127"/>
        <v>9600</v>
      </c>
      <c r="M301" s="5">
        <f t="shared" si="128"/>
        <v>16000</v>
      </c>
      <c r="N301" s="5">
        <f t="shared" si="129"/>
        <v>6400</v>
      </c>
      <c r="O301" s="5">
        <f t="shared" si="130"/>
        <v>8000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>
        <f t="shared" si="131"/>
        <v>3</v>
      </c>
      <c r="AB301" s="5"/>
      <c r="AC301" s="5"/>
      <c r="AD301" s="5"/>
      <c r="AE301" s="5">
        <v>5</v>
      </c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>
      <c r="A302" s="5" t="s">
        <v>83</v>
      </c>
      <c r="B302" s="5" t="str">
        <f>VLOOKUP(A302,'name convert'!$A$1:$B$50,2,FALSE)</f>
        <v>Stables</v>
      </c>
      <c r="C302" s="5" t="s">
        <v>106</v>
      </c>
      <c r="D302" s="5">
        <v>5</v>
      </c>
      <c r="E302" s="5">
        <v>1</v>
      </c>
      <c r="F302" s="5">
        <v>5</v>
      </c>
      <c r="G302" s="5">
        <v>5</v>
      </c>
      <c r="H302" s="5"/>
      <c r="I302" s="5">
        <f t="shared" si="126"/>
        <v>4320</v>
      </c>
      <c r="J302" s="5">
        <f t="shared" si="125"/>
        <v>72</v>
      </c>
      <c r="K302" s="5">
        <v>0</v>
      </c>
      <c r="L302" s="5">
        <f t="shared" si="127"/>
        <v>19200</v>
      </c>
      <c r="M302" s="5">
        <f t="shared" si="128"/>
        <v>32000</v>
      </c>
      <c r="N302" s="5">
        <f t="shared" si="129"/>
        <v>12800</v>
      </c>
      <c r="O302" s="5">
        <f t="shared" si="130"/>
        <v>16000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>
        <f t="shared" si="131"/>
        <v>4</v>
      </c>
      <c r="AB302" s="5"/>
      <c r="AC302" s="5"/>
      <c r="AD302" s="5"/>
      <c r="AE302" s="5">
        <v>5</v>
      </c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>
      <c r="A303" s="5" t="s">
        <v>83</v>
      </c>
      <c r="B303" s="5" t="str">
        <f>VLOOKUP(A303,'name convert'!$A$1:$B$50,2,FALSE)</f>
        <v>Stables</v>
      </c>
      <c r="C303" s="5" t="s">
        <v>106</v>
      </c>
      <c r="D303" s="5">
        <v>6</v>
      </c>
      <c r="E303" s="5">
        <v>1</v>
      </c>
      <c r="F303" s="5">
        <v>6</v>
      </c>
      <c r="G303" s="5">
        <v>5</v>
      </c>
      <c r="H303" s="5"/>
      <c r="I303" s="5">
        <f t="shared" si="126"/>
        <v>8640</v>
      </c>
      <c r="J303" s="5">
        <f t="shared" si="125"/>
        <v>144</v>
      </c>
      <c r="K303" s="5">
        <v>0</v>
      </c>
      <c r="L303" s="5">
        <f t="shared" si="127"/>
        <v>38400</v>
      </c>
      <c r="M303" s="5">
        <f t="shared" si="128"/>
        <v>64000</v>
      </c>
      <c r="N303" s="5">
        <f t="shared" si="129"/>
        <v>25600</v>
      </c>
      <c r="O303" s="5">
        <f t="shared" si="130"/>
        <v>32000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>
        <f t="shared" si="131"/>
        <v>5</v>
      </c>
      <c r="AB303" s="5"/>
      <c r="AC303" s="5"/>
      <c r="AD303" s="5"/>
      <c r="AE303" s="5">
        <v>5</v>
      </c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>
      <c r="A304" s="5" t="s">
        <v>83</v>
      </c>
      <c r="B304" s="5" t="str">
        <f>VLOOKUP(A304,'name convert'!$A$1:$B$50,2,FALSE)</f>
        <v>Stables</v>
      </c>
      <c r="C304" s="5" t="s">
        <v>106</v>
      </c>
      <c r="D304" s="5">
        <v>7</v>
      </c>
      <c r="E304" s="5">
        <v>1</v>
      </c>
      <c r="F304" s="5">
        <v>7</v>
      </c>
      <c r="G304" s="5">
        <v>5</v>
      </c>
      <c r="H304" s="5"/>
      <c r="I304" s="5">
        <f t="shared" si="126"/>
        <v>17280</v>
      </c>
      <c r="J304" s="5">
        <f t="shared" si="125"/>
        <v>288</v>
      </c>
      <c r="K304" s="5">
        <v>0</v>
      </c>
      <c r="L304" s="5">
        <f t="shared" si="127"/>
        <v>76800</v>
      </c>
      <c r="M304" s="5">
        <f t="shared" si="128"/>
        <v>128000</v>
      </c>
      <c r="N304" s="5">
        <f t="shared" si="129"/>
        <v>51200</v>
      </c>
      <c r="O304" s="5">
        <f t="shared" si="130"/>
        <v>64000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>
        <f t="shared" si="131"/>
        <v>6</v>
      </c>
      <c r="AB304" s="5"/>
      <c r="AC304" s="5"/>
      <c r="AD304" s="5"/>
      <c r="AE304" s="5">
        <v>5</v>
      </c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>
      <c r="A305" s="5" t="s">
        <v>83</v>
      </c>
      <c r="B305" s="5" t="str">
        <f>VLOOKUP(A305,'name convert'!$A$1:$B$50,2,FALSE)</f>
        <v>Stables</v>
      </c>
      <c r="C305" s="5" t="s">
        <v>106</v>
      </c>
      <c r="D305" s="5">
        <v>8</v>
      </c>
      <c r="E305" s="5">
        <v>1</v>
      </c>
      <c r="F305" s="5">
        <v>8</v>
      </c>
      <c r="G305" s="5">
        <v>5</v>
      </c>
      <c r="H305" s="5"/>
      <c r="I305" s="5">
        <f t="shared" si="126"/>
        <v>34560</v>
      </c>
      <c r="J305" s="5">
        <f t="shared" si="125"/>
        <v>576</v>
      </c>
      <c r="K305" s="5">
        <v>0</v>
      </c>
      <c r="L305" s="5">
        <f t="shared" si="127"/>
        <v>153600</v>
      </c>
      <c r="M305" s="5">
        <f t="shared" si="128"/>
        <v>256000</v>
      </c>
      <c r="N305" s="5">
        <f t="shared" si="129"/>
        <v>102400</v>
      </c>
      <c r="O305" s="5">
        <f t="shared" si="130"/>
        <v>128000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>
        <f t="shared" si="131"/>
        <v>7</v>
      </c>
      <c r="AB305" s="5"/>
      <c r="AC305" s="5"/>
      <c r="AD305" s="5"/>
      <c r="AE305" s="5">
        <v>5</v>
      </c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>
      <c r="A306" s="5" t="s">
        <v>83</v>
      </c>
      <c r="B306" s="5" t="str">
        <f>VLOOKUP(A306,'name convert'!$A$1:$B$50,2,FALSE)</f>
        <v>Stables</v>
      </c>
      <c r="C306" s="5" t="s">
        <v>106</v>
      </c>
      <c r="D306" s="5">
        <v>9</v>
      </c>
      <c r="E306" s="5">
        <v>1</v>
      </c>
      <c r="F306" s="5">
        <v>9</v>
      </c>
      <c r="G306" s="5">
        <v>5</v>
      </c>
      <c r="H306" s="5"/>
      <c r="I306" s="5">
        <f t="shared" si="126"/>
        <v>69120</v>
      </c>
      <c r="J306" s="5">
        <f t="shared" si="125"/>
        <v>1152</v>
      </c>
      <c r="K306" s="5">
        <v>0</v>
      </c>
      <c r="L306" s="5">
        <f t="shared" si="127"/>
        <v>307200</v>
      </c>
      <c r="M306" s="5">
        <f t="shared" si="128"/>
        <v>512000</v>
      </c>
      <c r="N306" s="5">
        <f t="shared" si="129"/>
        <v>204800</v>
      </c>
      <c r="O306" s="5">
        <f t="shared" si="130"/>
        <v>256000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>
        <f t="shared" si="131"/>
        <v>8</v>
      </c>
      <c r="AB306" s="5"/>
      <c r="AC306" s="5"/>
      <c r="AD306" s="5"/>
      <c r="AE306" s="5">
        <v>5</v>
      </c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>
      <c r="A307" s="5" t="s">
        <v>83</v>
      </c>
      <c r="B307" s="5" t="str">
        <f>VLOOKUP(A307,'name convert'!$A$1:$B$50,2,FALSE)</f>
        <v>Stables</v>
      </c>
      <c r="C307" s="5" t="s">
        <v>106</v>
      </c>
      <c r="D307" s="5">
        <v>10</v>
      </c>
      <c r="E307" s="5">
        <v>1</v>
      </c>
      <c r="F307" s="5">
        <v>10</v>
      </c>
      <c r="G307" s="5">
        <v>5</v>
      </c>
      <c r="H307" s="5" t="s">
        <v>117</v>
      </c>
      <c r="I307" s="5">
        <f t="shared" si="126"/>
        <v>138240</v>
      </c>
      <c r="J307" s="5">
        <f t="shared" si="125"/>
        <v>2304</v>
      </c>
      <c r="K307" s="5">
        <v>0</v>
      </c>
      <c r="L307" s="5">
        <f t="shared" si="127"/>
        <v>614400</v>
      </c>
      <c r="M307" s="5">
        <f t="shared" si="128"/>
        <v>1024000</v>
      </c>
      <c r="N307" s="5">
        <f t="shared" si="129"/>
        <v>409600</v>
      </c>
      <c r="O307" s="5">
        <f t="shared" si="130"/>
        <v>512000</v>
      </c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>
        <f t="shared" si="131"/>
        <v>9</v>
      </c>
      <c r="AB307" s="5"/>
      <c r="AC307" s="5"/>
      <c r="AD307" s="5"/>
      <c r="AE307" s="5">
        <v>5</v>
      </c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>
      <c r="A308" s="5" t="s">
        <v>83</v>
      </c>
      <c r="B308" s="5" t="str">
        <f>VLOOKUP(A308,'name convert'!$A$1:$B$50,2,FALSE)</f>
        <v>Stables</v>
      </c>
      <c r="C308" s="5" t="s">
        <v>106</v>
      </c>
      <c r="D308" s="5">
        <v>11</v>
      </c>
      <c r="E308" s="5">
        <v>2</v>
      </c>
      <c r="F308" s="5">
        <v>1</v>
      </c>
      <c r="G308" s="5">
        <v>5</v>
      </c>
      <c r="H308" s="5"/>
      <c r="I308" s="5">
        <v>0</v>
      </c>
      <c r="J308" s="5">
        <f t="shared" si="125"/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11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>
        <f t="shared" si="131"/>
        <v>10</v>
      </c>
      <c r="AB308" s="5"/>
      <c r="AC308" s="5"/>
      <c r="AD308" s="5"/>
      <c r="AE308" s="5">
        <f t="shared" ref="AE308:AE317" si="132">AE298+10</f>
        <v>15</v>
      </c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>
      <c r="A309" s="5" t="s">
        <v>83</v>
      </c>
      <c r="B309" s="5" t="str">
        <f>VLOOKUP(A309,'name convert'!$A$1:$B$50,2,FALSE)</f>
        <v>Stables</v>
      </c>
      <c r="C309" s="5" t="s">
        <v>106</v>
      </c>
      <c r="D309" s="5">
        <v>12</v>
      </c>
      <c r="E309" s="5">
        <v>2</v>
      </c>
      <c r="F309" s="5">
        <v>2</v>
      </c>
      <c r="G309" s="5">
        <v>5</v>
      </c>
      <c r="H309" s="5"/>
      <c r="I309" s="5">
        <f t="shared" ref="I309:I317" si="133">I299</f>
        <v>540</v>
      </c>
      <c r="J309" s="5">
        <f t="shared" si="125"/>
        <v>9</v>
      </c>
      <c r="K309" s="5">
        <v>0</v>
      </c>
      <c r="L309" s="5">
        <f t="shared" ref="L309:O317" si="134">L299</f>
        <v>2400</v>
      </c>
      <c r="M309" s="5">
        <f t="shared" si="134"/>
        <v>4000</v>
      </c>
      <c r="N309" s="5">
        <f t="shared" si="134"/>
        <v>1600</v>
      </c>
      <c r="O309" s="5">
        <f t="shared" si="134"/>
        <v>2000</v>
      </c>
      <c r="P309" s="5">
        <f t="shared" ref="P309:P318" si="135">P308+1</f>
        <v>12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>
        <f t="shared" si="131"/>
        <v>11</v>
      </c>
      <c r="AB309" s="5"/>
      <c r="AC309" s="5"/>
      <c r="AD309" s="5"/>
      <c r="AE309" s="5">
        <f t="shared" si="132"/>
        <v>15</v>
      </c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>
      <c r="A310" s="5" t="s">
        <v>83</v>
      </c>
      <c r="B310" s="5" t="str">
        <f>VLOOKUP(A310,'name convert'!$A$1:$B$50,2,FALSE)</f>
        <v>Stables</v>
      </c>
      <c r="C310" s="5" t="s">
        <v>106</v>
      </c>
      <c r="D310" s="5">
        <v>13</v>
      </c>
      <c r="E310" s="5">
        <v>2</v>
      </c>
      <c r="F310" s="5">
        <v>3</v>
      </c>
      <c r="G310" s="5">
        <v>5</v>
      </c>
      <c r="H310" s="5"/>
      <c r="I310" s="5">
        <f t="shared" si="133"/>
        <v>1080</v>
      </c>
      <c r="J310" s="5">
        <f t="shared" si="125"/>
        <v>18</v>
      </c>
      <c r="K310" s="5">
        <v>0</v>
      </c>
      <c r="L310" s="5">
        <f t="shared" si="134"/>
        <v>4800</v>
      </c>
      <c r="M310" s="5">
        <f t="shared" si="134"/>
        <v>8000</v>
      </c>
      <c r="N310" s="5">
        <f t="shared" si="134"/>
        <v>3200</v>
      </c>
      <c r="O310" s="5">
        <f t="shared" si="134"/>
        <v>4000</v>
      </c>
      <c r="P310" s="5">
        <f t="shared" si="135"/>
        <v>13</v>
      </c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>
        <f t="shared" si="131"/>
        <v>12</v>
      </c>
      <c r="AB310" s="5"/>
      <c r="AC310" s="5"/>
      <c r="AD310" s="5"/>
      <c r="AE310" s="5">
        <f t="shared" si="132"/>
        <v>15</v>
      </c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>
      <c r="A311" s="5" t="s">
        <v>83</v>
      </c>
      <c r="B311" s="5" t="str">
        <f>VLOOKUP(A311,'name convert'!$A$1:$B$50,2,FALSE)</f>
        <v>Stables</v>
      </c>
      <c r="C311" s="5" t="s">
        <v>106</v>
      </c>
      <c r="D311" s="5">
        <v>14</v>
      </c>
      <c r="E311" s="5">
        <v>2</v>
      </c>
      <c r="F311" s="5">
        <v>4</v>
      </c>
      <c r="G311" s="5">
        <v>5</v>
      </c>
      <c r="H311" s="5"/>
      <c r="I311" s="5">
        <f t="shared" si="133"/>
        <v>2160</v>
      </c>
      <c r="J311" s="5">
        <f t="shared" si="125"/>
        <v>36</v>
      </c>
      <c r="K311" s="5">
        <v>0</v>
      </c>
      <c r="L311" s="5">
        <f t="shared" si="134"/>
        <v>9600</v>
      </c>
      <c r="M311" s="5">
        <f t="shared" si="134"/>
        <v>16000</v>
      </c>
      <c r="N311" s="5">
        <f t="shared" si="134"/>
        <v>6400</v>
      </c>
      <c r="O311" s="5">
        <f t="shared" si="134"/>
        <v>8000</v>
      </c>
      <c r="P311" s="5">
        <f t="shared" si="135"/>
        <v>14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>
        <f t="shared" si="131"/>
        <v>13</v>
      </c>
      <c r="AB311" s="5"/>
      <c r="AC311" s="5"/>
      <c r="AD311" s="5"/>
      <c r="AE311" s="5">
        <f t="shared" si="132"/>
        <v>15</v>
      </c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>
      <c r="A312" s="5" t="s">
        <v>83</v>
      </c>
      <c r="B312" s="5" t="str">
        <f>VLOOKUP(A312,'name convert'!$A$1:$B$50,2,FALSE)</f>
        <v>Stables</v>
      </c>
      <c r="C312" s="5" t="s">
        <v>106</v>
      </c>
      <c r="D312" s="5">
        <v>15</v>
      </c>
      <c r="E312" s="5">
        <v>2</v>
      </c>
      <c r="F312" s="5">
        <v>5</v>
      </c>
      <c r="G312" s="5">
        <v>5</v>
      </c>
      <c r="H312" s="5"/>
      <c r="I312" s="5">
        <f t="shared" si="133"/>
        <v>4320</v>
      </c>
      <c r="J312" s="5">
        <f t="shared" si="125"/>
        <v>72</v>
      </c>
      <c r="K312" s="5">
        <v>0</v>
      </c>
      <c r="L312" s="5">
        <f t="shared" si="134"/>
        <v>19200</v>
      </c>
      <c r="M312" s="5">
        <f t="shared" si="134"/>
        <v>32000</v>
      </c>
      <c r="N312" s="5">
        <f t="shared" si="134"/>
        <v>12800</v>
      </c>
      <c r="O312" s="5">
        <f t="shared" si="134"/>
        <v>16000</v>
      </c>
      <c r="P312" s="5">
        <f t="shared" si="135"/>
        <v>15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>
        <f t="shared" si="131"/>
        <v>14</v>
      </c>
      <c r="AB312" s="5"/>
      <c r="AC312" s="5"/>
      <c r="AD312" s="5"/>
      <c r="AE312" s="5">
        <f t="shared" si="132"/>
        <v>15</v>
      </c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>
      <c r="A313" s="5" t="s">
        <v>83</v>
      </c>
      <c r="B313" s="5" t="str">
        <f>VLOOKUP(A313,'name convert'!$A$1:$B$50,2,FALSE)</f>
        <v>Stables</v>
      </c>
      <c r="C313" s="5" t="s">
        <v>106</v>
      </c>
      <c r="D313" s="5">
        <v>16</v>
      </c>
      <c r="E313" s="5">
        <v>2</v>
      </c>
      <c r="F313" s="5">
        <v>6</v>
      </c>
      <c r="G313" s="5">
        <v>5</v>
      </c>
      <c r="H313" s="5"/>
      <c r="I313" s="5">
        <f t="shared" si="133"/>
        <v>8640</v>
      </c>
      <c r="J313" s="5">
        <f t="shared" si="125"/>
        <v>144</v>
      </c>
      <c r="K313" s="5">
        <v>0</v>
      </c>
      <c r="L313" s="5">
        <f t="shared" si="134"/>
        <v>38400</v>
      </c>
      <c r="M313" s="5">
        <f t="shared" si="134"/>
        <v>64000</v>
      </c>
      <c r="N313" s="5">
        <f t="shared" si="134"/>
        <v>25600</v>
      </c>
      <c r="O313" s="5">
        <f t="shared" si="134"/>
        <v>32000</v>
      </c>
      <c r="P313" s="5">
        <f t="shared" si="135"/>
        <v>16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>
        <f t="shared" si="131"/>
        <v>15</v>
      </c>
      <c r="AB313" s="5"/>
      <c r="AC313" s="5"/>
      <c r="AD313" s="5"/>
      <c r="AE313" s="5">
        <f t="shared" si="132"/>
        <v>15</v>
      </c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>
      <c r="A314" s="5" t="s">
        <v>83</v>
      </c>
      <c r="B314" s="5" t="str">
        <f>VLOOKUP(A314,'name convert'!$A$1:$B$50,2,FALSE)</f>
        <v>Stables</v>
      </c>
      <c r="C314" s="5" t="s">
        <v>106</v>
      </c>
      <c r="D314" s="5">
        <v>17</v>
      </c>
      <c r="E314" s="5">
        <v>2</v>
      </c>
      <c r="F314" s="5">
        <v>7</v>
      </c>
      <c r="G314" s="5">
        <v>5</v>
      </c>
      <c r="H314" s="5"/>
      <c r="I314" s="5">
        <f t="shared" si="133"/>
        <v>17280</v>
      </c>
      <c r="J314" s="5">
        <f t="shared" si="125"/>
        <v>288</v>
      </c>
      <c r="K314" s="5">
        <v>0</v>
      </c>
      <c r="L314" s="5">
        <f t="shared" si="134"/>
        <v>76800</v>
      </c>
      <c r="M314" s="5">
        <f t="shared" si="134"/>
        <v>128000</v>
      </c>
      <c r="N314" s="5">
        <f t="shared" si="134"/>
        <v>51200</v>
      </c>
      <c r="O314" s="5">
        <f t="shared" si="134"/>
        <v>64000</v>
      </c>
      <c r="P314" s="5">
        <f t="shared" si="135"/>
        <v>17</v>
      </c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>
        <f t="shared" si="131"/>
        <v>16</v>
      </c>
      <c r="AB314" s="5"/>
      <c r="AC314" s="5"/>
      <c r="AD314" s="5"/>
      <c r="AE314" s="5">
        <f t="shared" si="132"/>
        <v>15</v>
      </c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>
      <c r="A315" s="5" t="s">
        <v>83</v>
      </c>
      <c r="B315" s="5" t="str">
        <f>VLOOKUP(A315,'name convert'!$A$1:$B$50,2,FALSE)</f>
        <v>Stables</v>
      </c>
      <c r="C315" s="5" t="s">
        <v>106</v>
      </c>
      <c r="D315" s="5">
        <v>18</v>
      </c>
      <c r="E315" s="5">
        <v>2</v>
      </c>
      <c r="F315" s="5">
        <v>8</v>
      </c>
      <c r="G315" s="5">
        <v>5</v>
      </c>
      <c r="H315" s="5"/>
      <c r="I315" s="5">
        <f t="shared" si="133"/>
        <v>34560</v>
      </c>
      <c r="J315" s="5">
        <f t="shared" si="125"/>
        <v>576</v>
      </c>
      <c r="K315" s="5">
        <v>0</v>
      </c>
      <c r="L315" s="5">
        <f t="shared" si="134"/>
        <v>153600</v>
      </c>
      <c r="M315" s="5">
        <f t="shared" si="134"/>
        <v>256000</v>
      </c>
      <c r="N315" s="5">
        <f t="shared" si="134"/>
        <v>102400</v>
      </c>
      <c r="O315" s="5">
        <f t="shared" si="134"/>
        <v>128000</v>
      </c>
      <c r="P315" s="5">
        <f t="shared" si="135"/>
        <v>18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>
        <f t="shared" si="131"/>
        <v>17</v>
      </c>
      <c r="AB315" s="5"/>
      <c r="AC315" s="5"/>
      <c r="AD315" s="5"/>
      <c r="AE315" s="5">
        <f t="shared" si="132"/>
        <v>15</v>
      </c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>
      <c r="A316" s="5" t="s">
        <v>83</v>
      </c>
      <c r="B316" s="5" t="str">
        <f>VLOOKUP(A316,'name convert'!$A$1:$B$50,2,FALSE)</f>
        <v>Stables</v>
      </c>
      <c r="C316" s="5" t="s">
        <v>106</v>
      </c>
      <c r="D316" s="5">
        <v>19</v>
      </c>
      <c r="E316" s="5">
        <v>2</v>
      </c>
      <c r="F316" s="5">
        <v>9</v>
      </c>
      <c r="G316" s="5">
        <v>5</v>
      </c>
      <c r="H316" s="5"/>
      <c r="I316" s="5">
        <f t="shared" si="133"/>
        <v>69120</v>
      </c>
      <c r="J316" s="5">
        <f t="shared" si="125"/>
        <v>1152</v>
      </c>
      <c r="K316" s="5">
        <v>0</v>
      </c>
      <c r="L316" s="5">
        <f t="shared" si="134"/>
        <v>307200</v>
      </c>
      <c r="M316" s="5">
        <f t="shared" si="134"/>
        <v>512000</v>
      </c>
      <c r="N316" s="5">
        <f t="shared" si="134"/>
        <v>204800</v>
      </c>
      <c r="O316" s="5">
        <f t="shared" si="134"/>
        <v>256000</v>
      </c>
      <c r="P316" s="5">
        <f t="shared" si="135"/>
        <v>19</v>
      </c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>
        <f t="shared" si="131"/>
        <v>18</v>
      </c>
      <c r="AB316" s="5"/>
      <c r="AC316" s="5"/>
      <c r="AD316" s="5"/>
      <c r="AE316" s="5">
        <f t="shared" si="132"/>
        <v>15</v>
      </c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>
      <c r="A317" s="5" t="s">
        <v>83</v>
      </c>
      <c r="B317" s="5" t="str">
        <f>VLOOKUP(A317,'name convert'!$A$1:$B$50,2,FALSE)</f>
        <v>Stables</v>
      </c>
      <c r="C317" s="5" t="s">
        <v>106</v>
      </c>
      <c r="D317" s="5">
        <v>20</v>
      </c>
      <c r="E317" s="5">
        <v>2</v>
      </c>
      <c r="F317" s="5">
        <v>10</v>
      </c>
      <c r="G317" s="5">
        <v>5</v>
      </c>
      <c r="I317" s="5">
        <f t="shared" si="133"/>
        <v>138240</v>
      </c>
      <c r="J317" s="5">
        <f t="shared" si="125"/>
        <v>2304</v>
      </c>
      <c r="K317" s="5">
        <v>0</v>
      </c>
      <c r="L317" s="5">
        <f t="shared" si="134"/>
        <v>614400</v>
      </c>
      <c r="M317" s="5">
        <f t="shared" si="134"/>
        <v>1024000</v>
      </c>
      <c r="N317" s="5">
        <f t="shared" si="134"/>
        <v>409600</v>
      </c>
      <c r="O317" s="5">
        <f t="shared" si="134"/>
        <v>512000</v>
      </c>
      <c r="P317" s="5">
        <f t="shared" si="135"/>
        <v>20</v>
      </c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>
        <f t="shared" si="131"/>
        <v>19</v>
      </c>
      <c r="AB317" s="5"/>
      <c r="AC317" s="5"/>
      <c r="AD317" s="5"/>
      <c r="AE317" s="5">
        <f t="shared" si="132"/>
        <v>15</v>
      </c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>
      <c r="A318" s="5" t="s">
        <v>83</v>
      </c>
      <c r="B318" s="5" t="str">
        <f>VLOOKUP(A318,'name convert'!$A$1:$B$50,2,FALSE)</f>
        <v>Stables</v>
      </c>
      <c r="C318" s="5" t="s">
        <v>106</v>
      </c>
      <c r="D318" s="5">
        <v>21</v>
      </c>
      <c r="E318" s="5">
        <v>2</v>
      </c>
      <c r="F318" s="5">
        <v>11</v>
      </c>
      <c r="G318" s="5">
        <v>5</v>
      </c>
      <c r="H318" s="5" t="s">
        <v>129</v>
      </c>
      <c r="I318" s="5">
        <v>138240</v>
      </c>
      <c r="J318" s="5">
        <v>2304</v>
      </c>
      <c r="K318" s="5">
        <v>0</v>
      </c>
      <c r="L318" s="5">
        <v>614400</v>
      </c>
      <c r="M318" s="5">
        <v>1024000</v>
      </c>
      <c r="N318" s="5">
        <v>409600</v>
      </c>
      <c r="O318" s="5">
        <v>512000</v>
      </c>
      <c r="P318" s="5">
        <f t="shared" si="135"/>
        <v>21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>
        <f t="shared" si="131"/>
        <v>20</v>
      </c>
      <c r="AB318" s="5"/>
      <c r="AC318" s="5"/>
      <c r="AD318" s="5"/>
      <c r="AE318" s="5">
        <v>15</v>
      </c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>
      <c r="A319" s="5" t="s">
        <v>77</v>
      </c>
      <c r="B319" s="5" t="str">
        <f>VLOOKUP(A319,'name convert'!$A$1:$B$50,2,FALSE)</f>
        <v>vault</v>
      </c>
      <c r="C319" s="5" t="s">
        <v>106</v>
      </c>
      <c r="D319" s="5">
        <v>1</v>
      </c>
      <c r="E319" s="5">
        <v>1</v>
      </c>
      <c r="F319" s="5">
        <v>1</v>
      </c>
      <c r="G319" s="5">
        <v>4</v>
      </c>
      <c r="H319" s="5"/>
      <c r="I319" s="5">
        <v>600</v>
      </c>
      <c r="J319" s="5">
        <f t="shared" ref="J319:J338" si="136">I319/60</f>
        <v>10</v>
      </c>
      <c r="K319" s="5">
        <v>0</v>
      </c>
      <c r="L319" s="5">
        <v>100</v>
      </c>
      <c r="M319" s="5">
        <v>1500</v>
      </c>
      <c r="N319" s="5">
        <v>1000</v>
      </c>
      <c r="O319" s="5">
        <v>300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>
      <c r="A320" s="5" t="s">
        <v>77</v>
      </c>
      <c r="B320" s="5" t="str">
        <f>VLOOKUP(A320,'name convert'!$A$1:$B$50,2,FALSE)</f>
        <v>vault</v>
      </c>
      <c r="C320" s="5" t="s">
        <v>106</v>
      </c>
      <c r="D320" s="5">
        <v>2</v>
      </c>
      <c r="E320" s="5">
        <v>1</v>
      </c>
      <c r="F320" s="5">
        <v>2</v>
      </c>
      <c r="G320" s="5">
        <v>4</v>
      </c>
      <c r="H320" s="5"/>
      <c r="I320" s="5">
        <f t="shared" ref="I320:I328" si="137">I319*2</f>
        <v>1200</v>
      </c>
      <c r="J320" s="5">
        <f t="shared" si="136"/>
        <v>20</v>
      </c>
      <c r="K320" s="5">
        <v>0</v>
      </c>
      <c r="L320" s="5">
        <f t="shared" ref="L320:L328" si="138">L319*2</f>
        <v>200</v>
      </c>
      <c r="M320" s="5">
        <f t="shared" ref="M320:M328" si="139">M319*2</f>
        <v>3000</v>
      </c>
      <c r="N320" s="5">
        <f t="shared" ref="N320:N328" si="140">N319*2</f>
        <v>2000</v>
      </c>
      <c r="O320" s="5">
        <f t="shared" ref="O320:O328" si="141">O319*2</f>
        <v>600</v>
      </c>
      <c r="P320" s="5"/>
      <c r="Q320" s="5"/>
      <c r="R320" s="5"/>
      <c r="S320" s="5"/>
      <c r="T320" s="5"/>
      <c r="U320" s="5">
        <v>1</v>
      </c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>
      <c r="A321" s="5" t="s">
        <v>77</v>
      </c>
      <c r="B321" s="5" t="str">
        <f>VLOOKUP(A321,'name convert'!$A$1:$B$50,2,FALSE)</f>
        <v>vault</v>
      </c>
      <c r="C321" s="5" t="s">
        <v>106</v>
      </c>
      <c r="D321" s="5">
        <v>3</v>
      </c>
      <c r="E321" s="5">
        <v>1</v>
      </c>
      <c r="F321" s="5">
        <v>3</v>
      </c>
      <c r="G321" s="5">
        <v>4</v>
      </c>
      <c r="H321" s="5"/>
      <c r="I321" s="5">
        <f t="shared" si="137"/>
        <v>2400</v>
      </c>
      <c r="J321" s="5">
        <f t="shared" si="136"/>
        <v>40</v>
      </c>
      <c r="K321" s="5">
        <v>0</v>
      </c>
      <c r="L321" s="5">
        <f t="shared" si="138"/>
        <v>400</v>
      </c>
      <c r="M321" s="5">
        <f t="shared" si="139"/>
        <v>6000</v>
      </c>
      <c r="N321" s="5">
        <f t="shared" si="140"/>
        <v>4000</v>
      </c>
      <c r="O321" s="5">
        <f t="shared" si="141"/>
        <v>1200</v>
      </c>
      <c r="P321" s="5"/>
      <c r="Q321" s="5"/>
      <c r="R321" s="5"/>
      <c r="S321" s="5"/>
      <c r="T321" s="5"/>
      <c r="U321" s="5">
        <f t="shared" ref="U321:U339" si="142">U320+1</f>
        <v>2</v>
      </c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>
      <c r="A322" s="5" t="s">
        <v>77</v>
      </c>
      <c r="B322" s="5" t="str">
        <f>VLOOKUP(A322,'name convert'!$A$1:$B$50,2,FALSE)</f>
        <v>vault</v>
      </c>
      <c r="C322" s="5" t="s">
        <v>106</v>
      </c>
      <c r="D322" s="5">
        <v>4</v>
      </c>
      <c r="E322" s="5">
        <v>1</v>
      </c>
      <c r="F322" s="5">
        <v>4</v>
      </c>
      <c r="G322" s="5">
        <v>4</v>
      </c>
      <c r="H322" s="5"/>
      <c r="I322" s="5">
        <f t="shared" si="137"/>
        <v>4800</v>
      </c>
      <c r="J322" s="5">
        <f t="shared" si="136"/>
        <v>80</v>
      </c>
      <c r="K322" s="5">
        <v>0</v>
      </c>
      <c r="L322" s="5">
        <f t="shared" si="138"/>
        <v>800</v>
      </c>
      <c r="M322" s="5">
        <f t="shared" si="139"/>
        <v>12000</v>
      </c>
      <c r="N322" s="5">
        <f t="shared" si="140"/>
        <v>8000</v>
      </c>
      <c r="O322" s="5">
        <f t="shared" si="141"/>
        <v>2400</v>
      </c>
      <c r="P322" s="5"/>
      <c r="Q322" s="5"/>
      <c r="R322" s="5"/>
      <c r="S322" s="5"/>
      <c r="T322" s="5"/>
      <c r="U322" s="5">
        <f t="shared" si="142"/>
        <v>3</v>
      </c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>
      <c r="A323" s="5" t="s">
        <v>77</v>
      </c>
      <c r="B323" s="5" t="str">
        <f>VLOOKUP(A323,'name convert'!$A$1:$B$50,2,FALSE)</f>
        <v>vault</v>
      </c>
      <c r="C323" s="5" t="s">
        <v>106</v>
      </c>
      <c r="D323" s="5">
        <v>5</v>
      </c>
      <c r="E323" s="5">
        <v>1</v>
      </c>
      <c r="F323" s="5">
        <v>5</v>
      </c>
      <c r="G323" s="5">
        <v>4</v>
      </c>
      <c r="H323" s="5"/>
      <c r="I323" s="5">
        <f t="shared" si="137"/>
        <v>9600</v>
      </c>
      <c r="J323" s="5">
        <f t="shared" si="136"/>
        <v>160</v>
      </c>
      <c r="K323" s="5">
        <v>0</v>
      </c>
      <c r="L323" s="5">
        <f t="shared" si="138"/>
        <v>1600</v>
      </c>
      <c r="M323" s="5">
        <f t="shared" si="139"/>
        <v>24000</v>
      </c>
      <c r="N323" s="5">
        <f t="shared" si="140"/>
        <v>16000</v>
      </c>
      <c r="O323" s="5">
        <f t="shared" si="141"/>
        <v>4800</v>
      </c>
      <c r="P323" s="5"/>
      <c r="Q323" s="5"/>
      <c r="R323" s="5"/>
      <c r="S323" s="5"/>
      <c r="T323" s="5"/>
      <c r="U323" s="5">
        <f t="shared" si="142"/>
        <v>4</v>
      </c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>
      <c r="A324" s="5" t="s">
        <v>77</v>
      </c>
      <c r="B324" s="5" t="str">
        <f>VLOOKUP(A324,'name convert'!$A$1:$B$50,2,FALSE)</f>
        <v>vault</v>
      </c>
      <c r="C324" s="5" t="s">
        <v>106</v>
      </c>
      <c r="D324" s="5">
        <v>6</v>
      </c>
      <c r="E324" s="5">
        <v>1</v>
      </c>
      <c r="F324" s="5">
        <v>6</v>
      </c>
      <c r="G324" s="5">
        <v>4</v>
      </c>
      <c r="H324" s="5"/>
      <c r="I324" s="5">
        <f t="shared" si="137"/>
        <v>19200</v>
      </c>
      <c r="J324" s="5">
        <f t="shared" si="136"/>
        <v>320</v>
      </c>
      <c r="K324" s="5">
        <v>0</v>
      </c>
      <c r="L324" s="5">
        <f t="shared" si="138"/>
        <v>3200</v>
      </c>
      <c r="M324" s="5">
        <f t="shared" si="139"/>
        <v>48000</v>
      </c>
      <c r="N324" s="5">
        <f t="shared" si="140"/>
        <v>32000</v>
      </c>
      <c r="O324" s="5">
        <f t="shared" si="141"/>
        <v>9600</v>
      </c>
      <c r="P324" s="5"/>
      <c r="Q324" s="5"/>
      <c r="R324" s="5"/>
      <c r="S324" s="5"/>
      <c r="T324" s="5"/>
      <c r="U324" s="5">
        <f t="shared" si="142"/>
        <v>5</v>
      </c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>
      <c r="A325" s="5" t="s">
        <v>77</v>
      </c>
      <c r="B325" s="5" t="str">
        <f>VLOOKUP(A325,'name convert'!$A$1:$B$50,2,FALSE)</f>
        <v>vault</v>
      </c>
      <c r="C325" s="5" t="s">
        <v>106</v>
      </c>
      <c r="D325" s="5">
        <v>7</v>
      </c>
      <c r="E325" s="5">
        <v>1</v>
      </c>
      <c r="F325" s="5">
        <v>7</v>
      </c>
      <c r="G325" s="5">
        <v>4</v>
      </c>
      <c r="H325" s="5"/>
      <c r="I325" s="5">
        <f t="shared" si="137"/>
        <v>38400</v>
      </c>
      <c r="J325" s="5">
        <f t="shared" si="136"/>
        <v>640</v>
      </c>
      <c r="K325" s="5">
        <v>0</v>
      </c>
      <c r="L325" s="5">
        <f t="shared" si="138"/>
        <v>6400</v>
      </c>
      <c r="M325" s="5">
        <f t="shared" si="139"/>
        <v>96000</v>
      </c>
      <c r="N325" s="5">
        <f t="shared" si="140"/>
        <v>64000</v>
      </c>
      <c r="O325" s="5">
        <f t="shared" si="141"/>
        <v>19200</v>
      </c>
      <c r="P325" s="5"/>
      <c r="Q325" s="5"/>
      <c r="R325" s="5"/>
      <c r="S325" s="5"/>
      <c r="T325" s="5"/>
      <c r="U325" s="5">
        <f t="shared" si="142"/>
        <v>6</v>
      </c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>
      <c r="A326" s="5" t="s">
        <v>77</v>
      </c>
      <c r="B326" s="5" t="str">
        <f>VLOOKUP(A326,'name convert'!$A$1:$B$50,2,FALSE)</f>
        <v>vault</v>
      </c>
      <c r="C326" s="5" t="s">
        <v>106</v>
      </c>
      <c r="D326" s="5">
        <v>8</v>
      </c>
      <c r="E326" s="5">
        <v>1</v>
      </c>
      <c r="F326" s="5">
        <v>8</v>
      </c>
      <c r="G326" s="5">
        <v>4</v>
      </c>
      <c r="H326" s="5"/>
      <c r="I326" s="5">
        <f t="shared" si="137"/>
        <v>76800</v>
      </c>
      <c r="J326" s="5">
        <f t="shared" si="136"/>
        <v>1280</v>
      </c>
      <c r="K326" s="5">
        <v>0</v>
      </c>
      <c r="L326" s="5">
        <f t="shared" si="138"/>
        <v>12800</v>
      </c>
      <c r="M326" s="5">
        <f t="shared" si="139"/>
        <v>192000</v>
      </c>
      <c r="N326" s="5">
        <f t="shared" si="140"/>
        <v>128000</v>
      </c>
      <c r="O326" s="5">
        <f t="shared" si="141"/>
        <v>38400</v>
      </c>
      <c r="P326" s="5"/>
      <c r="Q326" s="5"/>
      <c r="R326" s="5"/>
      <c r="S326" s="5"/>
      <c r="T326" s="5"/>
      <c r="U326" s="5">
        <f t="shared" si="142"/>
        <v>7</v>
      </c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>
      <c r="A327" s="5" t="s">
        <v>77</v>
      </c>
      <c r="B327" s="5" t="str">
        <f>VLOOKUP(A327,'name convert'!$A$1:$B$50,2,FALSE)</f>
        <v>vault</v>
      </c>
      <c r="C327" s="5" t="s">
        <v>106</v>
      </c>
      <c r="D327" s="5">
        <v>9</v>
      </c>
      <c r="E327" s="5">
        <v>1</v>
      </c>
      <c r="F327" s="5">
        <v>9</v>
      </c>
      <c r="G327" s="5">
        <v>4</v>
      </c>
      <c r="H327" s="5"/>
      <c r="I327" s="5">
        <f t="shared" si="137"/>
        <v>153600</v>
      </c>
      <c r="J327" s="5">
        <f t="shared" si="136"/>
        <v>2560</v>
      </c>
      <c r="K327" s="5">
        <v>0</v>
      </c>
      <c r="L327" s="5">
        <f t="shared" si="138"/>
        <v>25600</v>
      </c>
      <c r="M327" s="5">
        <f t="shared" si="139"/>
        <v>384000</v>
      </c>
      <c r="N327" s="5">
        <f t="shared" si="140"/>
        <v>256000</v>
      </c>
      <c r="O327" s="5">
        <f t="shared" si="141"/>
        <v>76800</v>
      </c>
      <c r="P327" s="5"/>
      <c r="Q327" s="5"/>
      <c r="R327" s="5"/>
      <c r="S327" s="5"/>
      <c r="T327" s="5"/>
      <c r="U327" s="5">
        <f t="shared" si="142"/>
        <v>8</v>
      </c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>
      <c r="A328" s="5" t="s">
        <v>77</v>
      </c>
      <c r="B328" s="5" t="str">
        <f>VLOOKUP(A328,'name convert'!$A$1:$B$50,2,FALSE)</f>
        <v>vault</v>
      </c>
      <c r="C328" s="5" t="s">
        <v>106</v>
      </c>
      <c r="D328" s="5">
        <v>10</v>
      </c>
      <c r="E328" s="5">
        <v>1</v>
      </c>
      <c r="F328" s="5">
        <v>10</v>
      </c>
      <c r="G328" s="5">
        <v>4</v>
      </c>
      <c r="H328" s="5" t="s">
        <v>117</v>
      </c>
      <c r="I328" s="5">
        <f t="shared" si="137"/>
        <v>307200</v>
      </c>
      <c r="J328" s="5">
        <f t="shared" si="136"/>
        <v>5120</v>
      </c>
      <c r="K328" s="5">
        <v>0</v>
      </c>
      <c r="L328" s="5">
        <f t="shared" si="138"/>
        <v>51200</v>
      </c>
      <c r="M328" s="5">
        <f t="shared" si="139"/>
        <v>768000</v>
      </c>
      <c r="N328" s="5">
        <f t="shared" si="140"/>
        <v>512000</v>
      </c>
      <c r="O328" s="5">
        <f t="shared" si="141"/>
        <v>153600</v>
      </c>
      <c r="P328" s="5"/>
      <c r="Q328" s="5"/>
      <c r="R328" s="5"/>
      <c r="S328" s="5"/>
      <c r="T328" s="5"/>
      <c r="U328" s="5">
        <f t="shared" si="142"/>
        <v>9</v>
      </c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>
      <c r="A329" s="5" t="s">
        <v>77</v>
      </c>
      <c r="B329" s="5" t="str">
        <f>VLOOKUP(A329,'name convert'!$A$1:$B$50,2,FALSE)</f>
        <v>vault</v>
      </c>
      <c r="C329" s="5" t="s">
        <v>106</v>
      </c>
      <c r="D329" s="5">
        <v>11</v>
      </c>
      <c r="E329" s="5">
        <v>2</v>
      </c>
      <c r="F329" s="5">
        <v>1</v>
      </c>
      <c r="G329" s="5">
        <v>15</v>
      </c>
      <c r="H329" s="5"/>
      <c r="I329" s="5">
        <v>0</v>
      </c>
      <c r="J329" s="5">
        <f t="shared" si="136"/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11</v>
      </c>
      <c r="Q329" s="5"/>
      <c r="R329" s="5"/>
      <c r="S329" s="5"/>
      <c r="T329" s="5"/>
      <c r="U329" s="5">
        <f t="shared" si="142"/>
        <v>10</v>
      </c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>
      <c r="A330" s="5" t="s">
        <v>77</v>
      </c>
      <c r="B330" s="5" t="str">
        <f>VLOOKUP(A330,'name convert'!$A$1:$B$50,2,FALSE)</f>
        <v>vault</v>
      </c>
      <c r="C330" s="5" t="s">
        <v>106</v>
      </c>
      <c r="D330" s="5">
        <v>12</v>
      </c>
      <c r="E330" s="5">
        <v>2</v>
      </c>
      <c r="F330" s="5">
        <v>2</v>
      </c>
      <c r="G330" s="5">
        <v>15</v>
      </c>
      <c r="H330" s="5"/>
      <c r="I330" s="5">
        <f t="shared" ref="I330:I338" si="143">I320</f>
        <v>1200</v>
      </c>
      <c r="J330" s="5">
        <f t="shared" si="136"/>
        <v>20</v>
      </c>
      <c r="K330" s="5">
        <v>0</v>
      </c>
      <c r="L330" s="5">
        <f t="shared" ref="L330:O338" si="144">L320</f>
        <v>200</v>
      </c>
      <c r="M330" s="5">
        <f t="shared" si="144"/>
        <v>3000</v>
      </c>
      <c r="N330" s="5">
        <f t="shared" si="144"/>
        <v>2000</v>
      </c>
      <c r="O330" s="5">
        <f t="shared" si="144"/>
        <v>600</v>
      </c>
      <c r="P330" s="5">
        <f t="shared" ref="P330:P339" si="145">P329+1</f>
        <v>12</v>
      </c>
      <c r="Q330" s="5"/>
      <c r="R330" s="5"/>
      <c r="S330" s="5"/>
      <c r="T330" s="5"/>
      <c r="U330" s="5">
        <f t="shared" si="142"/>
        <v>11</v>
      </c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>
      <c r="A331" s="5" t="s">
        <v>77</v>
      </c>
      <c r="B331" s="5" t="str">
        <f>VLOOKUP(A331,'name convert'!$A$1:$B$50,2,FALSE)</f>
        <v>vault</v>
      </c>
      <c r="C331" s="5" t="s">
        <v>106</v>
      </c>
      <c r="D331" s="5">
        <v>13</v>
      </c>
      <c r="E331" s="5">
        <v>2</v>
      </c>
      <c r="F331" s="5">
        <v>3</v>
      </c>
      <c r="G331" s="5">
        <v>15</v>
      </c>
      <c r="H331" s="5"/>
      <c r="I331" s="5">
        <f t="shared" si="143"/>
        <v>2400</v>
      </c>
      <c r="J331" s="5">
        <f t="shared" si="136"/>
        <v>40</v>
      </c>
      <c r="K331" s="5">
        <v>0</v>
      </c>
      <c r="L331" s="5">
        <f t="shared" si="144"/>
        <v>400</v>
      </c>
      <c r="M331" s="5">
        <f t="shared" si="144"/>
        <v>6000</v>
      </c>
      <c r="N331" s="5">
        <f t="shared" si="144"/>
        <v>4000</v>
      </c>
      <c r="O331" s="5">
        <f t="shared" si="144"/>
        <v>1200</v>
      </c>
      <c r="P331" s="5">
        <f t="shared" si="145"/>
        <v>13</v>
      </c>
      <c r="Q331" s="5"/>
      <c r="R331" s="5"/>
      <c r="S331" s="5"/>
      <c r="T331" s="5"/>
      <c r="U331" s="5">
        <f t="shared" si="142"/>
        <v>12</v>
      </c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>
      <c r="A332" s="5" t="s">
        <v>77</v>
      </c>
      <c r="B332" s="5" t="str">
        <f>VLOOKUP(A332,'name convert'!$A$1:$B$50,2,FALSE)</f>
        <v>vault</v>
      </c>
      <c r="C332" s="5" t="s">
        <v>106</v>
      </c>
      <c r="D332" s="5">
        <v>14</v>
      </c>
      <c r="E332" s="5">
        <v>2</v>
      </c>
      <c r="F332" s="5">
        <v>4</v>
      </c>
      <c r="G332" s="5">
        <v>15</v>
      </c>
      <c r="H332" s="5"/>
      <c r="I332" s="5">
        <f t="shared" si="143"/>
        <v>4800</v>
      </c>
      <c r="J332" s="5">
        <f t="shared" si="136"/>
        <v>80</v>
      </c>
      <c r="K332" s="5">
        <v>0</v>
      </c>
      <c r="L332" s="5">
        <f t="shared" si="144"/>
        <v>800</v>
      </c>
      <c r="M332" s="5">
        <f t="shared" si="144"/>
        <v>12000</v>
      </c>
      <c r="N332" s="5">
        <f t="shared" si="144"/>
        <v>8000</v>
      </c>
      <c r="O332" s="5">
        <f t="shared" si="144"/>
        <v>2400</v>
      </c>
      <c r="P332" s="5">
        <f t="shared" si="145"/>
        <v>14</v>
      </c>
      <c r="Q332" s="5"/>
      <c r="R332" s="5"/>
      <c r="S332" s="5"/>
      <c r="T332" s="5"/>
      <c r="U332" s="5">
        <f t="shared" si="142"/>
        <v>13</v>
      </c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>
      <c r="A333" s="5" t="s">
        <v>77</v>
      </c>
      <c r="B333" s="5" t="str">
        <f>VLOOKUP(A333,'name convert'!$A$1:$B$50,2,FALSE)</f>
        <v>vault</v>
      </c>
      <c r="C333" s="5" t="s">
        <v>106</v>
      </c>
      <c r="D333" s="5">
        <v>15</v>
      </c>
      <c r="E333" s="5">
        <v>2</v>
      </c>
      <c r="F333" s="5">
        <v>5</v>
      </c>
      <c r="G333" s="5">
        <v>15</v>
      </c>
      <c r="H333" s="5"/>
      <c r="I333" s="5">
        <f t="shared" si="143"/>
        <v>9600</v>
      </c>
      <c r="J333" s="5">
        <f t="shared" si="136"/>
        <v>160</v>
      </c>
      <c r="K333" s="5">
        <v>0</v>
      </c>
      <c r="L333" s="5">
        <f t="shared" si="144"/>
        <v>1600</v>
      </c>
      <c r="M333" s="5">
        <f t="shared" si="144"/>
        <v>24000</v>
      </c>
      <c r="N333" s="5">
        <f t="shared" si="144"/>
        <v>16000</v>
      </c>
      <c r="O333" s="5">
        <f t="shared" si="144"/>
        <v>4800</v>
      </c>
      <c r="P333" s="5">
        <f t="shared" si="145"/>
        <v>15</v>
      </c>
      <c r="Q333" s="5"/>
      <c r="R333" s="5"/>
      <c r="S333" s="5"/>
      <c r="T333" s="5"/>
      <c r="U333" s="5">
        <f t="shared" si="142"/>
        <v>14</v>
      </c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>
      <c r="A334" s="5" t="s">
        <v>77</v>
      </c>
      <c r="B334" s="5" t="str">
        <f>VLOOKUP(A334,'name convert'!$A$1:$B$50,2,FALSE)</f>
        <v>vault</v>
      </c>
      <c r="C334" s="5" t="s">
        <v>106</v>
      </c>
      <c r="D334" s="5">
        <v>16</v>
      </c>
      <c r="E334" s="5">
        <v>2</v>
      </c>
      <c r="F334" s="5">
        <v>6</v>
      </c>
      <c r="G334" s="5">
        <v>15</v>
      </c>
      <c r="H334" s="5"/>
      <c r="I334" s="5">
        <f t="shared" si="143"/>
        <v>19200</v>
      </c>
      <c r="J334" s="5">
        <f t="shared" si="136"/>
        <v>320</v>
      </c>
      <c r="K334" s="5">
        <v>0</v>
      </c>
      <c r="L334" s="5">
        <f t="shared" si="144"/>
        <v>3200</v>
      </c>
      <c r="M334" s="5">
        <f t="shared" si="144"/>
        <v>48000</v>
      </c>
      <c r="N334" s="5">
        <f t="shared" si="144"/>
        <v>32000</v>
      </c>
      <c r="O334" s="5">
        <f t="shared" si="144"/>
        <v>9600</v>
      </c>
      <c r="P334" s="5">
        <f t="shared" si="145"/>
        <v>16</v>
      </c>
      <c r="Q334" s="5"/>
      <c r="R334" s="5"/>
      <c r="S334" s="5"/>
      <c r="T334" s="5"/>
      <c r="U334" s="5">
        <f t="shared" si="142"/>
        <v>15</v>
      </c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>
      <c r="A335" s="5" t="s">
        <v>77</v>
      </c>
      <c r="B335" s="5" t="str">
        <f>VLOOKUP(A335,'name convert'!$A$1:$B$50,2,FALSE)</f>
        <v>vault</v>
      </c>
      <c r="C335" s="5" t="s">
        <v>106</v>
      </c>
      <c r="D335" s="5">
        <v>17</v>
      </c>
      <c r="E335" s="5">
        <v>2</v>
      </c>
      <c r="F335" s="5">
        <v>7</v>
      </c>
      <c r="G335" s="5">
        <v>15</v>
      </c>
      <c r="H335" s="5"/>
      <c r="I335" s="5">
        <f t="shared" si="143"/>
        <v>38400</v>
      </c>
      <c r="J335" s="5">
        <f t="shared" si="136"/>
        <v>640</v>
      </c>
      <c r="K335" s="5">
        <v>0</v>
      </c>
      <c r="L335" s="5">
        <f t="shared" si="144"/>
        <v>6400</v>
      </c>
      <c r="M335" s="5">
        <f t="shared" si="144"/>
        <v>96000</v>
      </c>
      <c r="N335" s="5">
        <f t="shared" si="144"/>
        <v>64000</v>
      </c>
      <c r="O335" s="5">
        <f t="shared" si="144"/>
        <v>19200</v>
      </c>
      <c r="P335" s="5">
        <f t="shared" si="145"/>
        <v>17</v>
      </c>
      <c r="Q335" s="5"/>
      <c r="R335" s="5"/>
      <c r="S335" s="5"/>
      <c r="T335" s="5"/>
      <c r="U335" s="5">
        <f t="shared" si="142"/>
        <v>16</v>
      </c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>
      <c r="A336" s="5" t="s">
        <v>77</v>
      </c>
      <c r="B336" s="5" t="str">
        <f>VLOOKUP(A336,'name convert'!$A$1:$B$50,2,FALSE)</f>
        <v>vault</v>
      </c>
      <c r="C336" s="5" t="s">
        <v>106</v>
      </c>
      <c r="D336" s="5">
        <v>18</v>
      </c>
      <c r="E336" s="5">
        <v>2</v>
      </c>
      <c r="F336" s="5">
        <v>8</v>
      </c>
      <c r="G336" s="5">
        <v>15</v>
      </c>
      <c r="H336" s="5"/>
      <c r="I336" s="5">
        <f t="shared" si="143"/>
        <v>76800</v>
      </c>
      <c r="J336" s="5">
        <f t="shared" si="136"/>
        <v>1280</v>
      </c>
      <c r="K336" s="5">
        <v>0</v>
      </c>
      <c r="L336" s="5">
        <f t="shared" si="144"/>
        <v>12800</v>
      </c>
      <c r="M336" s="5">
        <f t="shared" si="144"/>
        <v>192000</v>
      </c>
      <c r="N336" s="5">
        <f t="shared" si="144"/>
        <v>128000</v>
      </c>
      <c r="O336" s="5">
        <f t="shared" si="144"/>
        <v>38400</v>
      </c>
      <c r="P336" s="5">
        <f t="shared" si="145"/>
        <v>18</v>
      </c>
      <c r="Q336" s="5"/>
      <c r="R336" s="5"/>
      <c r="S336" s="5"/>
      <c r="T336" s="5"/>
      <c r="U336" s="5">
        <f t="shared" si="142"/>
        <v>17</v>
      </c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>
      <c r="A337" s="5" t="s">
        <v>77</v>
      </c>
      <c r="B337" s="5" t="str">
        <f>VLOOKUP(A337,'name convert'!$A$1:$B$50,2,FALSE)</f>
        <v>vault</v>
      </c>
      <c r="C337" s="5" t="s">
        <v>106</v>
      </c>
      <c r="D337" s="5">
        <v>19</v>
      </c>
      <c r="E337" s="5">
        <v>2</v>
      </c>
      <c r="F337" s="5">
        <v>9</v>
      </c>
      <c r="G337" s="5">
        <v>15</v>
      </c>
      <c r="H337" s="5"/>
      <c r="I337" s="5">
        <f t="shared" si="143"/>
        <v>153600</v>
      </c>
      <c r="J337" s="5">
        <f t="shared" si="136"/>
        <v>2560</v>
      </c>
      <c r="K337" s="5">
        <v>0</v>
      </c>
      <c r="L337" s="5">
        <f t="shared" si="144"/>
        <v>25600</v>
      </c>
      <c r="M337" s="5">
        <f t="shared" si="144"/>
        <v>384000</v>
      </c>
      <c r="N337" s="5">
        <f t="shared" si="144"/>
        <v>256000</v>
      </c>
      <c r="O337" s="5">
        <f t="shared" si="144"/>
        <v>76800</v>
      </c>
      <c r="P337" s="5">
        <f t="shared" si="145"/>
        <v>19</v>
      </c>
      <c r="Q337" s="5"/>
      <c r="R337" s="5"/>
      <c r="S337" s="5"/>
      <c r="T337" s="5"/>
      <c r="U337" s="5">
        <f t="shared" si="142"/>
        <v>18</v>
      </c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>
      <c r="A338" s="5" t="s">
        <v>77</v>
      </c>
      <c r="B338" s="5" t="str">
        <f>VLOOKUP(A338,'name convert'!$A$1:$B$50,2,FALSE)</f>
        <v>vault</v>
      </c>
      <c r="C338" s="5" t="s">
        <v>106</v>
      </c>
      <c r="D338" s="5">
        <v>20</v>
      </c>
      <c r="E338" s="5">
        <v>2</v>
      </c>
      <c r="F338" s="5">
        <v>10</v>
      </c>
      <c r="G338" s="5">
        <v>15</v>
      </c>
      <c r="I338" s="5">
        <f t="shared" si="143"/>
        <v>307200</v>
      </c>
      <c r="J338" s="5">
        <f t="shared" si="136"/>
        <v>5120</v>
      </c>
      <c r="K338" s="5">
        <v>0</v>
      </c>
      <c r="L338" s="5">
        <f t="shared" si="144"/>
        <v>51200</v>
      </c>
      <c r="M338" s="5">
        <f t="shared" si="144"/>
        <v>768000</v>
      </c>
      <c r="N338" s="5">
        <f t="shared" si="144"/>
        <v>512000</v>
      </c>
      <c r="O338" s="5">
        <f t="shared" si="144"/>
        <v>153600</v>
      </c>
      <c r="P338" s="5">
        <f t="shared" si="145"/>
        <v>20</v>
      </c>
      <c r="Q338" s="5"/>
      <c r="R338" s="5"/>
      <c r="S338" s="5"/>
      <c r="T338" s="5"/>
      <c r="U338" s="5">
        <f t="shared" si="142"/>
        <v>19</v>
      </c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>
      <c r="A339" s="5" t="s">
        <v>77</v>
      </c>
      <c r="B339" s="5" t="str">
        <f>VLOOKUP(A339,'name convert'!$A$1:$B$50,2,FALSE)</f>
        <v>vault</v>
      </c>
      <c r="C339" s="5" t="s">
        <v>106</v>
      </c>
      <c r="D339" s="5">
        <v>21</v>
      </c>
      <c r="E339" s="5">
        <v>2</v>
      </c>
      <c r="F339" s="5">
        <v>11</v>
      </c>
      <c r="G339" s="5">
        <v>15</v>
      </c>
      <c r="H339" s="5" t="s">
        <v>129</v>
      </c>
      <c r="I339" s="5">
        <v>307200</v>
      </c>
      <c r="J339" s="5">
        <v>5120</v>
      </c>
      <c r="K339" s="5">
        <v>0</v>
      </c>
      <c r="L339" s="5">
        <v>51200</v>
      </c>
      <c r="M339" s="5">
        <v>768000</v>
      </c>
      <c r="N339" s="5">
        <v>512000</v>
      </c>
      <c r="O339" s="5">
        <v>153600</v>
      </c>
      <c r="P339" s="5">
        <f t="shared" si="145"/>
        <v>21</v>
      </c>
      <c r="Q339" s="5"/>
      <c r="R339" s="5"/>
      <c r="S339" s="5"/>
      <c r="T339" s="5"/>
      <c r="U339" s="5">
        <f t="shared" si="142"/>
        <v>20</v>
      </c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>
      <c r="A340" s="5" t="s">
        <v>86</v>
      </c>
      <c r="B340" s="5" t="str">
        <f>VLOOKUP(A340,'name convert'!$A$1:$B$50,2,FALSE)</f>
        <v>City wall</v>
      </c>
      <c r="C340" s="5" t="s">
        <v>106</v>
      </c>
      <c r="D340" s="5">
        <v>1</v>
      </c>
      <c r="E340" s="5">
        <v>1</v>
      </c>
      <c r="F340" s="5">
        <v>1</v>
      </c>
      <c r="G340" s="5">
        <v>4</v>
      </c>
      <c r="H340" s="5"/>
      <c r="I340" s="5">
        <v>900</v>
      </c>
      <c r="J340" s="5">
        <f t="shared" ref="J340:J359" si="146">I340/60</f>
        <v>15</v>
      </c>
      <c r="K340" s="5">
        <v>0</v>
      </c>
      <c r="L340" s="5">
        <v>3000</v>
      </c>
      <c r="M340" s="5">
        <v>1500</v>
      </c>
      <c r="N340" s="5">
        <v>10000</v>
      </c>
      <c r="O340" s="5">
        <v>500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>
        <v>2</v>
      </c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>
      <c r="A341" s="5" t="s">
        <v>86</v>
      </c>
      <c r="B341" s="5" t="str">
        <f>VLOOKUP(A341,'name convert'!$A$1:$B$50,2,FALSE)</f>
        <v>City wall</v>
      </c>
      <c r="C341" s="5" t="s">
        <v>106</v>
      </c>
      <c r="D341" s="5">
        <v>2</v>
      </c>
      <c r="E341" s="5">
        <v>1</v>
      </c>
      <c r="F341" s="5">
        <v>2</v>
      </c>
      <c r="G341" s="5">
        <v>4</v>
      </c>
      <c r="H341" s="5"/>
      <c r="I341" s="5">
        <f t="shared" ref="I341:I349" si="147">I340*2</f>
        <v>1800</v>
      </c>
      <c r="J341" s="5">
        <f t="shared" si="146"/>
        <v>30</v>
      </c>
      <c r="K341" s="5">
        <v>0</v>
      </c>
      <c r="L341" s="5">
        <f t="shared" ref="L341:L349" si="148">L340*2</f>
        <v>6000</v>
      </c>
      <c r="M341" s="5">
        <f t="shared" ref="M341:M349" si="149">M340*2</f>
        <v>3000</v>
      </c>
      <c r="N341" s="5">
        <f t="shared" ref="N341:N349" si="150">N340*2</f>
        <v>20000</v>
      </c>
      <c r="O341" s="5">
        <f t="shared" ref="O341:O349" si="151">O340*2</f>
        <v>1000</v>
      </c>
      <c r="P341" s="5"/>
      <c r="Q341" s="5"/>
      <c r="R341" s="5"/>
      <c r="S341" s="5"/>
      <c r="T341" s="5"/>
      <c r="U341" s="5"/>
      <c r="V341" s="5"/>
      <c r="W341" s="5"/>
      <c r="X341" s="5"/>
      <c r="Y341" s="5">
        <v>1</v>
      </c>
      <c r="Z341" s="5"/>
      <c r="AA341" s="5"/>
      <c r="AB341" s="5"/>
      <c r="AC341" s="5"/>
      <c r="AD341" s="5">
        <v>1</v>
      </c>
      <c r="AE341" s="5"/>
      <c r="AF341" s="5">
        <v>2</v>
      </c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>
      <c r="A342" s="5" t="s">
        <v>86</v>
      </c>
      <c r="B342" s="5" t="str">
        <f>VLOOKUP(A342,'name convert'!$A$1:$B$50,2,FALSE)</f>
        <v>City wall</v>
      </c>
      <c r="C342" s="5" t="s">
        <v>106</v>
      </c>
      <c r="D342" s="5">
        <v>3</v>
      </c>
      <c r="E342" s="5">
        <v>1</v>
      </c>
      <c r="F342" s="5">
        <v>3</v>
      </c>
      <c r="G342" s="5">
        <v>4</v>
      </c>
      <c r="H342" s="5"/>
      <c r="I342" s="5">
        <f t="shared" si="147"/>
        <v>3600</v>
      </c>
      <c r="J342" s="5">
        <f t="shared" si="146"/>
        <v>60</v>
      </c>
      <c r="K342" s="5">
        <v>0</v>
      </c>
      <c r="L342" s="5">
        <f t="shared" si="148"/>
        <v>12000</v>
      </c>
      <c r="M342" s="5">
        <f t="shared" si="149"/>
        <v>6000</v>
      </c>
      <c r="N342" s="5">
        <f t="shared" si="150"/>
        <v>40000</v>
      </c>
      <c r="O342" s="5">
        <f t="shared" si="151"/>
        <v>2000</v>
      </c>
      <c r="P342" s="5"/>
      <c r="Q342" s="5"/>
      <c r="R342" s="5"/>
      <c r="S342" s="5"/>
      <c r="T342" s="5"/>
      <c r="U342" s="5"/>
      <c r="V342" s="5"/>
      <c r="W342" s="5"/>
      <c r="X342" s="5"/>
      <c r="Y342" s="5">
        <f t="shared" ref="Y342:Y360" si="152">Y341+1</f>
        <v>2</v>
      </c>
      <c r="Z342" s="5"/>
      <c r="AA342" s="5"/>
      <c r="AB342" s="5"/>
      <c r="AC342" s="5"/>
      <c r="AD342" s="5">
        <f t="shared" ref="AD342:AD360" si="153">AD341+1</f>
        <v>2</v>
      </c>
      <c r="AE342" s="5"/>
      <c r="AF342" s="5">
        <v>2</v>
      </c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>
      <c r="A343" s="5" t="s">
        <v>86</v>
      </c>
      <c r="B343" s="5" t="str">
        <f>VLOOKUP(A343,'name convert'!$A$1:$B$50,2,FALSE)</f>
        <v>City wall</v>
      </c>
      <c r="C343" s="5" t="s">
        <v>106</v>
      </c>
      <c r="D343" s="5">
        <v>4</v>
      </c>
      <c r="E343" s="5">
        <v>1</v>
      </c>
      <c r="F343" s="5">
        <v>4</v>
      </c>
      <c r="G343" s="5">
        <v>4</v>
      </c>
      <c r="H343" s="5"/>
      <c r="I343" s="5">
        <f t="shared" si="147"/>
        <v>7200</v>
      </c>
      <c r="J343" s="5">
        <f t="shared" si="146"/>
        <v>120</v>
      </c>
      <c r="K343" s="5">
        <v>0</v>
      </c>
      <c r="L343" s="5">
        <f t="shared" si="148"/>
        <v>24000</v>
      </c>
      <c r="M343" s="5">
        <f t="shared" si="149"/>
        <v>12000</v>
      </c>
      <c r="N343" s="5">
        <f t="shared" si="150"/>
        <v>80000</v>
      </c>
      <c r="O343" s="5">
        <f t="shared" si="151"/>
        <v>4000</v>
      </c>
      <c r="P343" s="5"/>
      <c r="Q343" s="5"/>
      <c r="R343" s="5"/>
      <c r="S343" s="5"/>
      <c r="T343" s="5"/>
      <c r="U343" s="5"/>
      <c r="V343" s="5"/>
      <c r="W343" s="5"/>
      <c r="X343" s="5"/>
      <c r="Y343" s="5">
        <f t="shared" si="152"/>
        <v>3</v>
      </c>
      <c r="Z343" s="5"/>
      <c r="AA343" s="5"/>
      <c r="AB343" s="5"/>
      <c r="AC343" s="5"/>
      <c r="AD343" s="5">
        <f t="shared" si="153"/>
        <v>3</v>
      </c>
      <c r="AE343" s="5"/>
      <c r="AF343" s="5">
        <v>2</v>
      </c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>
      <c r="A344" s="5" t="s">
        <v>86</v>
      </c>
      <c r="B344" s="5" t="str">
        <f>VLOOKUP(A344,'name convert'!$A$1:$B$50,2,FALSE)</f>
        <v>City wall</v>
      </c>
      <c r="C344" s="5" t="s">
        <v>106</v>
      </c>
      <c r="D344" s="5">
        <v>5</v>
      </c>
      <c r="E344" s="5">
        <v>1</v>
      </c>
      <c r="F344" s="5">
        <v>5</v>
      </c>
      <c r="G344" s="5">
        <v>4</v>
      </c>
      <c r="H344" s="5"/>
      <c r="I344" s="5">
        <f t="shared" si="147"/>
        <v>14400</v>
      </c>
      <c r="J344" s="5">
        <f t="shared" si="146"/>
        <v>240</v>
      </c>
      <c r="K344" s="5">
        <v>0</v>
      </c>
      <c r="L344" s="5">
        <f t="shared" si="148"/>
        <v>48000</v>
      </c>
      <c r="M344" s="5">
        <f t="shared" si="149"/>
        <v>24000</v>
      </c>
      <c r="N344" s="5">
        <f t="shared" si="150"/>
        <v>160000</v>
      </c>
      <c r="O344" s="5">
        <f t="shared" si="151"/>
        <v>8000</v>
      </c>
      <c r="P344" s="5"/>
      <c r="Q344" s="5"/>
      <c r="R344" s="5"/>
      <c r="S344" s="5"/>
      <c r="T344" s="5"/>
      <c r="U344" s="5"/>
      <c r="V344" s="5"/>
      <c r="W344" s="5"/>
      <c r="X344" s="5"/>
      <c r="Y344" s="5">
        <f t="shared" si="152"/>
        <v>4</v>
      </c>
      <c r="Z344" s="5"/>
      <c r="AA344" s="5"/>
      <c r="AB344" s="5"/>
      <c r="AC344" s="5"/>
      <c r="AD344" s="5">
        <f t="shared" si="153"/>
        <v>4</v>
      </c>
      <c r="AE344" s="5"/>
      <c r="AF344" s="5">
        <v>2</v>
      </c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>
      <c r="A345" s="5" t="s">
        <v>86</v>
      </c>
      <c r="B345" s="5" t="str">
        <f>VLOOKUP(A345,'name convert'!$A$1:$B$50,2,FALSE)</f>
        <v>City wall</v>
      </c>
      <c r="C345" s="5" t="s">
        <v>106</v>
      </c>
      <c r="D345" s="5">
        <v>6</v>
      </c>
      <c r="E345" s="5">
        <v>1</v>
      </c>
      <c r="F345" s="5">
        <v>6</v>
      </c>
      <c r="G345" s="5">
        <v>4</v>
      </c>
      <c r="H345" s="5"/>
      <c r="I345" s="5">
        <f t="shared" si="147"/>
        <v>28800</v>
      </c>
      <c r="J345" s="5">
        <f t="shared" si="146"/>
        <v>480</v>
      </c>
      <c r="K345" s="5">
        <v>0</v>
      </c>
      <c r="L345" s="5">
        <f t="shared" si="148"/>
        <v>96000</v>
      </c>
      <c r="M345" s="5">
        <f t="shared" si="149"/>
        <v>48000</v>
      </c>
      <c r="N345" s="5">
        <f t="shared" si="150"/>
        <v>320000</v>
      </c>
      <c r="O345" s="5">
        <f t="shared" si="151"/>
        <v>16000</v>
      </c>
      <c r="P345" s="5"/>
      <c r="Q345" s="5"/>
      <c r="R345" s="5"/>
      <c r="S345" s="5"/>
      <c r="T345" s="5"/>
      <c r="U345" s="5"/>
      <c r="V345" s="5"/>
      <c r="W345" s="5"/>
      <c r="X345" s="5"/>
      <c r="Y345" s="5">
        <f t="shared" si="152"/>
        <v>5</v>
      </c>
      <c r="Z345" s="5"/>
      <c r="AA345" s="5"/>
      <c r="AB345" s="5"/>
      <c r="AC345" s="5"/>
      <c r="AD345" s="5">
        <f t="shared" si="153"/>
        <v>5</v>
      </c>
      <c r="AE345" s="5"/>
      <c r="AF345" s="5">
        <v>2</v>
      </c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>
      <c r="A346" s="5" t="s">
        <v>86</v>
      </c>
      <c r="B346" s="5" t="str">
        <f>VLOOKUP(A346,'name convert'!$A$1:$B$50,2,FALSE)</f>
        <v>City wall</v>
      </c>
      <c r="C346" s="5" t="s">
        <v>106</v>
      </c>
      <c r="D346" s="5">
        <v>7</v>
      </c>
      <c r="E346" s="5">
        <v>1</v>
      </c>
      <c r="F346" s="5">
        <v>7</v>
      </c>
      <c r="G346" s="5">
        <v>4</v>
      </c>
      <c r="H346" s="5"/>
      <c r="I346" s="5">
        <f t="shared" si="147"/>
        <v>57600</v>
      </c>
      <c r="J346" s="5">
        <f t="shared" si="146"/>
        <v>960</v>
      </c>
      <c r="K346" s="5">
        <v>0</v>
      </c>
      <c r="L346" s="5">
        <f t="shared" si="148"/>
        <v>192000</v>
      </c>
      <c r="M346" s="5">
        <f t="shared" si="149"/>
        <v>96000</v>
      </c>
      <c r="N346" s="5">
        <f t="shared" si="150"/>
        <v>640000</v>
      </c>
      <c r="O346" s="5">
        <f t="shared" si="151"/>
        <v>32000</v>
      </c>
      <c r="P346" s="5"/>
      <c r="Q346" s="5"/>
      <c r="R346" s="5"/>
      <c r="S346" s="5"/>
      <c r="T346" s="5"/>
      <c r="U346" s="5"/>
      <c r="V346" s="5"/>
      <c r="W346" s="5"/>
      <c r="X346" s="5"/>
      <c r="Y346" s="5">
        <f t="shared" si="152"/>
        <v>6</v>
      </c>
      <c r="Z346" s="5"/>
      <c r="AA346" s="5"/>
      <c r="AB346" s="5"/>
      <c r="AC346" s="5"/>
      <c r="AD346" s="5">
        <f t="shared" si="153"/>
        <v>6</v>
      </c>
      <c r="AE346" s="5"/>
      <c r="AF346" s="5">
        <v>2</v>
      </c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>
      <c r="A347" s="5" t="s">
        <v>86</v>
      </c>
      <c r="B347" s="5" t="str">
        <f>VLOOKUP(A347,'name convert'!$A$1:$B$50,2,FALSE)</f>
        <v>City wall</v>
      </c>
      <c r="C347" s="5" t="s">
        <v>106</v>
      </c>
      <c r="D347" s="5">
        <v>8</v>
      </c>
      <c r="E347" s="5">
        <v>1</v>
      </c>
      <c r="F347" s="5">
        <v>8</v>
      </c>
      <c r="G347" s="5">
        <v>4</v>
      </c>
      <c r="H347" s="5"/>
      <c r="I347" s="5">
        <f t="shared" si="147"/>
        <v>115200</v>
      </c>
      <c r="J347" s="5">
        <f t="shared" si="146"/>
        <v>1920</v>
      </c>
      <c r="K347" s="5">
        <v>0</v>
      </c>
      <c r="L347" s="5">
        <f t="shared" si="148"/>
        <v>384000</v>
      </c>
      <c r="M347" s="5">
        <f t="shared" si="149"/>
        <v>192000</v>
      </c>
      <c r="N347" s="5">
        <f t="shared" si="150"/>
        <v>1280000</v>
      </c>
      <c r="O347" s="5">
        <f t="shared" si="151"/>
        <v>64000</v>
      </c>
      <c r="P347" s="5"/>
      <c r="Q347" s="5"/>
      <c r="R347" s="5"/>
      <c r="S347" s="5"/>
      <c r="T347" s="5"/>
      <c r="U347" s="5"/>
      <c r="V347" s="5"/>
      <c r="W347" s="5"/>
      <c r="X347" s="5"/>
      <c r="Y347" s="5">
        <f t="shared" si="152"/>
        <v>7</v>
      </c>
      <c r="Z347" s="5"/>
      <c r="AA347" s="5"/>
      <c r="AB347" s="5"/>
      <c r="AC347" s="5"/>
      <c r="AD347" s="5">
        <f t="shared" si="153"/>
        <v>7</v>
      </c>
      <c r="AE347" s="5"/>
      <c r="AF347" s="5">
        <v>2</v>
      </c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>
      <c r="A348" s="5" t="s">
        <v>86</v>
      </c>
      <c r="B348" s="5" t="str">
        <f>VLOOKUP(A348,'name convert'!$A$1:$B$50,2,FALSE)</f>
        <v>City wall</v>
      </c>
      <c r="C348" s="5" t="s">
        <v>106</v>
      </c>
      <c r="D348" s="5">
        <v>9</v>
      </c>
      <c r="E348" s="5">
        <v>1</v>
      </c>
      <c r="F348" s="5">
        <v>9</v>
      </c>
      <c r="G348" s="5">
        <v>4</v>
      </c>
      <c r="H348" s="5"/>
      <c r="I348" s="5">
        <f t="shared" si="147"/>
        <v>230400</v>
      </c>
      <c r="J348" s="5">
        <f t="shared" si="146"/>
        <v>3840</v>
      </c>
      <c r="K348" s="5">
        <v>0</v>
      </c>
      <c r="L348" s="5">
        <f t="shared" si="148"/>
        <v>768000</v>
      </c>
      <c r="M348" s="5">
        <f t="shared" si="149"/>
        <v>384000</v>
      </c>
      <c r="N348" s="5">
        <f t="shared" si="150"/>
        <v>2560000</v>
      </c>
      <c r="O348" s="5">
        <f t="shared" si="151"/>
        <v>128000</v>
      </c>
      <c r="P348" s="5"/>
      <c r="Q348" s="5"/>
      <c r="R348" s="5"/>
      <c r="S348" s="5"/>
      <c r="T348" s="5"/>
      <c r="U348" s="5"/>
      <c r="V348" s="5"/>
      <c r="W348" s="5"/>
      <c r="X348" s="5"/>
      <c r="Y348" s="5">
        <f t="shared" si="152"/>
        <v>8</v>
      </c>
      <c r="Z348" s="5"/>
      <c r="AA348" s="5"/>
      <c r="AB348" s="5"/>
      <c r="AC348" s="5"/>
      <c r="AD348" s="5">
        <f t="shared" si="153"/>
        <v>8</v>
      </c>
      <c r="AE348" s="5"/>
      <c r="AF348" s="5">
        <v>2</v>
      </c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>
      <c r="A349" s="5" t="s">
        <v>86</v>
      </c>
      <c r="B349" s="5" t="str">
        <f>VLOOKUP(A349,'name convert'!$A$1:$B$50,2,FALSE)</f>
        <v>City wall</v>
      </c>
      <c r="C349" s="5" t="s">
        <v>106</v>
      </c>
      <c r="D349" s="5">
        <v>10</v>
      </c>
      <c r="E349" s="5">
        <v>1</v>
      </c>
      <c r="F349" s="5">
        <v>10</v>
      </c>
      <c r="G349" s="5">
        <v>4</v>
      </c>
      <c r="H349" s="5" t="s">
        <v>117</v>
      </c>
      <c r="I349" s="5">
        <f t="shared" si="147"/>
        <v>460800</v>
      </c>
      <c r="J349" s="5">
        <f t="shared" si="146"/>
        <v>7680</v>
      </c>
      <c r="K349" s="5">
        <v>0</v>
      </c>
      <c r="L349" s="5">
        <f t="shared" si="148"/>
        <v>1536000</v>
      </c>
      <c r="M349" s="5">
        <f t="shared" si="149"/>
        <v>768000</v>
      </c>
      <c r="N349" s="5">
        <f t="shared" si="150"/>
        <v>5120000</v>
      </c>
      <c r="O349" s="5">
        <f t="shared" si="151"/>
        <v>256000</v>
      </c>
      <c r="P349" s="5"/>
      <c r="Q349" s="5"/>
      <c r="R349" s="5"/>
      <c r="S349" s="5"/>
      <c r="T349" s="5"/>
      <c r="U349" s="5"/>
      <c r="V349" s="5"/>
      <c r="W349" s="5"/>
      <c r="X349" s="5"/>
      <c r="Y349" s="5">
        <f t="shared" si="152"/>
        <v>9</v>
      </c>
      <c r="Z349" s="5"/>
      <c r="AA349" s="5"/>
      <c r="AB349" s="5"/>
      <c r="AC349" s="5"/>
      <c r="AD349" s="5">
        <f t="shared" si="153"/>
        <v>9</v>
      </c>
      <c r="AE349" s="5"/>
      <c r="AF349" s="5">
        <v>2</v>
      </c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>
      <c r="A350" s="5" t="s">
        <v>86</v>
      </c>
      <c r="B350" s="5" t="str">
        <f>VLOOKUP(A350,'name convert'!$A$1:$B$50,2,FALSE)</f>
        <v>City wall</v>
      </c>
      <c r="C350" s="5" t="s">
        <v>106</v>
      </c>
      <c r="D350" s="5">
        <v>11</v>
      </c>
      <c r="E350" s="5">
        <v>2</v>
      </c>
      <c r="F350" s="5">
        <v>1</v>
      </c>
      <c r="G350" s="5">
        <v>4</v>
      </c>
      <c r="H350" s="5"/>
      <c r="I350" s="5">
        <v>0</v>
      </c>
      <c r="J350" s="5">
        <f t="shared" si="146"/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11</v>
      </c>
      <c r="Q350" s="5"/>
      <c r="R350" s="5"/>
      <c r="S350" s="5"/>
      <c r="T350" s="5"/>
      <c r="U350" s="5"/>
      <c r="V350" s="5"/>
      <c r="W350" s="5"/>
      <c r="X350" s="5"/>
      <c r="Y350" s="5">
        <f t="shared" si="152"/>
        <v>10</v>
      </c>
      <c r="Z350" s="5"/>
      <c r="AA350" s="5"/>
      <c r="AB350" s="5"/>
      <c r="AC350" s="5"/>
      <c r="AD350" s="5">
        <f t="shared" si="153"/>
        <v>10</v>
      </c>
      <c r="AE350" s="5"/>
      <c r="AF350" s="5">
        <f t="shared" ref="AF350:AF359" si="154">AF340+10</f>
        <v>12</v>
      </c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>
      <c r="A351" s="5" t="s">
        <v>86</v>
      </c>
      <c r="B351" s="5" t="str">
        <f>VLOOKUP(A351,'name convert'!$A$1:$B$50,2,FALSE)</f>
        <v>City wall</v>
      </c>
      <c r="C351" s="5" t="s">
        <v>106</v>
      </c>
      <c r="D351" s="5">
        <v>12</v>
      </c>
      <c r="E351" s="5">
        <v>2</v>
      </c>
      <c r="F351" s="5">
        <v>2</v>
      </c>
      <c r="G351" s="5">
        <v>4</v>
      </c>
      <c r="H351" s="5"/>
      <c r="I351" s="112">
        <v>3600</v>
      </c>
      <c r="J351" s="5">
        <f t="shared" si="146"/>
        <v>60</v>
      </c>
      <c r="K351" s="5">
        <v>0</v>
      </c>
      <c r="L351" s="112">
        <v>9000</v>
      </c>
      <c r="M351" s="112">
        <v>4500</v>
      </c>
      <c r="N351" s="112">
        <v>33000</v>
      </c>
      <c r="O351" s="112">
        <v>1500</v>
      </c>
      <c r="P351" s="5">
        <f t="shared" ref="P351:P360" si="155">P350+1</f>
        <v>12</v>
      </c>
      <c r="Q351" s="5"/>
      <c r="R351" s="5"/>
      <c r="S351" s="5"/>
      <c r="T351" s="5"/>
      <c r="U351" s="5"/>
      <c r="V351" s="5"/>
      <c r="W351" s="5"/>
      <c r="X351" s="5"/>
      <c r="Y351" s="5">
        <f t="shared" si="152"/>
        <v>11</v>
      </c>
      <c r="Z351" s="5"/>
      <c r="AA351" s="5"/>
      <c r="AB351" s="5"/>
      <c r="AC351" s="5"/>
      <c r="AD351" s="5">
        <f t="shared" si="153"/>
        <v>11</v>
      </c>
      <c r="AE351" s="5"/>
      <c r="AF351" s="5">
        <f t="shared" si="154"/>
        <v>12</v>
      </c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>
      <c r="A352" s="5" t="s">
        <v>86</v>
      </c>
      <c r="B352" s="5" t="str">
        <f>VLOOKUP(A352,'name convert'!$A$1:$B$50,2,FALSE)</f>
        <v>City wall</v>
      </c>
      <c r="C352" s="5" t="s">
        <v>106</v>
      </c>
      <c r="D352" s="5">
        <v>13</v>
      </c>
      <c r="E352" s="5">
        <v>2</v>
      </c>
      <c r="F352" s="5">
        <v>3</v>
      </c>
      <c r="G352" s="5">
        <v>4</v>
      </c>
      <c r="H352" s="5"/>
      <c r="I352" s="112">
        <v>7200</v>
      </c>
      <c r="J352" s="5">
        <f t="shared" si="146"/>
        <v>120</v>
      </c>
      <c r="K352" s="5">
        <v>0</v>
      </c>
      <c r="L352" s="112">
        <v>18000</v>
      </c>
      <c r="M352" s="112">
        <v>9000</v>
      </c>
      <c r="N352" s="112">
        <v>66000</v>
      </c>
      <c r="O352" s="112">
        <v>3000</v>
      </c>
      <c r="P352" s="5">
        <f t="shared" si="155"/>
        <v>13</v>
      </c>
      <c r="Q352" s="5"/>
      <c r="R352" s="5"/>
      <c r="S352" s="5"/>
      <c r="T352" s="5"/>
      <c r="U352" s="5"/>
      <c r="V352" s="5"/>
      <c r="W352" s="5"/>
      <c r="X352" s="5"/>
      <c r="Y352" s="5">
        <f t="shared" si="152"/>
        <v>12</v>
      </c>
      <c r="Z352" s="5"/>
      <c r="AA352" s="5"/>
      <c r="AB352" s="5"/>
      <c r="AC352" s="5"/>
      <c r="AD352" s="5">
        <f t="shared" si="153"/>
        <v>12</v>
      </c>
      <c r="AE352" s="5"/>
      <c r="AF352" s="5">
        <f t="shared" si="154"/>
        <v>12</v>
      </c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>
      <c r="A353" s="5" t="s">
        <v>86</v>
      </c>
      <c r="B353" s="5" t="str">
        <f>VLOOKUP(A353,'name convert'!$A$1:$B$50,2,FALSE)</f>
        <v>City wall</v>
      </c>
      <c r="C353" s="5" t="s">
        <v>106</v>
      </c>
      <c r="D353" s="5">
        <v>14</v>
      </c>
      <c r="E353" s="5">
        <v>2</v>
      </c>
      <c r="F353" s="5">
        <v>4</v>
      </c>
      <c r="G353" s="5">
        <v>4</v>
      </c>
      <c r="H353" s="5"/>
      <c r="I353" s="112">
        <v>14400</v>
      </c>
      <c r="J353" s="5">
        <f t="shared" si="146"/>
        <v>240</v>
      </c>
      <c r="K353" s="5">
        <v>0</v>
      </c>
      <c r="L353" s="112">
        <v>36000</v>
      </c>
      <c r="M353" s="112">
        <v>18000</v>
      </c>
      <c r="N353" s="112">
        <v>132000</v>
      </c>
      <c r="O353" s="112">
        <v>6000</v>
      </c>
      <c r="P353" s="5">
        <f t="shared" si="155"/>
        <v>14</v>
      </c>
      <c r="Q353" s="5"/>
      <c r="R353" s="5"/>
      <c r="S353" s="5"/>
      <c r="T353" s="5"/>
      <c r="U353" s="5"/>
      <c r="V353" s="5"/>
      <c r="W353" s="5"/>
      <c r="X353" s="5"/>
      <c r="Y353" s="5">
        <f t="shared" si="152"/>
        <v>13</v>
      </c>
      <c r="Z353" s="5"/>
      <c r="AA353" s="5"/>
      <c r="AB353" s="5"/>
      <c r="AC353" s="5"/>
      <c r="AD353" s="5">
        <f t="shared" si="153"/>
        <v>13</v>
      </c>
      <c r="AE353" s="5"/>
      <c r="AF353" s="5">
        <f t="shared" si="154"/>
        <v>12</v>
      </c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>
      <c r="A354" s="5" t="s">
        <v>86</v>
      </c>
      <c r="B354" s="5" t="str">
        <f>VLOOKUP(A354,'name convert'!$A$1:$B$50,2,FALSE)</f>
        <v>City wall</v>
      </c>
      <c r="C354" s="5" t="s">
        <v>106</v>
      </c>
      <c r="D354" s="5">
        <v>15</v>
      </c>
      <c r="E354" s="5">
        <v>2</v>
      </c>
      <c r="F354" s="5">
        <v>5</v>
      </c>
      <c r="G354" s="5">
        <v>4</v>
      </c>
      <c r="H354" s="5"/>
      <c r="I354" s="112">
        <v>28800</v>
      </c>
      <c r="J354" s="5">
        <f t="shared" si="146"/>
        <v>480</v>
      </c>
      <c r="K354" s="5">
        <v>0</v>
      </c>
      <c r="L354" s="112">
        <v>72000</v>
      </c>
      <c r="M354" s="112">
        <v>36000</v>
      </c>
      <c r="N354" s="112">
        <v>264000</v>
      </c>
      <c r="O354" s="112">
        <v>12000</v>
      </c>
      <c r="P354" s="5">
        <f t="shared" si="155"/>
        <v>15</v>
      </c>
      <c r="Q354" s="5"/>
      <c r="R354" s="5"/>
      <c r="S354" s="5"/>
      <c r="T354" s="5"/>
      <c r="U354" s="5"/>
      <c r="V354" s="5"/>
      <c r="W354" s="5"/>
      <c r="X354" s="5"/>
      <c r="Y354" s="5">
        <f t="shared" si="152"/>
        <v>14</v>
      </c>
      <c r="Z354" s="5"/>
      <c r="AA354" s="5"/>
      <c r="AB354" s="5"/>
      <c r="AC354" s="5"/>
      <c r="AD354" s="5">
        <f t="shared" si="153"/>
        <v>14</v>
      </c>
      <c r="AE354" s="5"/>
      <c r="AF354" s="5">
        <f t="shared" si="154"/>
        <v>12</v>
      </c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>
      <c r="A355" s="5" t="s">
        <v>86</v>
      </c>
      <c r="B355" s="5" t="str">
        <f>VLOOKUP(A355,'name convert'!$A$1:$B$50,2,FALSE)</f>
        <v>City wall</v>
      </c>
      <c r="C355" s="5" t="s">
        <v>106</v>
      </c>
      <c r="D355" s="5">
        <v>16</v>
      </c>
      <c r="E355" s="5">
        <v>2</v>
      </c>
      <c r="F355" s="5">
        <v>6</v>
      </c>
      <c r="G355" s="5">
        <v>4</v>
      </c>
      <c r="H355" s="5"/>
      <c r="I355" s="112">
        <v>57600</v>
      </c>
      <c r="J355" s="5">
        <f t="shared" si="146"/>
        <v>960</v>
      </c>
      <c r="K355" s="5">
        <v>0</v>
      </c>
      <c r="L355" s="112">
        <v>144000</v>
      </c>
      <c r="M355" s="112">
        <v>72000</v>
      </c>
      <c r="N355" s="112">
        <v>528000</v>
      </c>
      <c r="O355" s="112">
        <v>24000</v>
      </c>
      <c r="P355" s="5">
        <f t="shared" si="155"/>
        <v>16</v>
      </c>
      <c r="Q355" s="5"/>
      <c r="R355" s="5"/>
      <c r="S355" s="5"/>
      <c r="T355" s="5"/>
      <c r="U355" s="5"/>
      <c r="V355" s="5"/>
      <c r="W355" s="5"/>
      <c r="X355" s="5"/>
      <c r="Y355" s="5">
        <f t="shared" si="152"/>
        <v>15</v>
      </c>
      <c r="Z355" s="5"/>
      <c r="AA355" s="5"/>
      <c r="AB355" s="5"/>
      <c r="AC355" s="5"/>
      <c r="AD355" s="5">
        <f t="shared" si="153"/>
        <v>15</v>
      </c>
      <c r="AE355" s="5"/>
      <c r="AF355" s="5">
        <f t="shared" si="154"/>
        <v>12</v>
      </c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>
      <c r="A356" s="5" t="s">
        <v>86</v>
      </c>
      <c r="B356" s="5" t="str">
        <f>VLOOKUP(A356,'name convert'!$A$1:$B$50,2,FALSE)</f>
        <v>City wall</v>
      </c>
      <c r="C356" s="5" t="s">
        <v>106</v>
      </c>
      <c r="D356" s="5">
        <v>17</v>
      </c>
      <c r="E356" s="5">
        <v>2</v>
      </c>
      <c r="F356" s="5">
        <v>7</v>
      </c>
      <c r="G356" s="5">
        <v>4</v>
      </c>
      <c r="H356" s="5"/>
      <c r="I356" s="112">
        <v>115200</v>
      </c>
      <c r="J356" s="5">
        <f t="shared" si="146"/>
        <v>1920</v>
      </c>
      <c r="K356" s="5">
        <v>0</v>
      </c>
      <c r="L356" s="112">
        <v>288000</v>
      </c>
      <c r="M356" s="112">
        <v>144000</v>
      </c>
      <c r="N356" s="112">
        <v>1056000</v>
      </c>
      <c r="O356" s="112">
        <v>48000</v>
      </c>
      <c r="P356" s="5">
        <f t="shared" si="155"/>
        <v>17</v>
      </c>
      <c r="Q356" s="5"/>
      <c r="R356" s="5"/>
      <c r="S356" s="5"/>
      <c r="T356" s="5"/>
      <c r="U356" s="5"/>
      <c r="V356" s="5"/>
      <c r="W356" s="5"/>
      <c r="X356" s="5"/>
      <c r="Y356" s="5">
        <f t="shared" si="152"/>
        <v>16</v>
      </c>
      <c r="Z356" s="5"/>
      <c r="AA356" s="5"/>
      <c r="AB356" s="5"/>
      <c r="AC356" s="5"/>
      <c r="AD356" s="5">
        <f t="shared" si="153"/>
        <v>16</v>
      </c>
      <c r="AE356" s="5"/>
      <c r="AF356" s="5">
        <f t="shared" si="154"/>
        <v>12</v>
      </c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>
      <c r="A357" s="5" t="s">
        <v>86</v>
      </c>
      <c r="B357" s="5" t="str">
        <f>VLOOKUP(A357,'name convert'!$A$1:$B$50,2,FALSE)</f>
        <v>City wall</v>
      </c>
      <c r="C357" s="5" t="s">
        <v>106</v>
      </c>
      <c r="D357" s="5">
        <v>18</v>
      </c>
      <c r="E357" s="5">
        <v>2</v>
      </c>
      <c r="F357" s="5">
        <v>8</v>
      </c>
      <c r="G357" s="5">
        <v>4</v>
      </c>
      <c r="H357" s="5"/>
      <c r="I357" s="112">
        <v>230400</v>
      </c>
      <c r="J357" s="5">
        <f t="shared" si="146"/>
        <v>3840</v>
      </c>
      <c r="K357" s="5">
        <v>0</v>
      </c>
      <c r="L357" s="112">
        <v>576000</v>
      </c>
      <c r="M357" s="112">
        <v>288000</v>
      </c>
      <c r="N357" s="112">
        <v>2112000</v>
      </c>
      <c r="O357" s="112">
        <v>96000</v>
      </c>
      <c r="P357" s="5">
        <f t="shared" si="155"/>
        <v>18</v>
      </c>
      <c r="Q357" s="5"/>
      <c r="R357" s="5"/>
      <c r="S357" s="5"/>
      <c r="T357" s="5"/>
      <c r="U357" s="5"/>
      <c r="V357" s="5"/>
      <c r="W357" s="5"/>
      <c r="X357" s="5"/>
      <c r="Y357" s="5">
        <f t="shared" si="152"/>
        <v>17</v>
      </c>
      <c r="Z357" s="5"/>
      <c r="AA357" s="5"/>
      <c r="AB357" s="5"/>
      <c r="AC357" s="5"/>
      <c r="AD357" s="5">
        <f t="shared" si="153"/>
        <v>17</v>
      </c>
      <c r="AE357" s="5"/>
      <c r="AF357" s="5">
        <f t="shared" si="154"/>
        <v>12</v>
      </c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>
      <c r="A358" s="5" t="s">
        <v>86</v>
      </c>
      <c r="B358" s="5" t="str">
        <f>VLOOKUP(A358,'name convert'!$A$1:$B$50,2,FALSE)</f>
        <v>City wall</v>
      </c>
      <c r="C358" s="5" t="s">
        <v>106</v>
      </c>
      <c r="D358" s="5">
        <v>19</v>
      </c>
      <c r="E358" s="5">
        <v>2</v>
      </c>
      <c r="F358" s="5">
        <v>9</v>
      </c>
      <c r="G358" s="5">
        <v>4</v>
      </c>
      <c r="H358" s="5"/>
      <c r="I358" s="112">
        <v>460800</v>
      </c>
      <c r="J358" s="5">
        <f t="shared" si="146"/>
        <v>7680</v>
      </c>
      <c r="K358" s="5">
        <v>0</v>
      </c>
      <c r="L358" s="112">
        <v>1152000</v>
      </c>
      <c r="M358" s="112">
        <v>576000</v>
      </c>
      <c r="N358" s="112">
        <v>4224000</v>
      </c>
      <c r="O358" s="112">
        <v>192000</v>
      </c>
      <c r="P358" s="5">
        <f t="shared" si="155"/>
        <v>19</v>
      </c>
      <c r="Q358" s="5"/>
      <c r="R358" s="5"/>
      <c r="S358" s="5"/>
      <c r="T358" s="5"/>
      <c r="U358" s="5"/>
      <c r="V358" s="5"/>
      <c r="W358" s="5"/>
      <c r="X358" s="5"/>
      <c r="Y358" s="5">
        <f t="shared" si="152"/>
        <v>18</v>
      </c>
      <c r="Z358" s="5"/>
      <c r="AA358" s="5"/>
      <c r="AB358" s="5"/>
      <c r="AC358" s="5"/>
      <c r="AD358" s="5">
        <f t="shared" si="153"/>
        <v>18</v>
      </c>
      <c r="AE358" s="5"/>
      <c r="AF358" s="5">
        <f t="shared" si="154"/>
        <v>12</v>
      </c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>
      <c r="A359" s="5" t="s">
        <v>86</v>
      </c>
      <c r="B359" s="5" t="str">
        <f>VLOOKUP(A359,'name convert'!$A$1:$B$50,2,FALSE)</f>
        <v>City wall</v>
      </c>
      <c r="C359" s="5" t="s">
        <v>106</v>
      </c>
      <c r="D359" s="5">
        <v>20</v>
      </c>
      <c r="E359" s="5">
        <v>2</v>
      </c>
      <c r="F359" s="5">
        <v>10</v>
      </c>
      <c r="G359" s="5">
        <v>4</v>
      </c>
      <c r="I359" s="112">
        <v>921600</v>
      </c>
      <c r="J359" s="5">
        <f t="shared" si="146"/>
        <v>15360</v>
      </c>
      <c r="K359" s="5">
        <v>0</v>
      </c>
      <c r="L359" s="112">
        <v>2304000</v>
      </c>
      <c r="M359" s="112">
        <v>1152000</v>
      </c>
      <c r="N359" s="112">
        <v>8448000</v>
      </c>
      <c r="O359" s="112">
        <v>384000</v>
      </c>
      <c r="P359" s="5">
        <f t="shared" si="155"/>
        <v>20</v>
      </c>
      <c r="Q359" s="5"/>
      <c r="R359" s="5"/>
      <c r="S359" s="5"/>
      <c r="T359" s="5"/>
      <c r="U359" s="5"/>
      <c r="V359" s="5"/>
      <c r="W359" s="5"/>
      <c r="X359" s="5"/>
      <c r="Y359" s="5">
        <f t="shared" si="152"/>
        <v>19</v>
      </c>
      <c r="Z359" s="5"/>
      <c r="AA359" s="5"/>
      <c r="AB359" s="5"/>
      <c r="AC359" s="5"/>
      <c r="AD359" s="5">
        <f t="shared" si="153"/>
        <v>19</v>
      </c>
      <c r="AE359" s="5"/>
      <c r="AF359" s="5">
        <f t="shared" si="154"/>
        <v>12</v>
      </c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>
      <c r="A360" s="5" t="s">
        <v>86</v>
      </c>
      <c r="B360" s="5" t="str">
        <f>VLOOKUP(A360,'name convert'!$A$1:$B$50,2,FALSE)</f>
        <v>City wall</v>
      </c>
      <c r="C360" s="5" t="s">
        <v>106</v>
      </c>
      <c r="D360" s="5">
        <v>21</v>
      </c>
      <c r="E360" s="5">
        <v>2</v>
      </c>
      <c r="F360" s="5">
        <v>11</v>
      </c>
      <c r="G360" s="5">
        <v>4</v>
      </c>
      <c r="H360" s="5" t="s">
        <v>129</v>
      </c>
      <c r="I360" s="112">
        <v>1843200</v>
      </c>
      <c r="J360" s="5">
        <v>7680</v>
      </c>
      <c r="K360" s="5">
        <v>0</v>
      </c>
      <c r="L360" s="112">
        <v>4608000</v>
      </c>
      <c r="M360" s="112">
        <v>2304000</v>
      </c>
      <c r="N360" s="112">
        <v>16896000</v>
      </c>
      <c r="O360" s="112">
        <v>768000</v>
      </c>
      <c r="P360" s="5">
        <f t="shared" si="155"/>
        <v>21</v>
      </c>
      <c r="Q360" s="5"/>
      <c r="R360" s="5"/>
      <c r="S360" s="5"/>
      <c r="T360" s="5"/>
      <c r="U360" s="5"/>
      <c r="V360" s="5"/>
      <c r="W360" s="5"/>
      <c r="X360" s="5"/>
      <c r="Y360" s="5">
        <f t="shared" si="152"/>
        <v>20</v>
      </c>
      <c r="Z360" s="5"/>
      <c r="AA360" s="5"/>
      <c r="AB360" s="5"/>
      <c r="AC360" s="5"/>
      <c r="AD360" s="5">
        <f t="shared" si="153"/>
        <v>20</v>
      </c>
      <c r="AE360" s="5"/>
      <c r="AF360" s="5">
        <v>12</v>
      </c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>
      <c r="A361" s="5" t="s">
        <v>82</v>
      </c>
      <c r="B361" s="5" t="str">
        <f>VLOOKUP(A361,'name convert'!$A$1:$B$50,2,FALSE)</f>
        <v>Watch tower</v>
      </c>
      <c r="C361" s="5" t="s">
        <v>106</v>
      </c>
      <c r="D361" s="5">
        <v>1</v>
      </c>
      <c r="E361" s="5">
        <v>1</v>
      </c>
      <c r="F361" s="5">
        <v>1</v>
      </c>
      <c r="G361" s="5">
        <v>4</v>
      </c>
      <c r="H361" s="5"/>
      <c r="I361" s="5">
        <v>300</v>
      </c>
      <c r="J361" s="5">
        <f t="shared" ref="J361:J380" si="156">I361/60</f>
        <v>5</v>
      </c>
      <c r="K361" s="5">
        <v>0</v>
      </c>
      <c r="L361" s="5">
        <v>150</v>
      </c>
      <c r="M361" s="5">
        <v>1000</v>
      </c>
      <c r="N361" s="5">
        <v>3000</v>
      </c>
      <c r="O361" s="5">
        <v>300</v>
      </c>
      <c r="P361" s="5"/>
      <c r="Q361" s="5"/>
      <c r="R361" s="5"/>
      <c r="S361" s="5">
        <v>2</v>
      </c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>
      <c r="A362" s="5" t="s">
        <v>82</v>
      </c>
      <c r="B362" s="5" t="str">
        <f>VLOOKUP(A362,'name convert'!$A$1:$B$50,2,FALSE)</f>
        <v>Watch tower</v>
      </c>
      <c r="C362" s="5" t="s">
        <v>106</v>
      </c>
      <c r="D362" s="5">
        <v>2</v>
      </c>
      <c r="E362" s="5">
        <v>1</v>
      </c>
      <c r="F362" s="5">
        <v>2</v>
      </c>
      <c r="G362" s="5">
        <v>4</v>
      </c>
      <c r="H362" s="5"/>
      <c r="I362" s="5">
        <f t="shared" ref="I362:I370" si="157">I361*2</f>
        <v>600</v>
      </c>
      <c r="J362" s="5">
        <f t="shared" si="156"/>
        <v>10</v>
      </c>
      <c r="K362" s="5">
        <v>0</v>
      </c>
      <c r="L362" s="5">
        <f t="shared" ref="L362:L370" si="158">L361*2</f>
        <v>300</v>
      </c>
      <c r="M362" s="5">
        <f t="shared" ref="M362:M370" si="159">M361*2</f>
        <v>2000</v>
      </c>
      <c r="N362" s="5">
        <f t="shared" ref="N362:N370" si="160">N361*2</f>
        <v>6000</v>
      </c>
      <c r="O362" s="5">
        <f t="shared" ref="O362:O370" si="161">O361*2</f>
        <v>600</v>
      </c>
      <c r="P362" s="5"/>
      <c r="Q362" s="5"/>
      <c r="R362" s="5"/>
      <c r="S362" s="5">
        <v>2</v>
      </c>
      <c r="T362" s="5"/>
      <c r="U362" s="5"/>
      <c r="V362" s="5"/>
      <c r="W362" s="5"/>
      <c r="X362" s="5"/>
      <c r="Y362" s="5"/>
      <c r="Z362" s="5">
        <v>1</v>
      </c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>
      <c r="A363" s="5" t="s">
        <v>82</v>
      </c>
      <c r="B363" s="5" t="str">
        <f>VLOOKUP(A363,'name convert'!$A$1:$B$50,2,FALSE)</f>
        <v>Watch tower</v>
      </c>
      <c r="C363" s="5" t="s">
        <v>106</v>
      </c>
      <c r="D363" s="5">
        <v>3</v>
      </c>
      <c r="E363" s="5">
        <v>1</v>
      </c>
      <c r="F363" s="5">
        <v>3</v>
      </c>
      <c r="G363" s="5">
        <v>4</v>
      </c>
      <c r="H363" s="5"/>
      <c r="I363" s="5">
        <f t="shared" si="157"/>
        <v>1200</v>
      </c>
      <c r="J363" s="5">
        <f t="shared" si="156"/>
        <v>20</v>
      </c>
      <c r="K363" s="5">
        <v>0</v>
      </c>
      <c r="L363" s="5">
        <f t="shared" si="158"/>
        <v>600</v>
      </c>
      <c r="M363" s="5">
        <f t="shared" si="159"/>
        <v>4000</v>
      </c>
      <c r="N363" s="5">
        <f t="shared" si="160"/>
        <v>12000</v>
      </c>
      <c r="O363" s="5">
        <f t="shared" si="161"/>
        <v>1200</v>
      </c>
      <c r="P363" s="5"/>
      <c r="Q363" s="5"/>
      <c r="R363" s="5"/>
      <c r="S363" s="5">
        <v>2</v>
      </c>
      <c r="T363" s="5"/>
      <c r="U363" s="5"/>
      <c r="V363" s="5"/>
      <c r="W363" s="5"/>
      <c r="X363" s="5"/>
      <c r="Y363" s="5"/>
      <c r="Z363" s="5">
        <f t="shared" ref="Z363:Z381" si="162">Z362+1</f>
        <v>2</v>
      </c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>
      <c r="A364" s="5" t="s">
        <v>82</v>
      </c>
      <c r="B364" s="5" t="str">
        <f>VLOOKUP(A364,'name convert'!$A$1:$B$50,2,FALSE)</f>
        <v>Watch tower</v>
      </c>
      <c r="C364" s="5" t="s">
        <v>106</v>
      </c>
      <c r="D364" s="5">
        <v>4</v>
      </c>
      <c r="E364" s="5">
        <v>1</v>
      </c>
      <c r="F364" s="5">
        <v>4</v>
      </c>
      <c r="G364" s="5">
        <v>4</v>
      </c>
      <c r="H364" s="5"/>
      <c r="I364" s="5">
        <f t="shared" si="157"/>
        <v>2400</v>
      </c>
      <c r="J364" s="5">
        <f t="shared" si="156"/>
        <v>40</v>
      </c>
      <c r="K364" s="5">
        <v>0</v>
      </c>
      <c r="L364" s="5">
        <f t="shared" si="158"/>
        <v>1200</v>
      </c>
      <c r="M364" s="5">
        <f t="shared" si="159"/>
        <v>8000</v>
      </c>
      <c r="N364" s="5">
        <f t="shared" si="160"/>
        <v>24000</v>
      </c>
      <c r="O364" s="5">
        <f t="shared" si="161"/>
        <v>2400</v>
      </c>
      <c r="P364" s="5"/>
      <c r="Q364" s="5"/>
      <c r="R364" s="5"/>
      <c r="S364" s="5">
        <v>2</v>
      </c>
      <c r="T364" s="5"/>
      <c r="U364" s="5"/>
      <c r="V364" s="5"/>
      <c r="W364" s="5"/>
      <c r="X364" s="5"/>
      <c r="Y364" s="5"/>
      <c r="Z364" s="5">
        <f t="shared" si="162"/>
        <v>3</v>
      </c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>
      <c r="A365" s="5" t="s">
        <v>82</v>
      </c>
      <c r="B365" s="5" t="str">
        <f>VLOOKUP(A365,'name convert'!$A$1:$B$50,2,FALSE)</f>
        <v>Watch tower</v>
      </c>
      <c r="C365" s="5" t="s">
        <v>106</v>
      </c>
      <c r="D365" s="5">
        <v>5</v>
      </c>
      <c r="E365" s="5">
        <v>1</v>
      </c>
      <c r="F365" s="5">
        <v>5</v>
      </c>
      <c r="G365" s="5">
        <v>4</v>
      </c>
      <c r="H365" s="5"/>
      <c r="I365" s="5">
        <f t="shared" si="157"/>
        <v>4800</v>
      </c>
      <c r="J365" s="5">
        <f t="shared" si="156"/>
        <v>80</v>
      </c>
      <c r="K365" s="5">
        <v>0</v>
      </c>
      <c r="L365" s="5">
        <f t="shared" si="158"/>
        <v>2400</v>
      </c>
      <c r="M365" s="5">
        <f t="shared" si="159"/>
        <v>16000</v>
      </c>
      <c r="N365" s="5">
        <f t="shared" si="160"/>
        <v>48000</v>
      </c>
      <c r="O365" s="5">
        <f t="shared" si="161"/>
        <v>4800</v>
      </c>
      <c r="P365" s="5"/>
      <c r="Q365" s="5"/>
      <c r="R365" s="5"/>
      <c r="S365" s="5">
        <v>2</v>
      </c>
      <c r="T365" s="5"/>
      <c r="U365" s="5"/>
      <c r="V365" s="5"/>
      <c r="W365" s="5"/>
      <c r="X365" s="5"/>
      <c r="Y365" s="5"/>
      <c r="Z365" s="5">
        <f t="shared" si="162"/>
        <v>4</v>
      </c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>
      <c r="A366" s="5" t="s">
        <v>82</v>
      </c>
      <c r="B366" s="5" t="str">
        <f>VLOOKUP(A366,'name convert'!$A$1:$B$50,2,FALSE)</f>
        <v>Watch tower</v>
      </c>
      <c r="C366" s="5" t="s">
        <v>106</v>
      </c>
      <c r="D366" s="5">
        <v>6</v>
      </c>
      <c r="E366" s="5">
        <v>1</v>
      </c>
      <c r="F366" s="5">
        <v>6</v>
      </c>
      <c r="G366" s="5">
        <v>4</v>
      </c>
      <c r="H366" s="5"/>
      <c r="I366" s="5">
        <f t="shared" si="157"/>
        <v>9600</v>
      </c>
      <c r="J366" s="5">
        <f t="shared" si="156"/>
        <v>160</v>
      </c>
      <c r="K366" s="5">
        <v>0</v>
      </c>
      <c r="L366" s="5">
        <f t="shared" si="158"/>
        <v>4800</v>
      </c>
      <c r="M366" s="5">
        <f t="shared" si="159"/>
        <v>32000</v>
      </c>
      <c r="N366" s="5">
        <f t="shared" si="160"/>
        <v>96000</v>
      </c>
      <c r="O366" s="5">
        <f t="shared" si="161"/>
        <v>9600</v>
      </c>
      <c r="P366" s="5"/>
      <c r="Q366" s="5"/>
      <c r="R366" s="5"/>
      <c r="S366" s="5">
        <v>2</v>
      </c>
      <c r="T366" s="5"/>
      <c r="U366" s="5"/>
      <c r="V366" s="5"/>
      <c r="W366" s="5"/>
      <c r="X366" s="5"/>
      <c r="Y366" s="5"/>
      <c r="Z366" s="5">
        <f t="shared" si="162"/>
        <v>5</v>
      </c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>
      <c r="A367" s="5" t="s">
        <v>82</v>
      </c>
      <c r="B367" s="5" t="str">
        <f>VLOOKUP(A367,'name convert'!$A$1:$B$50,2,FALSE)</f>
        <v>Watch tower</v>
      </c>
      <c r="C367" s="5" t="s">
        <v>106</v>
      </c>
      <c r="D367" s="5">
        <v>7</v>
      </c>
      <c r="E367" s="5">
        <v>1</v>
      </c>
      <c r="F367" s="5">
        <v>7</v>
      </c>
      <c r="G367" s="5">
        <v>4</v>
      </c>
      <c r="H367" s="5"/>
      <c r="I367" s="5">
        <f t="shared" si="157"/>
        <v>19200</v>
      </c>
      <c r="J367" s="5">
        <f t="shared" si="156"/>
        <v>320</v>
      </c>
      <c r="K367" s="5">
        <v>0</v>
      </c>
      <c r="L367" s="5">
        <f t="shared" si="158"/>
        <v>9600</v>
      </c>
      <c r="M367" s="5">
        <f t="shared" si="159"/>
        <v>64000</v>
      </c>
      <c r="N367" s="5">
        <f t="shared" si="160"/>
        <v>192000</v>
      </c>
      <c r="O367" s="5">
        <f t="shared" si="161"/>
        <v>19200</v>
      </c>
      <c r="P367" s="5"/>
      <c r="Q367" s="5"/>
      <c r="R367" s="5"/>
      <c r="S367" s="5">
        <v>2</v>
      </c>
      <c r="T367" s="5"/>
      <c r="U367" s="5"/>
      <c r="V367" s="5"/>
      <c r="W367" s="5"/>
      <c r="X367" s="5"/>
      <c r="Y367" s="5"/>
      <c r="Z367" s="5">
        <f t="shared" si="162"/>
        <v>6</v>
      </c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>
      <c r="A368" s="5" t="s">
        <v>82</v>
      </c>
      <c r="B368" s="5" t="str">
        <f>VLOOKUP(A368,'name convert'!$A$1:$B$50,2,FALSE)</f>
        <v>Watch tower</v>
      </c>
      <c r="C368" s="5" t="s">
        <v>106</v>
      </c>
      <c r="D368" s="5">
        <v>8</v>
      </c>
      <c r="E368" s="5">
        <v>1</v>
      </c>
      <c r="F368" s="5">
        <v>8</v>
      </c>
      <c r="G368" s="5">
        <v>4</v>
      </c>
      <c r="H368" s="5"/>
      <c r="I368" s="5">
        <f t="shared" si="157"/>
        <v>38400</v>
      </c>
      <c r="J368" s="5">
        <f t="shared" si="156"/>
        <v>640</v>
      </c>
      <c r="K368" s="5">
        <v>0</v>
      </c>
      <c r="L368" s="5">
        <f t="shared" si="158"/>
        <v>19200</v>
      </c>
      <c r="M368" s="5">
        <f t="shared" si="159"/>
        <v>128000</v>
      </c>
      <c r="N368" s="5">
        <f t="shared" si="160"/>
        <v>384000</v>
      </c>
      <c r="O368" s="5">
        <f t="shared" si="161"/>
        <v>38400</v>
      </c>
      <c r="P368" s="5"/>
      <c r="Q368" s="5"/>
      <c r="R368" s="5"/>
      <c r="S368" s="5">
        <v>2</v>
      </c>
      <c r="T368" s="5"/>
      <c r="U368" s="5"/>
      <c r="V368" s="5"/>
      <c r="W368" s="5"/>
      <c r="X368" s="5"/>
      <c r="Y368" s="5"/>
      <c r="Z368" s="5">
        <f t="shared" si="162"/>
        <v>7</v>
      </c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>
      <c r="A369" s="5" t="s">
        <v>82</v>
      </c>
      <c r="B369" s="5" t="str">
        <f>VLOOKUP(A369,'name convert'!$A$1:$B$50,2,FALSE)</f>
        <v>Watch tower</v>
      </c>
      <c r="C369" s="5" t="s">
        <v>106</v>
      </c>
      <c r="D369" s="5">
        <v>9</v>
      </c>
      <c r="E369" s="5">
        <v>1</v>
      </c>
      <c r="F369" s="5">
        <v>9</v>
      </c>
      <c r="G369" s="5">
        <v>4</v>
      </c>
      <c r="H369" s="5"/>
      <c r="I369" s="5">
        <f t="shared" si="157"/>
        <v>76800</v>
      </c>
      <c r="J369" s="5">
        <f t="shared" si="156"/>
        <v>1280</v>
      </c>
      <c r="K369" s="5">
        <v>0</v>
      </c>
      <c r="L369" s="5">
        <f t="shared" si="158"/>
        <v>38400</v>
      </c>
      <c r="M369" s="5">
        <f t="shared" si="159"/>
        <v>256000</v>
      </c>
      <c r="N369" s="5">
        <f t="shared" si="160"/>
        <v>768000</v>
      </c>
      <c r="O369" s="5">
        <f t="shared" si="161"/>
        <v>76800</v>
      </c>
      <c r="P369" s="5"/>
      <c r="Q369" s="5"/>
      <c r="R369" s="5"/>
      <c r="S369" s="5">
        <v>2</v>
      </c>
      <c r="T369" s="5"/>
      <c r="U369" s="5"/>
      <c r="V369" s="5"/>
      <c r="W369" s="5"/>
      <c r="X369" s="5"/>
      <c r="Y369" s="5"/>
      <c r="Z369" s="5">
        <f t="shared" si="162"/>
        <v>8</v>
      </c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>
      <c r="A370" s="5" t="s">
        <v>82</v>
      </c>
      <c r="B370" s="5" t="str">
        <f>VLOOKUP(A370,'name convert'!$A$1:$B$50,2,FALSE)</f>
        <v>Watch tower</v>
      </c>
      <c r="C370" s="5" t="s">
        <v>106</v>
      </c>
      <c r="D370" s="5">
        <v>10</v>
      </c>
      <c r="E370" s="5">
        <v>1</v>
      </c>
      <c r="F370" s="5">
        <v>10</v>
      </c>
      <c r="G370" s="5">
        <v>4</v>
      </c>
      <c r="H370" s="5" t="s">
        <v>117</v>
      </c>
      <c r="I370" s="5">
        <f t="shared" si="157"/>
        <v>153600</v>
      </c>
      <c r="J370" s="5">
        <f t="shared" si="156"/>
        <v>2560</v>
      </c>
      <c r="K370" s="5">
        <v>0</v>
      </c>
      <c r="L370" s="5">
        <f t="shared" si="158"/>
        <v>76800</v>
      </c>
      <c r="M370" s="5">
        <f t="shared" si="159"/>
        <v>512000</v>
      </c>
      <c r="N370" s="5">
        <f t="shared" si="160"/>
        <v>1536000</v>
      </c>
      <c r="O370" s="5">
        <f t="shared" si="161"/>
        <v>153600</v>
      </c>
      <c r="P370" s="5"/>
      <c r="Q370" s="5"/>
      <c r="R370" s="5"/>
      <c r="S370" s="5">
        <v>2</v>
      </c>
      <c r="T370" s="5"/>
      <c r="U370" s="5"/>
      <c r="V370" s="5"/>
      <c r="W370" s="5"/>
      <c r="X370" s="5"/>
      <c r="Y370" s="5"/>
      <c r="Z370" s="5">
        <f t="shared" si="162"/>
        <v>9</v>
      </c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>
      <c r="A371" s="5" t="s">
        <v>82</v>
      </c>
      <c r="B371" s="5" t="str">
        <f>VLOOKUP(A371,'name convert'!$A$1:$B$50,2,FALSE)</f>
        <v>Watch tower</v>
      </c>
      <c r="C371" s="5" t="s">
        <v>106</v>
      </c>
      <c r="D371" s="5">
        <v>11</v>
      </c>
      <c r="E371" s="5">
        <v>2</v>
      </c>
      <c r="F371" s="5">
        <v>1</v>
      </c>
      <c r="G371" s="5">
        <v>4</v>
      </c>
      <c r="H371" s="5"/>
      <c r="I371" s="5">
        <v>0</v>
      </c>
      <c r="J371" s="5">
        <f t="shared" si="156"/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11</v>
      </c>
      <c r="Q371" s="5"/>
      <c r="R371" s="5"/>
      <c r="S371" s="5">
        <f t="shared" ref="S371:S380" si="163">S361+10</f>
        <v>12</v>
      </c>
      <c r="T371" s="5"/>
      <c r="U371" s="5"/>
      <c r="V371" s="5"/>
      <c r="W371" s="5"/>
      <c r="X371" s="5"/>
      <c r="Y371" s="5"/>
      <c r="Z371" s="5">
        <f t="shared" si="162"/>
        <v>10</v>
      </c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>
      <c r="A372" s="5" t="s">
        <v>82</v>
      </c>
      <c r="B372" s="5" t="str">
        <f>VLOOKUP(A372,'name convert'!$A$1:$B$50,2,FALSE)</f>
        <v>Watch tower</v>
      </c>
      <c r="C372" s="5" t="s">
        <v>106</v>
      </c>
      <c r="D372" s="5">
        <v>12</v>
      </c>
      <c r="E372" s="5">
        <v>2</v>
      </c>
      <c r="F372" s="5">
        <v>2</v>
      </c>
      <c r="G372" s="5">
        <v>4</v>
      </c>
      <c r="H372" s="5"/>
      <c r="I372" s="5">
        <f t="shared" ref="I372:I380" si="164">I362</f>
        <v>600</v>
      </c>
      <c r="J372" s="5">
        <f t="shared" si="156"/>
        <v>10</v>
      </c>
      <c r="K372" s="5">
        <v>0</v>
      </c>
      <c r="L372" s="5">
        <f t="shared" ref="L372:O380" si="165">L362</f>
        <v>300</v>
      </c>
      <c r="M372" s="5">
        <f t="shared" si="165"/>
        <v>2000</v>
      </c>
      <c r="N372" s="5">
        <f t="shared" si="165"/>
        <v>6000</v>
      </c>
      <c r="O372" s="5">
        <f t="shared" si="165"/>
        <v>600</v>
      </c>
      <c r="P372" s="5">
        <f t="shared" ref="P372:P381" si="166">P371+1</f>
        <v>12</v>
      </c>
      <c r="Q372" s="5"/>
      <c r="R372" s="5"/>
      <c r="S372" s="5">
        <f t="shared" si="163"/>
        <v>12</v>
      </c>
      <c r="T372" s="5"/>
      <c r="U372" s="5"/>
      <c r="V372" s="5"/>
      <c r="W372" s="5"/>
      <c r="X372" s="5"/>
      <c r="Y372" s="5"/>
      <c r="Z372" s="5">
        <f t="shared" si="162"/>
        <v>11</v>
      </c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>
      <c r="A373" s="5" t="s">
        <v>82</v>
      </c>
      <c r="B373" s="5" t="str">
        <f>VLOOKUP(A373,'name convert'!$A$1:$B$50,2,FALSE)</f>
        <v>Watch tower</v>
      </c>
      <c r="C373" s="5" t="s">
        <v>106</v>
      </c>
      <c r="D373" s="5">
        <v>13</v>
      </c>
      <c r="E373" s="5">
        <v>2</v>
      </c>
      <c r="F373" s="5">
        <v>3</v>
      </c>
      <c r="G373" s="5">
        <v>4</v>
      </c>
      <c r="H373" s="5"/>
      <c r="I373" s="5">
        <f t="shared" si="164"/>
        <v>1200</v>
      </c>
      <c r="J373" s="5">
        <f t="shared" si="156"/>
        <v>20</v>
      </c>
      <c r="K373" s="5">
        <v>0</v>
      </c>
      <c r="L373" s="5">
        <f t="shared" si="165"/>
        <v>600</v>
      </c>
      <c r="M373" s="5">
        <f t="shared" si="165"/>
        <v>4000</v>
      </c>
      <c r="N373" s="5">
        <f t="shared" si="165"/>
        <v>12000</v>
      </c>
      <c r="O373" s="5">
        <f t="shared" si="165"/>
        <v>1200</v>
      </c>
      <c r="P373" s="5">
        <f t="shared" si="166"/>
        <v>13</v>
      </c>
      <c r="Q373" s="5"/>
      <c r="R373" s="5"/>
      <c r="S373" s="5">
        <f t="shared" si="163"/>
        <v>12</v>
      </c>
      <c r="T373" s="5"/>
      <c r="U373" s="5"/>
      <c r="V373" s="5"/>
      <c r="W373" s="5"/>
      <c r="X373" s="5"/>
      <c r="Y373" s="5"/>
      <c r="Z373" s="5">
        <f t="shared" si="162"/>
        <v>12</v>
      </c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>
      <c r="A374" s="5" t="s">
        <v>82</v>
      </c>
      <c r="B374" s="5" t="str">
        <f>VLOOKUP(A374,'name convert'!$A$1:$B$50,2,FALSE)</f>
        <v>Watch tower</v>
      </c>
      <c r="C374" s="5" t="s">
        <v>106</v>
      </c>
      <c r="D374" s="5">
        <v>14</v>
      </c>
      <c r="E374" s="5">
        <v>2</v>
      </c>
      <c r="F374" s="5">
        <v>4</v>
      </c>
      <c r="G374" s="5">
        <v>4</v>
      </c>
      <c r="H374" s="5"/>
      <c r="I374" s="5">
        <f t="shared" si="164"/>
        <v>2400</v>
      </c>
      <c r="J374" s="5">
        <f t="shared" si="156"/>
        <v>40</v>
      </c>
      <c r="K374" s="5">
        <v>0</v>
      </c>
      <c r="L374" s="5">
        <f t="shared" si="165"/>
        <v>1200</v>
      </c>
      <c r="M374" s="5">
        <f t="shared" si="165"/>
        <v>8000</v>
      </c>
      <c r="N374" s="5">
        <f t="shared" si="165"/>
        <v>24000</v>
      </c>
      <c r="O374" s="5">
        <f t="shared" si="165"/>
        <v>2400</v>
      </c>
      <c r="P374" s="5">
        <f t="shared" si="166"/>
        <v>14</v>
      </c>
      <c r="Q374" s="5"/>
      <c r="R374" s="5"/>
      <c r="S374" s="5">
        <f t="shared" si="163"/>
        <v>12</v>
      </c>
      <c r="T374" s="5"/>
      <c r="U374" s="5"/>
      <c r="V374" s="5"/>
      <c r="W374" s="5"/>
      <c r="X374" s="5"/>
      <c r="Y374" s="5"/>
      <c r="Z374" s="5">
        <f t="shared" si="162"/>
        <v>13</v>
      </c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>
      <c r="A375" s="5" t="s">
        <v>82</v>
      </c>
      <c r="B375" s="5" t="str">
        <f>VLOOKUP(A375,'name convert'!$A$1:$B$50,2,FALSE)</f>
        <v>Watch tower</v>
      </c>
      <c r="C375" s="5" t="s">
        <v>106</v>
      </c>
      <c r="D375" s="5">
        <v>15</v>
      </c>
      <c r="E375" s="5">
        <v>2</v>
      </c>
      <c r="F375" s="5">
        <v>5</v>
      </c>
      <c r="G375" s="5">
        <v>4</v>
      </c>
      <c r="H375" s="5"/>
      <c r="I375" s="5">
        <f t="shared" si="164"/>
        <v>4800</v>
      </c>
      <c r="J375" s="5">
        <f t="shared" si="156"/>
        <v>80</v>
      </c>
      <c r="K375" s="5">
        <v>0</v>
      </c>
      <c r="L375" s="5">
        <f t="shared" si="165"/>
        <v>2400</v>
      </c>
      <c r="M375" s="5">
        <f t="shared" si="165"/>
        <v>16000</v>
      </c>
      <c r="N375" s="5">
        <f t="shared" si="165"/>
        <v>48000</v>
      </c>
      <c r="O375" s="5">
        <f t="shared" si="165"/>
        <v>4800</v>
      </c>
      <c r="P375" s="5">
        <f t="shared" si="166"/>
        <v>15</v>
      </c>
      <c r="Q375" s="5"/>
      <c r="R375" s="5"/>
      <c r="S375" s="5">
        <f t="shared" si="163"/>
        <v>12</v>
      </c>
      <c r="T375" s="5"/>
      <c r="U375" s="5"/>
      <c r="V375" s="5"/>
      <c r="W375" s="5"/>
      <c r="X375" s="5"/>
      <c r="Y375" s="5"/>
      <c r="Z375" s="5">
        <f t="shared" si="162"/>
        <v>14</v>
      </c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>
      <c r="A376" s="5" t="s">
        <v>82</v>
      </c>
      <c r="B376" s="5" t="str">
        <f>VLOOKUP(A376,'name convert'!$A$1:$B$50,2,FALSE)</f>
        <v>Watch tower</v>
      </c>
      <c r="C376" s="5" t="s">
        <v>106</v>
      </c>
      <c r="D376" s="5">
        <v>16</v>
      </c>
      <c r="E376" s="5">
        <v>2</v>
      </c>
      <c r="F376" s="5">
        <v>6</v>
      </c>
      <c r="G376" s="5">
        <v>4</v>
      </c>
      <c r="H376" s="5"/>
      <c r="I376" s="5">
        <f t="shared" si="164"/>
        <v>9600</v>
      </c>
      <c r="J376" s="5">
        <f t="shared" si="156"/>
        <v>160</v>
      </c>
      <c r="K376" s="5">
        <v>0</v>
      </c>
      <c r="L376" s="5">
        <f t="shared" si="165"/>
        <v>4800</v>
      </c>
      <c r="M376" s="5">
        <f t="shared" si="165"/>
        <v>32000</v>
      </c>
      <c r="N376" s="5">
        <f t="shared" si="165"/>
        <v>96000</v>
      </c>
      <c r="O376" s="5">
        <f t="shared" si="165"/>
        <v>9600</v>
      </c>
      <c r="P376" s="5">
        <f t="shared" si="166"/>
        <v>16</v>
      </c>
      <c r="Q376" s="5"/>
      <c r="R376" s="5"/>
      <c r="S376" s="5">
        <f t="shared" si="163"/>
        <v>12</v>
      </c>
      <c r="T376" s="5"/>
      <c r="U376" s="5"/>
      <c r="V376" s="5"/>
      <c r="W376" s="5"/>
      <c r="X376" s="5"/>
      <c r="Y376" s="5"/>
      <c r="Z376" s="5">
        <f t="shared" si="162"/>
        <v>15</v>
      </c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>
      <c r="A377" s="5" t="s">
        <v>82</v>
      </c>
      <c r="B377" s="5" t="str">
        <f>VLOOKUP(A377,'name convert'!$A$1:$B$50,2,FALSE)</f>
        <v>Watch tower</v>
      </c>
      <c r="C377" s="5" t="s">
        <v>106</v>
      </c>
      <c r="D377" s="5">
        <v>17</v>
      </c>
      <c r="E377" s="5">
        <v>2</v>
      </c>
      <c r="F377" s="5">
        <v>7</v>
      </c>
      <c r="G377" s="5">
        <v>4</v>
      </c>
      <c r="H377" s="5"/>
      <c r="I377" s="5">
        <f t="shared" si="164"/>
        <v>19200</v>
      </c>
      <c r="J377" s="5">
        <f t="shared" si="156"/>
        <v>320</v>
      </c>
      <c r="K377" s="5">
        <v>0</v>
      </c>
      <c r="L377" s="5">
        <f t="shared" si="165"/>
        <v>9600</v>
      </c>
      <c r="M377" s="5">
        <f t="shared" si="165"/>
        <v>64000</v>
      </c>
      <c r="N377" s="5">
        <f t="shared" si="165"/>
        <v>192000</v>
      </c>
      <c r="O377" s="5">
        <f t="shared" si="165"/>
        <v>19200</v>
      </c>
      <c r="P377" s="5">
        <f t="shared" si="166"/>
        <v>17</v>
      </c>
      <c r="Q377" s="5"/>
      <c r="R377" s="5"/>
      <c r="S377" s="5">
        <f t="shared" si="163"/>
        <v>12</v>
      </c>
      <c r="T377" s="5"/>
      <c r="U377" s="5"/>
      <c r="V377" s="5"/>
      <c r="W377" s="5"/>
      <c r="X377" s="5"/>
      <c r="Y377" s="5"/>
      <c r="Z377" s="5">
        <f t="shared" si="162"/>
        <v>16</v>
      </c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>
      <c r="A378" s="5" t="s">
        <v>82</v>
      </c>
      <c r="B378" s="5" t="str">
        <f>VLOOKUP(A378,'name convert'!$A$1:$B$50,2,FALSE)</f>
        <v>Watch tower</v>
      </c>
      <c r="C378" s="5" t="s">
        <v>106</v>
      </c>
      <c r="D378" s="5">
        <v>18</v>
      </c>
      <c r="E378" s="5">
        <v>2</v>
      </c>
      <c r="F378" s="5">
        <v>8</v>
      </c>
      <c r="G378" s="5">
        <v>4</v>
      </c>
      <c r="H378" s="5"/>
      <c r="I378" s="5">
        <f t="shared" si="164"/>
        <v>38400</v>
      </c>
      <c r="J378" s="5">
        <f t="shared" si="156"/>
        <v>640</v>
      </c>
      <c r="K378" s="5">
        <v>0</v>
      </c>
      <c r="L378" s="5">
        <f t="shared" si="165"/>
        <v>19200</v>
      </c>
      <c r="M378" s="5">
        <f t="shared" si="165"/>
        <v>128000</v>
      </c>
      <c r="N378" s="5">
        <f t="shared" si="165"/>
        <v>384000</v>
      </c>
      <c r="O378" s="5">
        <f t="shared" si="165"/>
        <v>38400</v>
      </c>
      <c r="P378" s="5">
        <f t="shared" si="166"/>
        <v>18</v>
      </c>
      <c r="Q378" s="5"/>
      <c r="R378" s="5"/>
      <c r="S378" s="5">
        <f t="shared" si="163"/>
        <v>12</v>
      </c>
      <c r="T378" s="5"/>
      <c r="U378" s="5"/>
      <c r="V378" s="5"/>
      <c r="W378" s="5"/>
      <c r="X378" s="5"/>
      <c r="Y378" s="5"/>
      <c r="Z378" s="5">
        <f t="shared" si="162"/>
        <v>17</v>
      </c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>
      <c r="A379" s="5" t="s">
        <v>82</v>
      </c>
      <c r="B379" s="5" t="str">
        <f>VLOOKUP(A379,'name convert'!$A$1:$B$50,2,FALSE)</f>
        <v>Watch tower</v>
      </c>
      <c r="C379" s="5" t="s">
        <v>106</v>
      </c>
      <c r="D379" s="5">
        <v>19</v>
      </c>
      <c r="E379" s="5">
        <v>2</v>
      </c>
      <c r="F379" s="5">
        <v>9</v>
      </c>
      <c r="G379" s="5">
        <v>4</v>
      </c>
      <c r="H379" s="5"/>
      <c r="I379" s="5">
        <f t="shared" si="164"/>
        <v>76800</v>
      </c>
      <c r="J379" s="5">
        <f t="shared" si="156"/>
        <v>1280</v>
      </c>
      <c r="K379" s="5">
        <v>0</v>
      </c>
      <c r="L379" s="5">
        <f t="shared" si="165"/>
        <v>38400</v>
      </c>
      <c r="M379" s="5">
        <f t="shared" si="165"/>
        <v>256000</v>
      </c>
      <c r="N379" s="5">
        <f t="shared" si="165"/>
        <v>768000</v>
      </c>
      <c r="O379" s="5">
        <f t="shared" si="165"/>
        <v>76800</v>
      </c>
      <c r="P379" s="5">
        <f t="shared" si="166"/>
        <v>19</v>
      </c>
      <c r="Q379" s="5"/>
      <c r="R379" s="5"/>
      <c r="S379" s="5">
        <f t="shared" si="163"/>
        <v>12</v>
      </c>
      <c r="T379" s="5"/>
      <c r="U379" s="5"/>
      <c r="V379" s="5"/>
      <c r="W379" s="5"/>
      <c r="X379" s="5"/>
      <c r="Y379" s="5"/>
      <c r="Z379" s="5">
        <f t="shared" si="162"/>
        <v>18</v>
      </c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>
      <c r="A380" s="5" t="s">
        <v>82</v>
      </c>
      <c r="B380" s="5" t="str">
        <f>VLOOKUP(A380,'name convert'!$A$1:$B$50,2,FALSE)</f>
        <v>Watch tower</v>
      </c>
      <c r="C380" s="5" t="s">
        <v>106</v>
      </c>
      <c r="D380" s="5">
        <v>20</v>
      </c>
      <c r="E380" s="5">
        <v>2</v>
      </c>
      <c r="F380" s="5">
        <v>10</v>
      </c>
      <c r="G380" s="5">
        <v>4</v>
      </c>
      <c r="I380" s="5">
        <f t="shared" si="164"/>
        <v>153600</v>
      </c>
      <c r="J380" s="5">
        <f t="shared" si="156"/>
        <v>2560</v>
      </c>
      <c r="K380" s="5">
        <v>0</v>
      </c>
      <c r="L380" s="5">
        <f t="shared" si="165"/>
        <v>76800</v>
      </c>
      <c r="M380" s="5">
        <f t="shared" si="165"/>
        <v>512000</v>
      </c>
      <c r="N380" s="5">
        <f t="shared" si="165"/>
        <v>1536000</v>
      </c>
      <c r="O380" s="5">
        <f t="shared" si="165"/>
        <v>153600</v>
      </c>
      <c r="P380" s="5">
        <f t="shared" si="166"/>
        <v>20</v>
      </c>
      <c r="Q380" s="5"/>
      <c r="R380" s="5"/>
      <c r="S380" s="5">
        <f t="shared" si="163"/>
        <v>12</v>
      </c>
      <c r="T380" s="5"/>
      <c r="U380" s="5"/>
      <c r="V380" s="5"/>
      <c r="W380" s="5"/>
      <c r="X380" s="5"/>
      <c r="Y380" s="5"/>
      <c r="Z380" s="5">
        <f t="shared" si="162"/>
        <v>19</v>
      </c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>
      <c r="A381" s="5" t="s">
        <v>82</v>
      </c>
      <c r="B381" s="5" t="str">
        <f>VLOOKUP(A381,'name convert'!$A$1:$B$50,2,FALSE)</f>
        <v>Watch tower</v>
      </c>
      <c r="C381" s="5" t="s">
        <v>106</v>
      </c>
      <c r="D381" s="5">
        <v>21</v>
      </c>
      <c r="E381" s="5">
        <v>2</v>
      </c>
      <c r="F381" s="5">
        <v>11</v>
      </c>
      <c r="G381" s="5">
        <v>4</v>
      </c>
      <c r="H381" s="5" t="s">
        <v>129</v>
      </c>
      <c r="I381" s="5">
        <v>153600</v>
      </c>
      <c r="J381" s="5">
        <v>2560</v>
      </c>
      <c r="K381" s="5">
        <v>0</v>
      </c>
      <c r="L381" s="5">
        <v>76800</v>
      </c>
      <c r="M381" s="5">
        <v>512000</v>
      </c>
      <c r="N381" s="5">
        <v>1536000</v>
      </c>
      <c r="O381" s="5">
        <v>153600</v>
      </c>
      <c r="P381" s="5">
        <f t="shared" si="166"/>
        <v>21</v>
      </c>
      <c r="Q381" s="5"/>
      <c r="R381" s="5"/>
      <c r="S381" s="5">
        <v>12</v>
      </c>
      <c r="T381" s="5"/>
      <c r="U381" s="5"/>
      <c r="V381" s="5"/>
      <c r="W381" s="5"/>
      <c r="X381" s="5"/>
      <c r="Y381" s="5"/>
      <c r="Z381" s="5">
        <f t="shared" si="162"/>
        <v>20</v>
      </c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>
      <c r="A382" s="5" t="s">
        <v>81</v>
      </c>
      <c r="B382" s="5" t="str">
        <f>VLOOKUP(A382,'name convert'!$A$1:$B$50,2,FALSE)</f>
        <v>Armory</v>
      </c>
      <c r="C382" s="5" t="s">
        <v>106</v>
      </c>
      <c r="D382" s="5">
        <v>1</v>
      </c>
      <c r="E382" s="5">
        <v>1</v>
      </c>
      <c r="F382" s="5">
        <v>1</v>
      </c>
      <c r="G382" s="5">
        <v>4</v>
      </c>
      <c r="H382" s="5"/>
      <c r="I382" s="5">
        <v>540</v>
      </c>
      <c r="J382" s="5">
        <f t="shared" ref="J382:J401" si="167">I382/60</f>
        <v>9</v>
      </c>
      <c r="K382" s="5">
        <v>0</v>
      </c>
      <c r="L382" s="5">
        <v>150</v>
      </c>
      <c r="M382" s="5">
        <v>1500</v>
      </c>
      <c r="N382" s="5">
        <v>500</v>
      </c>
      <c r="O382" s="5">
        <v>1500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>
      <c r="A383" s="5" t="s">
        <v>81</v>
      </c>
      <c r="B383" s="5" t="str">
        <f>VLOOKUP(A383,'name convert'!$A$1:$B$50,2,FALSE)</f>
        <v>Armory</v>
      </c>
      <c r="C383" s="5" t="s">
        <v>106</v>
      </c>
      <c r="D383" s="5">
        <v>2</v>
      </c>
      <c r="E383" s="5">
        <v>1</v>
      </c>
      <c r="F383" s="5">
        <v>2</v>
      </c>
      <c r="G383" s="5">
        <v>4</v>
      </c>
      <c r="H383" s="5"/>
      <c r="I383" s="5">
        <f t="shared" ref="I383:I391" si="168">I382*2</f>
        <v>1080</v>
      </c>
      <c r="J383" s="5">
        <f t="shared" si="167"/>
        <v>18</v>
      </c>
      <c r="K383" s="5">
        <v>0</v>
      </c>
      <c r="L383" s="5">
        <f t="shared" ref="L383:L391" si="169">L382*2</f>
        <v>300</v>
      </c>
      <c r="M383" s="5">
        <f t="shared" ref="M383:M391" si="170">M382*2</f>
        <v>3000</v>
      </c>
      <c r="N383" s="5">
        <f t="shared" ref="N383:N391" si="171">N382*2</f>
        <v>1000</v>
      </c>
      <c r="O383" s="5">
        <f t="shared" ref="O383:O391" si="172">O382*2</f>
        <v>3000</v>
      </c>
      <c r="P383" s="5"/>
      <c r="Q383" s="5"/>
      <c r="R383" s="5"/>
      <c r="S383" s="5"/>
      <c r="T383" s="5"/>
      <c r="U383" s="5"/>
      <c r="V383" s="5"/>
      <c r="W383" s="5"/>
      <c r="X383" s="5"/>
      <c r="Y383" s="5">
        <v>1</v>
      </c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>
      <c r="A384" s="5" t="s">
        <v>81</v>
      </c>
      <c r="B384" s="5" t="str">
        <f>VLOOKUP(A384,'name convert'!$A$1:$B$50,2,FALSE)</f>
        <v>Armory</v>
      </c>
      <c r="C384" s="5" t="s">
        <v>106</v>
      </c>
      <c r="D384" s="5">
        <v>3</v>
      </c>
      <c r="E384" s="5">
        <v>1</v>
      </c>
      <c r="F384" s="5">
        <v>3</v>
      </c>
      <c r="G384" s="5">
        <v>4</v>
      </c>
      <c r="H384" s="5"/>
      <c r="I384" s="5">
        <f t="shared" si="168"/>
        <v>2160</v>
      </c>
      <c r="J384" s="5">
        <f t="shared" si="167"/>
        <v>36</v>
      </c>
      <c r="K384" s="5">
        <v>0</v>
      </c>
      <c r="L384" s="5">
        <f t="shared" si="169"/>
        <v>600</v>
      </c>
      <c r="M384" s="5">
        <f t="shared" si="170"/>
        <v>6000</v>
      </c>
      <c r="N384" s="5">
        <f t="shared" si="171"/>
        <v>2000</v>
      </c>
      <c r="O384" s="5">
        <f t="shared" si="172"/>
        <v>6000</v>
      </c>
      <c r="P384" s="5"/>
      <c r="Q384" s="5"/>
      <c r="R384" s="5"/>
      <c r="S384" s="5"/>
      <c r="T384" s="5"/>
      <c r="U384" s="5"/>
      <c r="V384" s="5"/>
      <c r="W384" s="5"/>
      <c r="X384" s="5"/>
      <c r="Y384" s="5">
        <f t="shared" ref="Y384:Y402" si="173">Y383+1</f>
        <v>2</v>
      </c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>
      <c r="A385" s="5" t="s">
        <v>81</v>
      </c>
      <c r="B385" s="5" t="str">
        <f>VLOOKUP(A385,'name convert'!$A$1:$B$50,2,FALSE)</f>
        <v>Armory</v>
      </c>
      <c r="C385" s="5" t="s">
        <v>106</v>
      </c>
      <c r="D385" s="5">
        <v>4</v>
      </c>
      <c r="E385" s="5">
        <v>1</v>
      </c>
      <c r="F385" s="5">
        <v>4</v>
      </c>
      <c r="G385" s="5">
        <v>4</v>
      </c>
      <c r="H385" s="5"/>
      <c r="I385" s="5">
        <f t="shared" si="168"/>
        <v>4320</v>
      </c>
      <c r="J385" s="5">
        <f t="shared" si="167"/>
        <v>72</v>
      </c>
      <c r="K385" s="5">
        <v>0</v>
      </c>
      <c r="L385" s="5">
        <f t="shared" si="169"/>
        <v>1200</v>
      </c>
      <c r="M385" s="5">
        <f t="shared" si="170"/>
        <v>12000</v>
      </c>
      <c r="N385" s="5">
        <f t="shared" si="171"/>
        <v>4000</v>
      </c>
      <c r="O385" s="5">
        <f t="shared" si="172"/>
        <v>12000</v>
      </c>
      <c r="P385" s="5"/>
      <c r="Q385" s="5"/>
      <c r="R385" s="5"/>
      <c r="S385" s="5"/>
      <c r="T385" s="5"/>
      <c r="U385" s="5"/>
      <c r="V385" s="5"/>
      <c r="W385" s="5"/>
      <c r="X385" s="5"/>
      <c r="Y385" s="5">
        <f t="shared" si="173"/>
        <v>3</v>
      </c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>
      <c r="A386" s="5" t="s">
        <v>81</v>
      </c>
      <c r="B386" s="5" t="str">
        <f>VLOOKUP(A386,'name convert'!$A$1:$B$50,2,FALSE)</f>
        <v>Armory</v>
      </c>
      <c r="C386" s="5" t="s">
        <v>106</v>
      </c>
      <c r="D386" s="5">
        <v>5</v>
      </c>
      <c r="E386" s="5">
        <v>1</v>
      </c>
      <c r="F386" s="5">
        <v>5</v>
      </c>
      <c r="G386" s="5">
        <v>4</v>
      </c>
      <c r="H386" s="5"/>
      <c r="I386" s="5">
        <f t="shared" si="168"/>
        <v>8640</v>
      </c>
      <c r="J386" s="5">
        <f t="shared" si="167"/>
        <v>144</v>
      </c>
      <c r="K386" s="5">
        <v>0</v>
      </c>
      <c r="L386" s="5">
        <f t="shared" si="169"/>
        <v>2400</v>
      </c>
      <c r="M386" s="5">
        <f t="shared" si="170"/>
        <v>24000</v>
      </c>
      <c r="N386" s="5">
        <f t="shared" si="171"/>
        <v>8000</v>
      </c>
      <c r="O386" s="5">
        <f t="shared" si="172"/>
        <v>24000</v>
      </c>
      <c r="P386" s="5"/>
      <c r="Q386" s="5"/>
      <c r="R386" s="5"/>
      <c r="S386" s="5"/>
      <c r="T386" s="5"/>
      <c r="U386" s="5"/>
      <c r="V386" s="5"/>
      <c r="W386" s="5"/>
      <c r="X386" s="5"/>
      <c r="Y386" s="5">
        <f t="shared" si="173"/>
        <v>4</v>
      </c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>
      <c r="A387" s="5" t="s">
        <v>81</v>
      </c>
      <c r="B387" s="5" t="str">
        <f>VLOOKUP(A387,'name convert'!$A$1:$B$50,2,FALSE)</f>
        <v>Armory</v>
      </c>
      <c r="C387" s="5" t="s">
        <v>106</v>
      </c>
      <c r="D387" s="5">
        <v>6</v>
      </c>
      <c r="E387" s="5">
        <v>1</v>
      </c>
      <c r="F387" s="5">
        <v>6</v>
      </c>
      <c r="G387" s="5">
        <v>4</v>
      </c>
      <c r="H387" s="5"/>
      <c r="I387" s="5">
        <f t="shared" si="168"/>
        <v>17280</v>
      </c>
      <c r="J387" s="5">
        <f t="shared" si="167"/>
        <v>288</v>
      </c>
      <c r="K387" s="5">
        <v>0</v>
      </c>
      <c r="L387" s="5">
        <f t="shared" si="169"/>
        <v>4800</v>
      </c>
      <c r="M387" s="5">
        <f t="shared" si="170"/>
        <v>48000</v>
      </c>
      <c r="N387" s="5">
        <f t="shared" si="171"/>
        <v>16000</v>
      </c>
      <c r="O387" s="5">
        <f t="shared" si="172"/>
        <v>48000</v>
      </c>
      <c r="P387" s="5"/>
      <c r="Q387" s="5"/>
      <c r="R387" s="5"/>
      <c r="S387" s="5"/>
      <c r="T387" s="5"/>
      <c r="U387" s="5"/>
      <c r="V387" s="5"/>
      <c r="W387" s="5"/>
      <c r="X387" s="5"/>
      <c r="Y387" s="5">
        <f t="shared" si="173"/>
        <v>5</v>
      </c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>
      <c r="A388" s="5" t="s">
        <v>81</v>
      </c>
      <c r="B388" s="5" t="str">
        <f>VLOOKUP(A388,'name convert'!$A$1:$B$50,2,FALSE)</f>
        <v>Armory</v>
      </c>
      <c r="C388" s="5" t="s">
        <v>106</v>
      </c>
      <c r="D388" s="5">
        <v>7</v>
      </c>
      <c r="E388" s="5">
        <v>1</v>
      </c>
      <c r="F388" s="5">
        <v>7</v>
      </c>
      <c r="G388" s="5">
        <v>4</v>
      </c>
      <c r="H388" s="5"/>
      <c r="I388" s="5">
        <f t="shared" si="168"/>
        <v>34560</v>
      </c>
      <c r="J388" s="5">
        <f t="shared" si="167"/>
        <v>576</v>
      </c>
      <c r="K388" s="5">
        <v>0</v>
      </c>
      <c r="L388" s="5">
        <f t="shared" si="169"/>
        <v>9600</v>
      </c>
      <c r="M388" s="5">
        <f t="shared" si="170"/>
        <v>96000</v>
      </c>
      <c r="N388" s="5">
        <f t="shared" si="171"/>
        <v>32000</v>
      </c>
      <c r="O388" s="5">
        <f t="shared" si="172"/>
        <v>96000</v>
      </c>
      <c r="P388" s="5"/>
      <c r="Q388" s="5"/>
      <c r="R388" s="5"/>
      <c r="S388" s="5"/>
      <c r="T388" s="5"/>
      <c r="U388" s="5"/>
      <c r="V388" s="5"/>
      <c r="W388" s="5"/>
      <c r="X388" s="5"/>
      <c r="Y388" s="5">
        <f t="shared" si="173"/>
        <v>6</v>
      </c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>
      <c r="A389" s="5" t="s">
        <v>81</v>
      </c>
      <c r="B389" s="5" t="str">
        <f>VLOOKUP(A389,'name convert'!$A$1:$B$50,2,FALSE)</f>
        <v>Armory</v>
      </c>
      <c r="C389" s="5" t="s">
        <v>106</v>
      </c>
      <c r="D389" s="5">
        <v>8</v>
      </c>
      <c r="E389" s="5">
        <v>1</v>
      </c>
      <c r="F389" s="5">
        <v>8</v>
      </c>
      <c r="G389" s="5">
        <v>4</v>
      </c>
      <c r="H389" s="5"/>
      <c r="I389" s="5">
        <f t="shared" si="168"/>
        <v>69120</v>
      </c>
      <c r="J389" s="5">
        <f t="shared" si="167"/>
        <v>1152</v>
      </c>
      <c r="K389" s="5">
        <v>0</v>
      </c>
      <c r="L389" s="5">
        <f t="shared" si="169"/>
        <v>19200</v>
      </c>
      <c r="M389" s="5">
        <f t="shared" si="170"/>
        <v>192000</v>
      </c>
      <c r="N389" s="5">
        <f t="shared" si="171"/>
        <v>64000</v>
      </c>
      <c r="O389" s="5">
        <f t="shared" si="172"/>
        <v>192000</v>
      </c>
      <c r="P389" s="5"/>
      <c r="Q389" s="5"/>
      <c r="R389" s="5"/>
      <c r="S389" s="5"/>
      <c r="T389" s="5"/>
      <c r="U389" s="5"/>
      <c r="V389" s="5"/>
      <c r="W389" s="5"/>
      <c r="X389" s="5"/>
      <c r="Y389" s="5">
        <f t="shared" si="173"/>
        <v>7</v>
      </c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>
      <c r="A390" s="5" t="s">
        <v>81</v>
      </c>
      <c r="B390" s="5" t="str">
        <f>VLOOKUP(A390,'name convert'!$A$1:$B$50,2,FALSE)</f>
        <v>Armory</v>
      </c>
      <c r="C390" s="5" t="s">
        <v>106</v>
      </c>
      <c r="D390" s="5">
        <v>9</v>
      </c>
      <c r="E390" s="5">
        <v>1</v>
      </c>
      <c r="F390" s="5">
        <v>9</v>
      </c>
      <c r="G390" s="5">
        <v>4</v>
      </c>
      <c r="H390" s="5"/>
      <c r="I390" s="5">
        <f t="shared" si="168"/>
        <v>138240</v>
      </c>
      <c r="J390" s="5">
        <f t="shared" si="167"/>
        <v>2304</v>
      </c>
      <c r="K390" s="5">
        <v>0</v>
      </c>
      <c r="L390" s="5">
        <f t="shared" si="169"/>
        <v>38400</v>
      </c>
      <c r="M390" s="5">
        <f t="shared" si="170"/>
        <v>384000</v>
      </c>
      <c r="N390" s="5">
        <f t="shared" si="171"/>
        <v>128000</v>
      </c>
      <c r="O390" s="5">
        <f t="shared" si="172"/>
        <v>384000</v>
      </c>
      <c r="P390" s="5"/>
      <c r="Q390" s="5"/>
      <c r="R390" s="5"/>
      <c r="S390" s="5"/>
      <c r="T390" s="5"/>
      <c r="U390" s="5"/>
      <c r="V390" s="5"/>
      <c r="W390" s="5"/>
      <c r="X390" s="5"/>
      <c r="Y390" s="5">
        <f t="shared" si="173"/>
        <v>8</v>
      </c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>
      <c r="A391" s="5" t="s">
        <v>81</v>
      </c>
      <c r="B391" s="5" t="str">
        <f>VLOOKUP(A391,'name convert'!$A$1:$B$50,2,FALSE)</f>
        <v>Armory</v>
      </c>
      <c r="C391" s="5" t="s">
        <v>106</v>
      </c>
      <c r="D391" s="5">
        <v>10</v>
      </c>
      <c r="E391" s="5">
        <v>1</v>
      </c>
      <c r="F391" s="5">
        <v>10</v>
      </c>
      <c r="G391" s="5">
        <v>4</v>
      </c>
      <c r="H391" s="5" t="s">
        <v>117</v>
      </c>
      <c r="I391" s="5">
        <f t="shared" si="168"/>
        <v>276480</v>
      </c>
      <c r="J391" s="5">
        <f t="shared" si="167"/>
        <v>4608</v>
      </c>
      <c r="K391" s="5">
        <v>0</v>
      </c>
      <c r="L391" s="5">
        <f t="shared" si="169"/>
        <v>76800</v>
      </c>
      <c r="M391" s="5">
        <f t="shared" si="170"/>
        <v>768000</v>
      </c>
      <c r="N391" s="5">
        <f t="shared" si="171"/>
        <v>256000</v>
      </c>
      <c r="O391" s="5">
        <f t="shared" si="172"/>
        <v>768000</v>
      </c>
      <c r="P391" s="5"/>
      <c r="Q391" s="5"/>
      <c r="R391" s="5"/>
      <c r="S391" s="5"/>
      <c r="T391" s="5"/>
      <c r="U391" s="5"/>
      <c r="V391" s="5"/>
      <c r="W391" s="5"/>
      <c r="X391" s="5"/>
      <c r="Y391" s="5">
        <f t="shared" si="173"/>
        <v>9</v>
      </c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>
      <c r="A392" s="5" t="s">
        <v>81</v>
      </c>
      <c r="B392" s="5" t="str">
        <f>VLOOKUP(A392,'name convert'!$A$1:$B$50,2,FALSE)</f>
        <v>Armory</v>
      </c>
      <c r="C392" s="5" t="s">
        <v>106</v>
      </c>
      <c r="D392" s="5">
        <v>11</v>
      </c>
      <c r="E392" s="5">
        <v>2</v>
      </c>
      <c r="F392" s="5">
        <v>1</v>
      </c>
      <c r="G392" s="5">
        <v>4</v>
      </c>
      <c r="H392" s="5"/>
      <c r="I392" s="5">
        <v>0</v>
      </c>
      <c r="J392" s="5">
        <f t="shared" si="167"/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11</v>
      </c>
      <c r="Q392" s="5"/>
      <c r="R392" s="5"/>
      <c r="S392" s="5"/>
      <c r="T392" s="5"/>
      <c r="U392" s="5"/>
      <c r="V392" s="5"/>
      <c r="W392" s="5"/>
      <c r="X392" s="5"/>
      <c r="Y392" s="5">
        <f t="shared" si="173"/>
        <v>10</v>
      </c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>
      <c r="A393" s="5" t="s">
        <v>81</v>
      </c>
      <c r="B393" s="5" t="str">
        <f>VLOOKUP(A393,'name convert'!$A$1:$B$50,2,FALSE)</f>
        <v>Armory</v>
      </c>
      <c r="C393" s="5" t="s">
        <v>106</v>
      </c>
      <c r="D393" s="5">
        <v>12</v>
      </c>
      <c r="E393" s="5">
        <v>2</v>
      </c>
      <c r="F393" s="5">
        <v>2</v>
      </c>
      <c r="G393" s="5">
        <v>4</v>
      </c>
      <c r="H393" s="5"/>
      <c r="I393" s="5">
        <f t="shared" ref="I393:I401" si="174">I383</f>
        <v>1080</v>
      </c>
      <c r="J393" s="5">
        <f t="shared" si="167"/>
        <v>18</v>
      </c>
      <c r="K393" s="5">
        <v>0</v>
      </c>
      <c r="L393" s="5">
        <f t="shared" ref="L393:O401" si="175">L383</f>
        <v>300</v>
      </c>
      <c r="M393" s="5">
        <f t="shared" si="175"/>
        <v>3000</v>
      </c>
      <c r="N393" s="5">
        <f t="shared" si="175"/>
        <v>1000</v>
      </c>
      <c r="O393" s="5">
        <f t="shared" si="175"/>
        <v>3000</v>
      </c>
      <c r="P393" s="5">
        <f t="shared" ref="P393:P402" si="176">P392+1</f>
        <v>12</v>
      </c>
      <c r="Q393" s="5"/>
      <c r="R393" s="5"/>
      <c r="S393" s="5"/>
      <c r="T393" s="5"/>
      <c r="U393" s="5"/>
      <c r="V393" s="5"/>
      <c r="W393" s="5"/>
      <c r="X393" s="5"/>
      <c r="Y393" s="5">
        <f t="shared" si="173"/>
        <v>11</v>
      </c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>
      <c r="A394" s="5" t="s">
        <v>81</v>
      </c>
      <c r="B394" s="5" t="str">
        <f>VLOOKUP(A394,'name convert'!$A$1:$B$50,2,FALSE)</f>
        <v>Armory</v>
      </c>
      <c r="C394" s="5" t="s">
        <v>106</v>
      </c>
      <c r="D394" s="5">
        <v>13</v>
      </c>
      <c r="E394" s="5">
        <v>2</v>
      </c>
      <c r="F394" s="5">
        <v>3</v>
      </c>
      <c r="G394" s="5">
        <v>4</v>
      </c>
      <c r="H394" s="5"/>
      <c r="I394" s="5">
        <f t="shared" si="174"/>
        <v>2160</v>
      </c>
      <c r="J394" s="5">
        <f t="shared" si="167"/>
        <v>36</v>
      </c>
      <c r="K394" s="5">
        <v>0</v>
      </c>
      <c r="L394" s="5">
        <f t="shared" si="175"/>
        <v>600</v>
      </c>
      <c r="M394" s="5">
        <f t="shared" si="175"/>
        <v>6000</v>
      </c>
      <c r="N394" s="5">
        <f t="shared" si="175"/>
        <v>2000</v>
      </c>
      <c r="O394" s="5">
        <f t="shared" si="175"/>
        <v>6000</v>
      </c>
      <c r="P394" s="5">
        <f t="shared" si="176"/>
        <v>13</v>
      </c>
      <c r="Q394" s="5"/>
      <c r="R394" s="5"/>
      <c r="S394" s="5"/>
      <c r="T394" s="5"/>
      <c r="U394" s="5"/>
      <c r="V394" s="5"/>
      <c r="W394" s="5"/>
      <c r="X394" s="5"/>
      <c r="Y394" s="5">
        <f t="shared" si="173"/>
        <v>12</v>
      </c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>
      <c r="A395" s="5" t="s">
        <v>81</v>
      </c>
      <c r="B395" s="5" t="str">
        <f>VLOOKUP(A395,'name convert'!$A$1:$B$50,2,FALSE)</f>
        <v>Armory</v>
      </c>
      <c r="C395" s="5" t="s">
        <v>106</v>
      </c>
      <c r="D395" s="5">
        <v>14</v>
      </c>
      <c r="E395" s="5">
        <v>2</v>
      </c>
      <c r="F395" s="5">
        <v>4</v>
      </c>
      <c r="G395" s="5">
        <v>4</v>
      </c>
      <c r="H395" s="5"/>
      <c r="I395" s="5">
        <f t="shared" si="174"/>
        <v>4320</v>
      </c>
      <c r="J395" s="5">
        <f t="shared" si="167"/>
        <v>72</v>
      </c>
      <c r="K395" s="5">
        <v>0</v>
      </c>
      <c r="L395" s="5">
        <f t="shared" si="175"/>
        <v>1200</v>
      </c>
      <c r="M395" s="5">
        <f t="shared" si="175"/>
        <v>12000</v>
      </c>
      <c r="N395" s="5">
        <f t="shared" si="175"/>
        <v>4000</v>
      </c>
      <c r="O395" s="5">
        <f t="shared" si="175"/>
        <v>12000</v>
      </c>
      <c r="P395" s="5">
        <f t="shared" si="176"/>
        <v>14</v>
      </c>
      <c r="Q395" s="5"/>
      <c r="R395" s="5"/>
      <c r="S395" s="5"/>
      <c r="T395" s="5"/>
      <c r="U395" s="5"/>
      <c r="V395" s="5"/>
      <c r="W395" s="5"/>
      <c r="X395" s="5"/>
      <c r="Y395" s="5">
        <f t="shared" si="173"/>
        <v>13</v>
      </c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>
      <c r="A396" s="5" t="s">
        <v>81</v>
      </c>
      <c r="B396" s="5" t="str">
        <f>VLOOKUP(A396,'name convert'!$A$1:$B$50,2,FALSE)</f>
        <v>Armory</v>
      </c>
      <c r="C396" s="5" t="s">
        <v>106</v>
      </c>
      <c r="D396" s="5">
        <v>15</v>
      </c>
      <c r="E396" s="5">
        <v>2</v>
      </c>
      <c r="F396" s="5">
        <v>5</v>
      </c>
      <c r="G396" s="5">
        <v>4</v>
      </c>
      <c r="H396" s="5"/>
      <c r="I396" s="5">
        <f t="shared" si="174"/>
        <v>8640</v>
      </c>
      <c r="J396" s="5">
        <f t="shared" si="167"/>
        <v>144</v>
      </c>
      <c r="K396" s="5">
        <v>0</v>
      </c>
      <c r="L396" s="5">
        <f t="shared" si="175"/>
        <v>2400</v>
      </c>
      <c r="M396" s="5">
        <f t="shared" si="175"/>
        <v>24000</v>
      </c>
      <c r="N396" s="5">
        <f t="shared" si="175"/>
        <v>8000</v>
      </c>
      <c r="O396" s="5">
        <f t="shared" si="175"/>
        <v>24000</v>
      </c>
      <c r="P396" s="5">
        <f t="shared" si="176"/>
        <v>15</v>
      </c>
      <c r="Q396" s="5"/>
      <c r="R396" s="5"/>
      <c r="S396" s="5"/>
      <c r="T396" s="5"/>
      <c r="U396" s="5"/>
      <c r="V396" s="5"/>
      <c r="W396" s="5"/>
      <c r="X396" s="5"/>
      <c r="Y396" s="5">
        <f t="shared" si="173"/>
        <v>14</v>
      </c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>
      <c r="A397" s="5" t="s">
        <v>81</v>
      </c>
      <c r="B397" s="5" t="str">
        <f>VLOOKUP(A397,'name convert'!$A$1:$B$50,2,FALSE)</f>
        <v>Armory</v>
      </c>
      <c r="C397" s="5" t="s">
        <v>106</v>
      </c>
      <c r="D397" s="5">
        <v>16</v>
      </c>
      <c r="E397" s="5">
        <v>2</v>
      </c>
      <c r="F397" s="5">
        <v>6</v>
      </c>
      <c r="G397" s="5">
        <v>4</v>
      </c>
      <c r="H397" s="5"/>
      <c r="I397" s="5">
        <f t="shared" si="174"/>
        <v>17280</v>
      </c>
      <c r="J397" s="5">
        <f t="shared" si="167"/>
        <v>288</v>
      </c>
      <c r="K397" s="5">
        <v>0</v>
      </c>
      <c r="L397" s="5">
        <f t="shared" si="175"/>
        <v>4800</v>
      </c>
      <c r="M397" s="5">
        <f t="shared" si="175"/>
        <v>48000</v>
      </c>
      <c r="N397" s="5">
        <f t="shared" si="175"/>
        <v>16000</v>
      </c>
      <c r="O397" s="5">
        <f t="shared" si="175"/>
        <v>48000</v>
      </c>
      <c r="P397" s="5">
        <f t="shared" si="176"/>
        <v>16</v>
      </c>
      <c r="Q397" s="5"/>
      <c r="R397" s="5"/>
      <c r="S397" s="5"/>
      <c r="T397" s="5"/>
      <c r="U397" s="5"/>
      <c r="V397" s="5"/>
      <c r="W397" s="5"/>
      <c r="X397" s="5"/>
      <c r="Y397" s="5">
        <f t="shared" si="173"/>
        <v>15</v>
      </c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>
      <c r="A398" s="5" t="s">
        <v>81</v>
      </c>
      <c r="B398" s="5" t="str">
        <f>VLOOKUP(A398,'name convert'!$A$1:$B$50,2,FALSE)</f>
        <v>Armory</v>
      </c>
      <c r="C398" s="5" t="s">
        <v>106</v>
      </c>
      <c r="D398" s="5">
        <v>17</v>
      </c>
      <c r="E398" s="5">
        <v>2</v>
      </c>
      <c r="F398" s="5">
        <v>7</v>
      </c>
      <c r="G398" s="5">
        <v>4</v>
      </c>
      <c r="H398" s="5"/>
      <c r="I398" s="5">
        <f t="shared" si="174"/>
        <v>34560</v>
      </c>
      <c r="J398" s="5">
        <f t="shared" si="167"/>
        <v>576</v>
      </c>
      <c r="K398" s="5">
        <v>0</v>
      </c>
      <c r="L398" s="5">
        <f t="shared" si="175"/>
        <v>9600</v>
      </c>
      <c r="M398" s="5">
        <f t="shared" si="175"/>
        <v>96000</v>
      </c>
      <c r="N398" s="5">
        <f t="shared" si="175"/>
        <v>32000</v>
      </c>
      <c r="O398" s="5">
        <f t="shared" si="175"/>
        <v>96000</v>
      </c>
      <c r="P398" s="5">
        <f t="shared" si="176"/>
        <v>17</v>
      </c>
      <c r="Q398" s="5"/>
      <c r="R398" s="5"/>
      <c r="S398" s="5"/>
      <c r="T398" s="5"/>
      <c r="U398" s="5"/>
      <c r="V398" s="5"/>
      <c r="W398" s="5"/>
      <c r="X398" s="5"/>
      <c r="Y398" s="5">
        <f t="shared" si="173"/>
        <v>16</v>
      </c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>
      <c r="A399" s="5" t="s">
        <v>81</v>
      </c>
      <c r="B399" s="5" t="str">
        <f>VLOOKUP(A399,'name convert'!$A$1:$B$50,2,FALSE)</f>
        <v>Armory</v>
      </c>
      <c r="C399" s="5" t="s">
        <v>106</v>
      </c>
      <c r="D399" s="5">
        <v>18</v>
      </c>
      <c r="E399" s="5">
        <v>2</v>
      </c>
      <c r="F399" s="5">
        <v>8</v>
      </c>
      <c r="G399" s="5">
        <v>4</v>
      </c>
      <c r="H399" s="5"/>
      <c r="I399" s="5">
        <f t="shared" si="174"/>
        <v>69120</v>
      </c>
      <c r="J399" s="5">
        <f t="shared" si="167"/>
        <v>1152</v>
      </c>
      <c r="K399" s="5">
        <v>0</v>
      </c>
      <c r="L399" s="5">
        <f t="shared" si="175"/>
        <v>19200</v>
      </c>
      <c r="M399" s="5">
        <f t="shared" si="175"/>
        <v>192000</v>
      </c>
      <c r="N399" s="5">
        <f t="shared" si="175"/>
        <v>64000</v>
      </c>
      <c r="O399" s="5">
        <f t="shared" si="175"/>
        <v>192000</v>
      </c>
      <c r="P399" s="5">
        <f t="shared" si="176"/>
        <v>18</v>
      </c>
      <c r="Q399" s="5"/>
      <c r="R399" s="5"/>
      <c r="S399" s="5"/>
      <c r="T399" s="5"/>
      <c r="U399" s="5"/>
      <c r="V399" s="5"/>
      <c r="W399" s="5"/>
      <c r="X399" s="5"/>
      <c r="Y399" s="5">
        <f t="shared" si="173"/>
        <v>17</v>
      </c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>
      <c r="A400" s="5" t="s">
        <v>81</v>
      </c>
      <c r="B400" s="5" t="str">
        <f>VLOOKUP(A400,'name convert'!$A$1:$B$50,2,FALSE)</f>
        <v>Armory</v>
      </c>
      <c r="C400" s="5" t="s">
        <v>106</v>
      </c>
      <c r="D400" s="5">
        <v>19</v>
      </c>
      <c r="E400" s="5">
        <v>2</v>
      </c>
      <c r="F400" s="5">
        <v>9</v>
      </c>
      <c r="G400" s="5">
        <v>4</v>
      </c>
      <c r="H400" s="5"/>
      <c r="I400" s="5">
        <f t="shared" si="174"/>
        <v>138240</v>
      </c>
      <c r="J400" s="5">
        <f t="shared" si="167"/>
        <v>2304</v>
      </c>
      <c r="K400" s="5">
        <v>0</v>
      </c>
      <c r="L400" s="5">
        <f t="shared" si="175"/>
        <v>38400</v>
      </c>
      <c r="M400" s="5">
        <f t="shared" si="175"/>
        <v>384000</v>
      </c>
      <c r="N400" s="5">
        <f t="shared" si="175"/>
        <v>128000</v>
      </c>
      <c r="O400" s="5">
        <f t="shared" si="175"/>
        <v>384000</v>
      </c>
      <c r="P400" s="5">
        <f t="shared" si="176"/>
        <v>19</v>
      </c>
      <c r="Q400" s="5"/>
      <c r="R400" s="5"/>
      <c r="S400" s="5"/>
      <c r="T400" s="5"/>
      <c r="U400" s="5"/>
      <c r="V400" s="5"/>
      <c r="W400" s="5"/>
      <c r="X400" s="5"/>
      <c r="Y400" s="5">
        <f t="shared" si="173"/>
        <v>18</v>
      </c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>
      <c r="A401" s="5" t="s">
        <v>81</v>
      </c>
      <c r="B401" s="5" t="str">
        <f>VLOOKUP(A401,'name convert'!$A$1:$B$50,2,FALSE)</f>
        <v>Armory</v>
      </c>
      <c r="C401" s="5" t="s">
        <v>106</v>
      </c>
      <c r="D401" s="5">
        <v>20</v>
      </c>
      <c r="E401" s="5">
        <v>2</v>
      </c>
      <c r="F401" s="5">
        <v>10</v>
      </c>
      <c r="G401" s="5">
        <v>4</v>
      </c>
      <c r="I401" s="5">
        <f t="shared" si="174"/>
        <v>276480</v>
      </c>
      <c r="J401" s="5">
        <f t="shared" si="167"/>
        <v>4608</v>
      </c>
      <c r="K401" s="5">
        <v>0</v>
      </c>
      <c r="L401" s="5">
        <f t="shared" si="175"/>
        <v>76800</v>
      </c>
      <c r="M401" s="5">
        <f t="shared" si="175"/>
        <v>768000</v>
      </c>
      <c r="N401" s="5">
        <f t="shared" si="175"/>
        <v>256000</v>
      </c>
      <c r="O401" s="5">
        <f t="shared" si="175"/>
        <v>768000</v>
      </c>
      <c r="P401" s="5">
        <f t="shared" si="176"/>
        <v>20</v>
      </c>
      <c r="Q401" s="5"/>
      <c r="R401" s="5"/>
      <c r="S401" s="5"/>
      <c r="T401" s="5"/>
      <c r="U401" s="5"/>
      <c r="V401" s="5"/>
      <c r="W401" s="5"/>
      <c r="X401" s="5"/>
      <c r="Y401" s="5">
        <f t="shared" si="173"/>
        <v>19</v>
      </c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>
      <c r="A402" s="5" t="s">
        <v>81</v>
      </c>
      <c r="B402" s="5" t="str">
        <f>VLOOKUP(A402,'name convert'!$A$1:$B$50,2,FALSE)</f>
        <v>Armory</v>
      </c>
      <c r="C402" s="5" t="s">
        <v>106</v>
      </c>
      <c r="D402" s="5">
        <v>21</v>
      </c>
      <c r="E402" s="5">
        <v>2</v>
      </c>
      <c r="F402" s="5">
        <v>11</v>
      </c>
      <c r="G402" s="5">
        <v>4</v>
      </c>
      <c r="H402" s="5" t="s">
        <v>129</v>
      </c>
      <c r="I402" s="5">
        <v>276480</v>
      </c>
      <c r="J402" s="5">
        <v>4608</v>
      </c>
      <c r="K402" s="5">
        <v>0</v>
      </c>
      <c r="L402" s="5">
        <v>76800</v>
      </c>
      <c r="M402" s="5">
        <v>768000</v>
      </c>
      <c r="N402" s="5">
        <v>256000</v>
      </c>
      <c r="O402" s="5">
        <v>768000</v>
      </c>
      <c r="P402" s="5">
        <f t="shared" si="176"/>
        <v>21</v>
      </c>
      <c r="Q402" s="5"/>
      <c r="R402" s="5"/>
      <c r="S402" s="5"/>
      <c r="T402" s="5"/>
      <c r="U402" s="5"/>
      <c r="V402" s="5"/>
      <c r="W402" s="5"/>
      <c r="X402" s="5"/>
      <c r="Y402" s="5">
        <f t="shared" si="173"/>
        <v>20</v>
      </c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>
      <c r="A403" t="s">
        <v>351</v>
      </c>
      <c r="B403" s="5" t="str">
        <f>VLOOKUP(A403,'name convert'!$A$1:$B$50,2,FALSE)</f>
        <v>Tavern</v>
      </c>
      <c r="C403" s="5" t="s">
        <v>106</v>
      </c>
      <c r="D403" s="73">
        <v>1</v>
      </c>
      <c r="E403" s="73">
        <v>1</v>
      </c>
      <c r="F403" s="73">
        <v>1</v>
      </c>
      <c r="G403" s="73">
        <v>5</v>
      </c>
      <c r="H403" s="73"/>
      <c r="I403" s="73">
        <v>720</v>
      </c>
      <c r="J403" s="73">
        <v>12</v>
      </c>
      <c r="K403" s="73">
        <v>0</v>
      </c>
      <c r="L403" s="73">
        <v>1500</v>
      </c>
      <c r="M403" s="73">
        <v>5000</v>
      </c>
      <c r="N403" s="73">
        <v>4500</v>
      </c>
      <c r="O403" s="73">
        <v>500</v>
      </c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>
        <v>1</v>
      </c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>
        <v>1</v>
      </c>
      <c r="AT403" s="73"/>
      <c r="AU403" s="73"/>
      <c r="AV403" s="73"/>
      <c r="AW403" s="73"/>
    </row>
    <row r="404" spans="1:49">
      <c r="A404" t="s">
        <v>351</v>
      </c>
      <c r="B404" s="5" t="str">
        <f>VLOOKUP(A404,'name convert'!$A$1:$B$50,2,FALSE)</f>
        <v>Tavern</v>
      </c>
      <c r="C404" s="5" t="s">
        <v>106</v>
      </c>
      <c r="D404" s="73">
        <v>2</v>
      </c>
      <c r="E404" s="73">
        <v>1</v>
      </c>
      <c r="F404" s="73">
        <v>2</v>
      </c>
      <c r="G404" s="73">
        <v>5</v>
      </c>
      <c r="H404" s="73"/>
      <c r="I404" s="73">
        <v>1440</v>
      </c>
      <c r="J404" s="73">
        <v>24</v>
      </c>
      <c r="K404" s="73">
        <v>0</v>
      </c>
      <c r="L404" s="73">
        <v>3000</v>
      </c>
      <c r="M404" s="73">
        <v>10000</v>
      </c>
      <c r="N404" s="73">
        <v>9000</v>
      </c>
      <c r="O404" s="73">
        <v>1000</v>
      </c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>
        <v>1</v>
      </c>
      <c r="AB404" s="73">
        <v>1</v>
      </c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>
        <v>2</v>
      </c>
      <c r="AT404" s="73"/>
      <c r="AU404" s="73"/>
      <c r="AV404" s="73"/>
      <c r="AW404" s="73"/>
    </row>
    <row r="405" spans="1:49">
      <c r="A405" t="s">
        <v>351</v>
      </c>
      <c r="B405" s="5" t="str">
        <f>VLOOKUP(A405,'name convert'!$A$1:$B$50,2,FALSE)</f>
        <v>Tavern</v>
      </c>
      <c r="C405" s="5" t="s">
        <v>106</v>
      </c>
      <c r="D405" s="73">
        <v>3</v>
      </c>
      <c r="E405" s="73">
        <v>1</v>
      </c>
      <c r="F405" s="73">
        <v>3</v>
      </c>
      <c r="G405" s="73">
        <v>5</v>
      </c>
      <c r="H405" s="73"/>
      <c r="I405" s="73">
        <v>2880</v>
      </c>
      <c r="J405" s="73">
        <v>48</v>
      </c>
      <c r="K405" s="73">
        <v>0</v>
      </c>
      <c r="L405" s="73">
        <v>6000</v>
      </c>
      <c r="M405" s="73">
        <v>20000</v>
      </c>
      <c r="N405" s="73">
        <v>18000</v>
      </c>
      <c r="O405" s="73">
        <v>2000</v>
      </c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>
        <v>1</v>
      </c>
      <c r="AB405" s="73">
        <v>2</v>
      </c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>
        <v>3</v>
      </c>
      <c r="AT405" s="73"/>
      <c r="AU405" s="73"/>
      <c r="AV405" s="73"/>
      <c r="AW405" s="73"/>
    </row>
    <row r="406" spans="1:49">
      <c r="A406" t="s">
        <v>351</v>
      </c>
      <c r="B406" s="5" t="str">
        <f>VLOOKUP(A406,'name convert'!$A$1:$B$50,2,FALSE)</f>
        <v>Tavern</v>
      </c>
      <c r="C406" s="5" t="s">
        <v>106</v>
      </c>
      <c r="D406" s="73">
        <v>4</v>
      </c>
      <c r="E406" s="73">
        <v>1</v>
      </c>
      <c r="F406" s="73">
        <v>4</v>
      </c>
      <c r="G406" s="73">
        <v>5</v>
      </c>
      <c r="H406" s="73"/>
      <c r="I406" s="73">
        <v>5760</v>
      </c>
      <c r="J406" s="73">
        <v>96</v>
      </c>
      <c r="K406" s="73">
        <v>0</v>
      </c>
      <c r="L406" s="73">
        <v>12000</v>
      </c>
      <c r="M406" s="73">
        <v>40000</v>
      </c>
      <c r="N406" s="73">
        <v>36000</v>
      </c>
      <c r="O406" s="73">
        <v>4000</v>
      </c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>
        <v>1</v>
      </c>
      <c r="AB406" s="73">
        <v>3</v>
      </c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>
        <v>4</v>
      </c>
      <c r="AT406" s="73"/>
      <c r="AU406" s="73"/>
      <c r="AV406" s="73"/>
      <c r="AW406" s="73"/>
    </row>
    <row r="407" spans="1:49">
      <c r="A407" t="s">
        <v>351</v>
      </c>
      <c r="B407" s="5" t="str">
        <f>VLOOKUP(A407,'name convert'!$A$1:$B$50,2,FALSE)</f>
        <v>Tavern</v>
      </c>
      <c r="C407" s="5" t="s">
        <v>106</v>
      </c>
      <c r="D407" s="73">
        <v>5</v>
      </c>
      <c r="E407" s="73">
        <v>1</v>
      </c>
      <c r="F407" s="73">
        <v>5</v>
      </c>
      <c r="G407" s="73">
        <v>5</v>
      </c>
      <c r="H407" s="73"/>
      <c r="I407" s="73">
        <v>11520</v>
      </c>
      <c r="J407" s="73">
        <v>192</v>
      </c>
      <c r="K407" s="73">
        <v>0</v>
      </c>
      <c r="L407" s="73">
        <v>24000</v>
      </c>
      <c r="M407" s="73">
        <v>80000</v>
      </c>
      <c r="N407" s="73">
        <v>72000</v>
      </c>
      <c r="O407" s="73">
        <v>8000</v>
      </c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>
        <v>1</v>
      </c>
      <c r="AB407" s="73">
        <v>4</v>
      </c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>
        <v>5</v>
      </c>
      <c r="AT407" s="73"/>
      <c r="AU407" s="73"/>
      <c r="AV407" s="73"/>
      <c r="AW407" s="73"/>
    </row>
    <row r="408" spans="1:49">
      <c r="A408" t="s">
        <v>351</v>
      </c>
      <c r="B408" s="5" t="str">
        <f>VLOOKUP(A408,'name convert'!$A$1:$B$50,2,FALSE)</f>
        <v>Tavern</v>
      </c>
      <c r="C408" s="5" t="s">
        <v>106</v>
      </c>
      <c r="D408" s="73">
        <v>6</v>
      </c>
      <c r="E408" s="73">
        <v>1</v>
      </c>
      <c r="F408" s="73">
        <v>6</v>
      </c>
      <c r="G408" s="73">
        <v>5</v>
      </c>
      <c r="H408" s="73"/>
      <c r="I408" s="73">
        <v>23040</v>
      </c>
      <c r="J408" s="73">
        <v>384</v>
      </c>
      <c r="K408" s="73">
        <v>0</v>
      </c>
      <c r="L408" s="73">
        <v>48000</v>
      </c>
      <c r="M408" s="73">
        <v>160000</v>
      </c>
      <c r="N408" s="73">
        <v>144000</v>
      </c>
      <c r="O408" s="73">
        <v>16000</v>
      </c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>
        <v>1</v>
      </c>
      <c r="AB408" s="73">
        <v>5</v>
      </c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>
        <v>6</v>
      </c>
      <c r="AT408" s="73"/>
      <c r="AU408" s="73"/>
      <c r="AV408" s="73"/>
      <c r="AW408" s="73"/>
    </row>
    <row r="409" spans="1:49">
      <c r="A409" t="s">
        <v>351</v>
      </c>
      <c r="B409" s="5" t="str">
        <f>VLOOKUP(A409,'name convert'!$A$1:$B$50,2,FALSE)</f>
        <v>Tavern</v>
      </c>
      <c r="C409" s="5" t="s">
        <v>106</v>
      </c>
      <c r="D409" s="73">
        <v>7</v>
      </c>
      <c r="E409" s="73">
        <v>1</v>
      </c>
      <c r="F409" s="73">
        <v>7</v>
      </c>
      <c r="G409" s="73">
        <v>5</v>
      </c>
      <c r="H409" s="73"/>
      <c r="I409" s="73">
        <v>46080</v>
      </c>
      <c r="J409" s="73">
        <v>768</v>
      </c>
      <c r="K409" s="73">
        <v>0</v>
      </c>
      <c r="L409" s="73">
        <v>96000</v>
      </c>
      <c r="M409" s="73">
        <v>320000</v>
      </c>
      <c r="N409" s="73">
        <v>288000</v>
      </c>
      <c r="O409" s="73">
        <v>32000</v>
      </c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>
        <v>1</v>
      </c>
      <c r="AB409" s="73">
        <v>6</v>
      </c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>
        <v>7</v>
      </c>
      <c r="AT409" s="73"/>
      <c r="AU409" s="73"/>
      <c r="AV409" s="73"/>
      <c r="AW409" s="73"/>
    </row>
    <row r="410" spans="1:49">
      <c r="A410" t="s">
        <v>351</v>
      </c>
      <c r="B410" s="5" t="str">
        <f>VLOOKUP(A410,'name convert'!$A$1:$B$50,2,FALSE)</f>
        <v>Tavern</v>
      </c>
      <c r="C410" s="5" t="s">
        <v>106</v>
      </c>
      <c r="D410" s="73">
        <v>8</v>
      </c>
      <c r="E410" s="73">
        <v>1</v>
      </c>
      <c r="F410" s="73">
        <v>8</v>
      </c>
      <c r="G410" s="73">
        <v>5</v>
      </c>
      <c r="H410" s="73"/>
      <c r="I410" s="73">
        <v>92160</v>
      </c>
      <c r="J410" s="73">
        <v>1536</v>
      </c>
      <c r="K410" s="73">
        <v>0</v>
      </c>
      <c r="L410" s="73">
        <v>192000</v>
      </c>
      <c r="M410" s="73">
        <v>640000</v>
      </c>
      <c r="N410" s="73">
        <v>576000</v>
      </c>
      <c r="O410" s="73">
        <v>64000</v>
      </c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>
        <v>1</v>
      </c>
      <c r="AB410" s="73">
        <v>7</v>
      </c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>
        <v>8</v>
      </c>
      <c r="AT410" s="73"/>
      <c r="AU410" s="73"/>
      <c r="AV410" s="73"/>
      <c r="AW410" s="73"/>
    </row>
    <row r="411" spans="1:49">
      <c r="A411" t="s">
        <v>351</v>
      </c>
      <c r="B411" s="5" t="str">
        <f>VLOOKUP(A411,'name convert'!$A$1:$B$50,2,FALSE)</f>
        <v>Tavern</v>
      </c>
      <c r="C411" s="5" t="s">
        <v>106</v>
      </c>
      <c r="D411" s="73">
        <v>9</v>
      </c>
      <c r="E411" s="73">
        <v>1</v>
      </c>
      <c r="F411" s="73">
        <v>9</v>
      </c>
      <c r="G411" s="73">
        <v>5</v>
      </c>
      <c r="H411" s="73"/>
      <c r="I411" s="73">
        <v>184320</v>
      </c>
      <c r="J411" s="73">
        <v>3072</v>
      </c>
      <c r="K411" s="73">
        <v>0</v>
      </c>
      <c r="L411" s="73">
        <v>384000</v>
      </c>
      <c r="M411" s="73">
        <v>1280000</v>
      </c>
      <c r="N411" s="73">
        <v>1152000</v>
      </c>
      <c r="O411" s="73">
        <v>128000</v>
      </c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>
        <v>1</v>
      </c>
      <c r="AB411" s="73">
        <v>8</v>
      </c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>
        <v>9</v>
      </c>
      <c r="AT411" s="73"/>
      <c r="AU411" s="73"/>
      <c r="AV411" s="73"/>
      <c r="AW411" s="73"/>
    </row>
    <row r="412" spans="1:49">
      <c r="A412" t="s">
        <v>351</v>
      </c>
      <c r="B412" s="5" t="str">
        <f>VLOOKUP(A412,'name convert'!$A$1:$B$50,2,FALSE)</f>
        <v>Tavern</v>
      </c>
      <c r="C412" s="5" t="s">
        <v>106</v>
      </c>
      <c r="D412" s="73">
        <v>10</v>
      </c>
      <c r="E412" s="73">
        <v>1</v>
      </c>
      <c r="F412" s="73">
        <v>10</v>
      </c>
      <c r="G412" s="73">
        <v>5</v>
      </c>
      <c r="H412" s="73" t="s">
        <v>117</v>
      </c>
      <c r="I412" s="73">
        <v>368640</v>
      </c>
      <c r="J412" s="73">
        <v>6144</v>
      </c>
      <c r="K412" s="73">
        <v>0</v>
      </c>
      <c r="L412" s="73">
        <v>768000</v>
      </c>
      <c r="M412" s="73">
        <v>2560000</v>
      </c>
      <c r="N412" s="73">
        <v>2304000</v>
      </c>
      <c r="O412" s="73">
        <v>256000</v>
      </c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>
        <v>1</v>
      </c>
      <c r="AB412" s="73">
        <v>9</v>
      </c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>
        <v>10</v>
      </c>
      <c r="AT412" s="73"/>
      <c r="AU412" s="73"/>
      <c r="AV412" s="73"/>
      <c r="AW412" s="73"/>
    </row>
    <row r="413" spans="1:49">
      <c r="A413" t="s">
        <v>351</v>
      </c>
      <c r="B413" s="5" t="str">
        <f>VLOOKUP(A413,'name convert'!$A$1:$B$50,2,FALSE)</f>
        <v>Tavern</v>
      </c>
      <c r="C413" s="5" t="s">
        <v>106</v>
      </c>
      <c r="D413" s="75">
        <v>11</v>
      </c>
      <c r="E413" s="75">
        <v>2</v>
      </c>
      <c r="F413" s="75">
        <v>1</v>
      </c>
      <c r="G413" s="75">
        <v>5</v>
      </c>
      <c r="H413" s="75"/>
      <c r="I413" s="75">
        <v>0</v>
      </c>
      <c r="J413" s="75">
        <v>0</v>
      </c>
      <c r="K413" s="75">
        <v>0</v>
      </c>
      <c r="L413" s="75">
        <v>0</v>
      </c>
      <c r="M413" s="75">
        <v>0</v>
      </c>
      <c r="N413" s="75">
        <v>0</v>
      </c>
      <c r="O413" s="75">
        <v>0</v>
      </c>
      <c r="P413" s="75">
        <v>11</v>
      </c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>
        <v>11</v>
      </c>
      <c r="AB413" s="75">
        <v>10</v>
      </c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5"/>
      <c r="AP413" s="75"/>
      <c r="AQ413" s="75"/>
      <c r="AR413" s="75"/>
      <c r="AS413" s="75">
        <v>11</v>
      </c>
      <c r="AT413" s="75"/>
      <c r="AU413" s="75"/>
      <c r="AV413" s="75"/>
      <c r="AW413" s="75"/>
    </row>
    <row r="414" spans="1:49">
      <c r="A414" t="s">
        <v>351</v>
      </c>
      <c r="B414" s="5" t="str">
        <f>VLOOKUP(A414,'name convert'!$A$1:$B$50,2,FALSE)</f>
        <v>Tavern</v>
      </c>
      <c r="C414" s="5" t="s">
        <v>106</v>
      </c>
      <c r="D414" s="75">
        <v>12</v>
      </c>
      <c r="E414" s="75">
        <v>2</v>
      </c>
      <c r="F414" s="75">
        <v>2</v>
      </c>
      <c r="G414" s="75">
        <v>5</v>
      </c>
      <c r="H414" s="75"/>
      <c r="I414" s="75">
        <v>1440</v>
      </c>
      <c r="J414" s="75">
        <v>24</v>
      </c>
      <c r="K414" s="75">
        <v>0</v>
      </c>
      <c r="L414" s="75">
        <v>3000</v>
      </c>
      <c r="M414" s="75">
        <v>10000</v>
      </c>
      <c r="N414" s="75">
        <v>9000</v>
      </c>
      <c r="O414" s="75">
        <v>1000</v>
      </c>
      <c r="P414" s="75">
        <v>12</v>
      </c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>
        <v>11</v>
      </c>
      <c r="AB414" s="75">
        <v>11</v>
      </c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5"/>
      <c r="AP414" s="75"/>
      <c r="AQ414" s="75"/>
      <c r="AR414" s="75"/>
      <c r="AS414" s="75">
        <v>12</v>
      </c>
      <c r="AT414" s="75"/>
      <c r="AU414" s="75"/>
      <c r="AV414" s="75"/>
      <c r="AW414" s="75"/>
    </row>
    <row r="415" spans="1:49">
      <c r="A415" t="s">
        <v>351</v>
      </c>
      <c r="B415" s="5" t="str">
        <f>VLOOKUP(A415,'name convert'!$A$1:$B$50,2,FALSE)</f>
        <v>Tavern</v>
      </c>
      <c r="C415" s="5" t="s">
        <v>106</v>
      </c>
      <c r="D415" s="75">
        <v>13</v>
      </c>
      <c r="E415" s="75">
        <v>2</v>
      </c>
      <c r="F415" s="75">
        <v>3</v>
      </c>
      <c r="G415" s="75">
        <v>5</v>
      </c>
      <c r="H415" s="75"/>
      <c r="I415" s="75">
        <v>2880</v>
      </c>
      <c r="J415" s="75">
        <v>48</v>
      </c>
      <c r="K415" s="75">
        <v>0</v>
      </c>
      <c r="L415" s="75">
        <v>6000</v>
      </c>
      <c r="M415" s="75">
        <v>20000</v>
      </c>
      <c r="N415" s="75">
        <v>18000</v>
      </c>
      <c r="O415" s="75">
        <v>2000</v>
      </c>
      <c r="P415" s="75">
        <v>13</v>
      </c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>
        <v>11</v>
      </c>
      <c r="AB415" s="75">
        <v>12</v>
      </c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5"/>
      <c r="AP415" s="75"/>
      <c r="AQ415" s="75"/>
      <c r="AR415" s="75"/>
      <c r="AS415" s="75">
        <v>13</v>
      </c>
      <c r="AT415" s="75"/>
      <c r="AU415" s="75"/>
      <c r="AV415" s="75"/>
      <c r="AW415" s="75"/>
    </row>
    <row r="416" spans="1:49">
      <c r="A416" t="s">
        <v>351</v>
      </c>
      <c r="B416" s="5" t="str">
        <f>VLOOKUP(A416,'name convert'!$A$1:$B$50,2,FALSE)</f>
        <v>Tavern</v>
      </c>
      <c r="C416" s="5" t="s">
        <v>106</v>
      </c>
      <c r="D416" s="75">
        <v>14</v>
      </c>
      <c r="E416" s="75">
        <v>2</v>
      </c>
      <c r="F416" s="75">
        <v>4</v>
      </c>
      <c r="G416" s="75">
        <v>5</v>
      </c>
      <c r="H416" s="75"/>
      <c r="I416" s="75">
        <v>5760</v>
      </c>
      <c r="J416" s="75">
        <v>96</v>
      </c>
      <c r="K416" s="75">
        <v>0</v>
      </c>
      <c r="L416" s="75">
        <v>12000</v>
      </c>
      <c r="M416" s="75">
        <v>40000</v>
      </c>
      <c r="N416" s="75">
        <v>36000</v>
      </c>
      <c r="O416" s="75">
        <v>4000</v>
      </c>
      <c r="P416" s="75">
        <v>14</v>
      </c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>
        <v>11</v>
      </c>
      <c r="AB416" s="75">
        <v>13</v>
      </c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5"/>
      <c r="AP416" s="75"/>
      <c r="AQ416" s="75"/>
      <c r="AR416" s="75"/>
      <c r="AS416" s="75">
        <v>14</v>
      </c>
      <c r="AT416" s="75"/>
      <c r="AU416" s="75"/>
      <c r="AV416" s="75"/>
      <c r="AW416" s="75"/>
    </row>
    <row r="417" spans="1:49">
      <c r="A417" t="s">
        <v>351</v>
      </c>
      <c r="B417" s="5" t="str">
        <f>VLOOKUP(A417,'name convert'!$A$1:$B$50,2,FALSE)</f>
        <v>Tavern</v>
      </c>
      <c r="C417" s="5" t="s">
        <v>106</v>
      </c>
      <c r="D417" s="75">
        <v>15</v>
      </c>
      <c r="E417" s="75">
        <v>2</v>
      </c>
      <c r="F417" s="75">
        <v>5</v>
      </c>
      <c r="G417" s="75">
        <v>5</v>
      </c>
      <c r="H417" s="75"/>
      <c r="I417" s="75">
        <v>11520</v>
      </c>
      <c r="J417" s="75">
        <v>192</v>
      </c>
      <c r="K417" s="75">
        <v>0</v>
      </c>
      <c r="L417" s="75">
        <v>24000</v>
      </c>
      <c r="M417" s="75">
        <v>80000</v>
      </c>
      <c r="N417" s="75">
        <v>72000</v>
      </c>
      <c r="O417" s="75">
        <v>8000</v>
      </c>
      <c r="P417" s="75">
        <v>15</v>
      </c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>
        <v>11</v>
      </c>
      <c r="AB417" s="75">
        <v>14</v>
      </c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5"/>
      <c r="AP417" s="75"/>
      <c r="AQ417" s="75"/>
      <c r="AR417" s="75"/>
      <c r="AS417" s="75">
        <v>15</v>
      </c>
      <c r="AT417" s="75"/>
      <c r="AU417" s="75"/>
      <c r="AV417" s="75"/>
      <c r="AW417" s="75"/>
    </row>
    <row r="418" spans="1:49">
      <c r="A418" t="s">
        <v>351</v>
      </c>
      <c r="B418" s="5" t="str">
        <f>VLOOKUP(A418,'name convert'!$A$1:$B$50,2,FALSE)</f>
        <v>Tavern</v>
      </c>
      <c r="C418" s="5" t="s">
        <v>106</v>
      </c>
      <c r="D418" s="75">
        <v>16</v>
      </c>
      <c r="E418" s="75">
        <v>2</v>
      </c>
      <c r="F418" s="75">
        <v>6</v>
      </c>
      <c r="G418" s="75">
        <v>5</v>
      </c>
      <c r="H418" s="75"/>
      <c r="I418" s="75">
        <v>23040</v>
      </c>
      <c r="J418" s="75">
        <v>384</v>
      </c>
      <c r="K418" s="75">
        <v>0</v>
      </c>
      <c r="L418" s="75">
        <v>48000</v>
      </c>
      <c r="M418" s="75">
        <v>160000</v>
      </c>
      <c r="N418" s="75">
        <v>144000</v>
      </c>
      <c r="O418" s="75">
        <v>16000</v>
      </c>
      <c r="P418" s="75">
        <v>16</v>
      </c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>
        <v>11</v>
      </c>
      <c r="AB418" s="75">
        <v>15</v>
      </c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5"/>
      <c r="AP418" s="75"/>
      <c r="AQ418" s="75"/>
      <c r="AR418" s="75"/>
      <c r="AS418" s="75">
        <v>16</v>
      </c>
      <c r="AT418" s="75"/>
      <c r="AU418" s="75"/>
      <c r="AV418" s="75"/>
      <c r="AW418" s="75"/>
    </row>
    <row r="419" spans="1:49">
      <c r="A419" t="s">
        <v>351</v>
      </c>
      <c r="B419" s="5" t="str">
        <f>VLOOKUP(A419,'name convert'!$A$1:$B$50,2,FALSE)</f>
        <v>Tavern</v>
      </c>
      <c r="C419" s="5" t="s">
        <v>106</v>
      </c>
      <c r="D419" s="75">
        <v>17</v>
      </c>
      <c r="E419" s="75">
        <v>2</v>
      </c>
      <c r="F419" s="75">
        <v>7</v>
      </c>
      <c r="G419" s="75">
        <v>5</v>
      </c>
      <c r="H419" s="75"/>
      <c r="I419" s="75">
        <v>46080</v>
      </c>
      <c r="J419" s="75">
        <v>768</v>
      </c>
      <c r="K419" s="75">
        <v>0</v>
      </c>
      <c r="L419" s="75">
        <v>96000</v>
      </c>
      <c r="M419" s="75">
        <v>320000</v>
      </c>
      <c r="N419" s="75">
        <v>288000</v>
      </c>
      <c r="O419" s="75">
        <v>32000</v>
      </c>
      <c r="P419" s="75">
        <v>17</v>
      </c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>
        <v>11</v>
      </c>
      <c r="AB419" s="75">
        <v>16</v>
      </c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5"/>
      <c r="AP419" s="75"/>
      <c r="AQ419" s="75"/>
      <c r="AR419" s="75"/>
      <c r="AS419" s="75">
        <v>17</v>
      </c>
      <c r="AT419" s="75"/>
      <c r="AU419" s="75"/>
      <c r="AV419" s="75"/>
      <c r="AW419" s="75"/>
    </row>
    <row r="420" spans="1:49">
      <c r="A420" t="s">
        <v>351</v>
      </c>
      <c r="B420" s="5" t="str">
        <f>VLOOKUP(A420,'name convert'!$A$1:$B$50,2,FALSE)</f>
        <v>Tavern</v>
      </c>
      <c r="C420" s="5" t="s">
        <v>106</v>
      </c>
      <c r="D420" s="75">
        <v>18</v>
      </c>
      <c r="E420" s="75">
        <v>2</v>
      </c>
      <c r="F420" s="75">
        <v>8</v>
      </c>
      <c r="G420" s="75">
        <v>5</v>
      </c>
      <c r="H420" s="75"/>
      <c r="I420" s="75">
        <v>92160</v>
      </c>
      <c r="J420" s="75">
        <v>1536</v>
      </c>
      <c r="K420" s="75">
        <v>0</v>
      </c>
      <c r="L420" s="75">
        <v>192000</v>
      </c>
      <c r="M420" s="75">
        <v>640000</v>
      </c>
      <c r="N420" s="75">
        <v>576000</v>
      </c>
      <c r="O420" s="75">
        <v>64000</v>
      </c>
      <c r="P420" s="75">
        <v>18</v>
      </c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>
        <v>11</v>
      </c>
      <c r="AB420" s="75">
        <v>17</v>
      </c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5"/>
      <c r="AP420" s="75"/>
      <c r="AQ420" s="75"/>
      <c r="AR420" s="75"/>
      <c r="AS420" s="75">
        <v>18</v>
      </c>
      <c r="AT420" s="75"/>
      <c r="AU420" s="75"/>
      <c r="AV420" s="75"/>
      <c r="AW420" s="75"/>
    </row>
    <row r="421" spans="1:49">
      <c r="A421" t="s">
        <v>351</v>
      </c>
      <c r="B421" s="5" t="str">
        <f>VLOOKUP(A421,'name convert'!$A$1:$B$50,2,FALSE)</f>
        <v>Tavern</v>
      </c>
      <c r="C421" s="5" t="s">
        <v>106</v>
      </c>
      <c r="D421" s="75">
        <v>19</v>
      </c>
      <c r="E421" s="75">
        <v>2</v>
      </c>
      <c r="F421" s="75">
        <v>9</v>
      </c>
      <c r="G421" s="75">
        <v>5</v>
      </c>
      <c r="H421" s="75"/>
      <c r="I421" s="75">
        <v>184320</v>
      </c>
      <c r="J421" s="75">
        <v>3072</v>
      </c>
      <c r="K421" s="75">
        <v>0</v>
      </c>
      <c r="L421" s="75">
        <v>384000</v>
      </c>
      <c r="M421" s="75">
        <v>1280000</v>
      </c>
      <c r="N421" s="75">
        <v>1152000</v>
      </c>
      <c r="O421" s="75">
        <v>128000</v>
      </c>
      <c r="P421" s="75">
        <v>19</v>
      </c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>
        <v>11</v>
      </c>
      <c r="AB421" s="75">
        <v>18</v>
      </c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5"/>
      <c r="AP421" s="75"/>
      <c r="AQ421" s="75"/>
      <c r="AR421" s="75"/>
      <c r="AS421" s="75">
        <v>19</v>
      </c>
      <c r="AT421" s="75"/>
      <c r="AU421" s="75"/>
      <c r="AV421" s="75"/>
      <c r="AW421" s="75"/>
    </row>
    <row r="422" spans="1:49">
      <c r="A422" t="s">
        <v>351</v>
      </c>
      <c r="B422" s="5" t="str">
        <f>VLOOKUP(A422,'name convert'!$A$1:$B$50,2,FALSE)</f>
        <v>Tavern</v>
      </c>
      <c r="C422" s="5" t="s">
        <v>106</v>
      </c>
      <c r="D422" s="75">
        <v>20</v>
      </c>
      <c r="E422" s="75">
        <v>2</v>
      </c>
      <c r="F422" s="75">
        <v>10</v>
      </c>
      <c r="G422" s="75">
        <v>5</v>
      </c>
      <c r="H422" s="74"/>
      <c r="I422" s="75">
        <v>368640</v>
      </c>
      <c r="J422" s="75">
        <v>6144</v>
      </c>
      <c r="K422" s="75">
        <v>0</v>
      </c>
      <c r="L422" s="75">
        <v>768000</v>
      </c>
      <c r="M422" s="75">
        <v>2560000</v>
      </c>
      <c r="N422" s="75">
        <v>2304000</v>
      </c>
      <c r="O422" s="75">
        <v>256000</v>
      </c>
      <c r="P422" s="75">
        <v>20</v>
      </c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>
        <v>11</v>
      </c>
      <c r="AB422" s="75">
        <v>19</v>
      </c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  <c r="AN422" s="75"/>
      <c r="AO422" s="75"/>
      <c r="AP422" s="75"/>
      <c r="AQ422" s="75"/>
      <c r="AR422" s="75"/>
      <c r="AS422" s="75">
        <v>20</v>
      </c>
      <c r="AT422" s="75"/>
      <c r="AU422" s="75"/>
      <c r="AV422" s="75"/>
      <c r="AW422" s="75"/>
    </row>
    <row r="423" spans="1:49">
      <c r="A423" t="s">
        <v>351</v>
      </c>
      <c r="B423" s="5" t="str">
        <f>VLOOKUP(A423,'name convert'!$A$1:$B$50,2,FALSE)</f>
        <v>Tavern</v>
      </c>
      <c r="C423" s="5" t="s">
        <v>106</v>
      </c>
      <c r="D423" s="75">
        <v>21</v>
      </c>
      <c r="E423" s="75">
        <v>2</v>
      </c>
      <c r="F423" s="75">
        <v>11</v>
      </c>
      <c r="G423" s="75">
        <v>5</v>
      </c>
      <c r="H423" s="75" t="s">
        <v>129</v>
      </c>
      <c r="I423" s="75">
        <v>368640</v>
      </c>
      <c r="J423" s="75">
        <v>6144</v>
      </c>
      <c r="K423" s="75">
        <v>0</v>
      </c>
      <c r="L423" s="75">
        <v>768000</v>
      </c>
      <c r="M423" s="75">
        <v>2560000</v>
      </c>
      <c r="N423" s="75">
        <v>2304000</v>
      </c>
      <c r="O423" s="75">
        <v>256000</v>
      </c>
      <c r="P423" s="75">
        <v>21</v>
      </c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>
        <v>11</v>
      </c>
      <c r="AB423" s="75">
        <v>20</v>
      </c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5"/>
      <c r="AP423" s="75"/>
      <c r="AQ423" s="75"/>
      <c r="AR423" s="75"/>
      <c r="AS423" s="75">
        <v>21</v>
      </c>
      <c r="AT423" s="75"/>
      <c r="AU423" s="75"/>
      <c r="AV423" s="75"/>
      <c r="AW423" s="75"/>
    </row>
    <row r="424" spans="1:49">
      <c r="A424" s="5" t="s">
        <v>101</v>
      </c>
      <c r="B424" s="5" t="str">
        <f>VLOOKUP(A424,'name convert'!$A$1:$B$50,2,FALSE)</f>
        <v>Horseshoes</v>
      </c>
      <c r="C424" s="5" t="s">
        <v>229</v>
      </c>
      <c r="D424" s="5">
        <v>1</v>
      </c>
      <c r="E424" s="5">
        <v>1</v>
      </c>
      <c r="F424" s="5">
        <v>1</v>
      </c>
      <c r="G424" s="5">
        <v>0</v>
      </c>
      <c r="H424" s="5"/>
      <c r="I424" s="5">
        <v>2000</v>
      </c>
      <c r="J424" s="5">
        <f t="shared" ref="J424:J443" si="177">I424/60</f>
        <v>33.333333333333336</v>
      </c>
      <c r="K424" s="5">
        <v>6000</v>
      </c>
      <c r="L424" s="5">
        <v>1000</v>
      </c>
      <c r="M424" s="5">
        <v>0</v>
      </c>
      <c r="N424" s="5">
        <v>0</v>
      </c>
      <c r="O424" s="5">
        <v>1000</v>
      </c>
      <c r="P424" s="5"/>
      <c r="Q424" s="5">
        <v>1</v>
      </c>
      <c r="R424" s="5"/>
      <c r="S424" s="5"/>
      <c r="T424" s="5"/>
      <c r="U424" s="5"/>
      <c r="V424" s="5"/>
      <c r="W424" s="5"/>
      <c r="X424" s="5"/>
      <c r="Y424" s="5"/>
      <c r="Z424" s="5"/>
      <c r="AA424" s="5">
        <v>1</v>
      </c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>
        <v>1</v>
      </c>
      <c r="AQ424" s="5"/>
      <c r="AR424" s="5"/>
      <c r="AS424" s="5"/>
      <c r="AT424" s="5"/>
      <c r="AU424" s="5"/>
      <c r="AV424" s="5"/>
      <c r="AW424" s="5"/>
    </row>
    <row r="425" spans="1:49">
      <c r="A425" s="5" t="s">
        <v>101</v>
      </c>
      <c r="B425" s="5" t="str">
        <f>VLOOKUP(A425,'name convert'!$A$1:$B$50,2,FALSE)</f>
        <v>Horseshoes</v>
      </c>
      <c r="C425" s="5" t="s">
        <v>229</v>
      </c>
      <c r="D425" s="5">
        <v>2</v>
      </c>
      <c r="E425" s="5">
        <v>1</v>
      </c>
      <c r="F425" s="5">
        <v>2</v>
      </c>
      <c r="G425" s="5">
        <v>0</v>
      </c>
      <c r="H425" s="5"/>
      <c r="I425" s="5">
        <f t="shared" ref="I425:I433" si="178">I424*2</f>
        <v>4000</v>
      </c>
      <c r="J425" s="5">
        <f t="shared" si="177"/>
        <v>66.666666666666671</v>
      </c>
      <c r="K425" s="5">
        <f t="shared" ref="K425:K433" si="179">K424*2</f>
        <v>12000</v>
      </c>
      <c r="L425" s="5">
        <f t="shared" ref="L425:L433" si="180">L424*2</f>
        <v>2000</v>
      </c>
      <c r="M425" s="5">
        <f t="shared" ref="M425:M433" si="181">M424*2</f>
        <v>0</v>
      </c>
      <c r="N425" s="5">
        <f t="shared" ref="N425:N433" si="182">N424*2</f>
        <v>0</v>
      </c>
      <c r="O425" s="5">
        <f t="shared" ref="O425:O433" si="183">O424*2</f>
        <v>2000</v>
      </c>
      <c r="P425" s="5"/>
      <c r="Q425" s="5">
        <f t="shared" ref="Q425:Q444" si="184">Q424+1</f>
        <v>2</v>
      </c>
      <c r="R425" s="5"/>
      <c r="S425" s="5"/>
      <c r="T425" s="5"/>
      <c r="U425" s="5"/>
      <c r="V425" s="5"/>
      <c r="W425" s="5"/>
      <c r="X425" s="5"/>
      <c r="Y425" s="5"/>
      <c r="Z425" s="5"/>
      <c r="AA425" s="5">
        <f t="shared" ref="AA425:AA444" si="185">AA424+1</f>
        <v>2</v>
      </c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>
        <f t="shared" ref="AP425:AP444" si="186">AP424+1</f>
        <v>2</v>
      </c>
      <c r="AQ425" s="5"/>
      <c r="AR425" s="5"/>
      <c r="AS425" s="5">
        <v>1</v>
      </c>
      <c r="AT425" s="5"/>
      <c r="AU425" s="5"/>
      <c r="AV425" s="5"/>
      <c r="AW425" s="5"/>
    </row>
    <row r="426" spans="1:49">
      <c r="A426" s="5" t="s">
        <v>101</v>
      </c>
      <c r="B426" s="5" t="str">
        <f>VLOOKUP(A426,'name convert'!$A$1:$B$50,2,FALSE)</f>
        <v>Horseshoes</v>
      </c>
      <c r="C426" s="5" t="s">
        <v>229</v>
      </c>
      <c r="D426" s="5">
        <v>3</v>
      </c>
      <c r="E426" s="5">
        <v>1</v>
      </c>
      <c r="F426" s="5">
        <v>3</v>
      </c>
      <c r="G426" s="5">
        <v>0</v>
      </c>
      <c r="H426" s="5"/>
      <c r="I426" s="5">
        <f t="shared" si="178"/>
        <v>8000</v>
      </c>
      <c r="J426" s="5">
        <f t="shared" si="177"/>
        <v>133.33333333333334</v>
      </c>
      <c r="K426" s="5">
        <f t="shared" si="179"/>
        <v>24000</v>
      </c>
      <c r="L426" s="5">
        <f t="shared" si="180"/>
        <v>4000</v>
      </c>
      <c r="M426" s="5">
        <f t="shared" si="181"/>
        <v>0</v>
      </c>
      <c r="N426" s="5">
        <f t="shared" si="182"/>
        <v>0</v>
      </c>
      <c r="O426" s="5">
        <f t="shared" si="183"/>
        <v>4000</v>
      </c>
      <c r="P426" s="5"/>
      <c r="Q426" s="5">
        <f t="shared" si="184"/>
        <v>3</v>
      </c>
      <c r="R426" s="5"/>
      <c r="S426" s="5"/>
      <c r="T426" s="5"/>
      <c r="U426" s="5"/>
      <c r="V426" s="5"/>
      <c r="W426" s="5"/>
      <c r="X426" s="5"/>
      <c r="Y426" s="5"/>
      <c r="Z426" s="5"/>
      <c r="AA426" s="5">
        <f t="shared" si="185"/>
        <v>3</v>
      </c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>
        <f t="shared" si="186"/>
        <v>3</v>
      </c>
      <c r="AQ426" s="5"/>
      <c r="AR426" s="5"/>
      <c r="AS426" s="5">
        <f t="shared" ref="AS426:AS444" si="187">AS425+1</f>
        <v>2</v>
      </c>
      <c r="AT426" s="5"/>
      <c r="AU426" s="5"/>
      <c r="AV426" s="5"/>
      <c r="AW426" s="5"/>
    </row>
    <row r="427" spans="1:49">
      <c r="A427" s="5" t="s">
        <v>101</v>
      </c>
      <c r="B427" s="5" t="str">
        <f>VLOOKUP(A427,'name convert'!$A$1:$B$50,2,FALSE)</f>
        <v>Horseshoes</v>
      </c>
      <c r="C427" s="5" t="s">
        <v>229</v>
      </c>
      <c r="D427" s="5">
        <v>4</v>
      </c>
      <c r="E427" s="5">
        <v>1</v>
      </c>
      <c r="F427" s="5">
        <v>4</v>
      </c>
      <c r="G427" s="5">
        <v>0</v>
      </c>
      <c r="H427" s="5"/>
      <c r="I427" s="5">
        <f t="shared" si="178"/>
        <v>16000</v>
      </c>
      <c r="J427" s="5">
        <f t="shared" si="177"/>
        <v>266.66666666666669</v>
      </c>
      <c r="K427" s="5">
        <f t="shared" si="179"/>
        <v>48000</v>
      </c>
      <c r="L427" s="5">
        <f t="shared" si="180"/>
        <v>8000</v>
      </c>
      <c r="M427" s="5">
        <f t="shared" si="181"/>
        <v>0</v>
      </c>
      <c r="N427" s="5">
        <f t="shared" si="182"/>
        <v>0</v>
      </c>
      <c r="O427" s="5">
        <f t="shared" si="183"/>
        <v>8000</v>
      </c>
      <c r="P427" s="5"/>
      <c r="Q427" s="5">
        <f t="shared" si="184"/>
        <v>4</v>
      </c>
      <c r="R427" s="5"/>
      <c r="S427" s="5"/>
      <c r="T427" s="5"/>
      <c r="U427" s="5"/>
      <c r="V427" s="5"/>
      <c r="W427" s="5"/>
      <c r="X427" s="5"/>
      <c r="Y427" s="5"/>
      <c r="Z427" s="5"/>
      <c r="AA427" s="5">
        <f t="shared" si="185"/>
        <v>4</v>
      </c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>
        <f t="shared" si="186"/>
        <v>4</v>
      </c>
      <c r="AQ427" s="5"/>
      <c r="AR427" s="5"/>
      <c r="AS427" s="5">
        <f t="shared" si="187"/>
        <v>3</v>
      </c>
      <c r="AT427" s="5"/>
      <c r="AU427" s="5"/>
      <c r="AV427" s="5"/>
      <c r="AW427" s="5"/>
    </row>
    <row r="428" spans="1:49">
      <c r="A428" s="5" t="s">
        <v>101</v>
      </c>
      <c r="B428" s="5" t="str">
        <f>VLOOKUP(A428,'name convert'!$A$1:$B$50,2,FALSE)</f>
        <v>Horseshoes</v>
      </c>
      <c r="C428" s="5" t="s">
        <v>229</v>
      </c>
      <c r="D428" s="5">
        <v>5</v>
      </c>
      <c r="E428" s="5">
        <v>1</v>
      </c>
      <c r="F428" s="5">
        <v>5</v>
      </c>
      <c r="G428" s="5">
        <v>0</v>
      </c>
      <c r="H428" s="5"/>
      <c r="I428" s="5">
        <f t="shared" si="178"/>
        <v>32000</v>
      </c>
      <c r="J428" s="5">
        <f t="shared" si="177"/>
        <v>533.33333333333337</v>
      </c>
      <c r="K428" s="5">
        <f t="shared" si="179"/>
        <v>96000</v>
      </c>
      <c r="L428" s="5">
        <f t="shared" si="180"/>
        <v>16000</v>
      </c>
      <c r="M428" s="5">
        <f t="shared" si="181"/>
        <v>0</v>
      </c>
      <c r="N428" s="5">
        <f t="shared" si="182"/>
        <v>0</v>
      </c>
      <c r="O428" s="5">
        <f t="shared" si="183"/>
        <v>16000</v>
      </c>
      <c r="P428" s="5"/>
      <c r="Q428" s="5">
        <f t="shared" si="184"/>
        <v>5</v>
      </c>
      <c r="R428" s="5"/>
      <c r="S428" s="5"/>
      <c r="T428" s="5"/>
      <c r="U428" s="5"/>
      <c r="V428" s="5"/>
      <c r="W428" s="5"/>
      <c r="X428" s="5"/>
      <c r="Y428" s="5"/>
      <c r="Z428" s="5"/>
      <c r="AA428" s="5">
        <f t="shared" si="185"/>
        <v>5</v>
      </c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>
        <f t="shared" si="186"/>
        <v>5</v>
      </c>
      <c r="AQ428" s="5"/>
      <c r="AR428" s="5"/>
      <c r="AS428" s="5">
        <f t="shared" si="187"/>
        <v>4</v>
      </c>
      <c r="AT428" s="5"/>
      <c r="AU428" s="5"/>
      <c r="AV428" s="5"/>
      <c r="AW428" s="5"/>
    </row>
    <row r="429" spans="1:49">
      <c r="A429" s="5" t="s">
        <v>101</v>
      </c>
      <c r="B429" s="5" t="str">
        <f>VLOOKUP(A429,'name convert'!$A$1:$B$50,2,FALSE)</f>
        <v>Horseshoes</v>
      </c>
      <c r="C429" s="5" t="s">
        <v>229</v>
      </c>
      <c r="D429" s="5">
        <v>6</v>
      </c>
      <c r="E429" s="5">
        <v>1</v>
      </c>
      <c r="F429" s="5">
        <v>6</v>
      </c>
      <c r="G429" s="5">
        <v>0</v>
      </c>
      <c r="H429" s="5"/>
      <c r="I429" s="5">
        <f t="shared" si="178"/>
        <v>64000</v>
      </c>
      <c r="J429" s="5">
        <f t="shared" si="177"/>
        <v>1066.6666666666667</v>
      </c>
      <c r="K429" s="5">
        <f t="shared" si="179"/>
        <v>192000</v>
      </c>
      <c r="L429" s="5">
        <f t="shared" si="180"/>
        <v>32000</v>
      </c>
      <c r="M429" s="5">
        <f t="shared" si="181"/>
        <v>0</v>
      </c>
      <c r="N429" s="5">
        <f t="shared" si="182"/>
        <v>0</v>
      </c>
      <c r="O429" s="5">
        <f t="shared" si="183"/>
        <v>32000</v>
      </c>
      <c r="P429" s="5"/>
      <c r="Q429" s="5">
        <f t="shared" si="184"/>
        <v>6</v>
      </c>
      <c r="R429" s="5"/>
      <c r="S429" s="5"/>
      <c r="T429" s="5"/>
      <c r="U429" s="5"/>
      <c r="V429" s="5"/>
      <c r="W429" s="5"/>
      <c r="X429" s="5"/>
      <c r="Y429" s="5"/>
      <c r="Z429" s="5"/>
      <c r="AA429" s="5">
        <f t="shared" si="185"/>
        <v>6</v>
      </c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>
        <f t="shared" si="186"/>
        <v>6</v>
      </c>
      <c r="AQ429" s="5"/>
      <c r="AR429" s="5"/>
      <c r="AS429" s="5">
        <f t="shared" si="187"/>
        <v>5</v>
      </c>
      <c r="AT429" s="5"/>
      <c r="AU429" s="5"/>
      <c r="AV429" s="5"/>
      <c r="AW429" s="5"/>
    </row>
    <row r="430" spans="1:49">
      <c r="A430" s="5" t="s">
        <v>101</v>
      </c>
      <c r="B430" s="5" t="str">
        <f>VLOOKUP(A430,'name convert'!$A$1:$B$50,2,FALSE)</f>
        <v>Horseshoes</v>
      </c>
      <c r="C430" s="5" t="s">
        <v>229</v>
      </c>
      <c r="D430" s="5">
        <v>7</v>
      </c>
      <c r="E430" s="5">
        <v>1</v>
      </c>
      <c r="F430" s="5">
        <v>7</v>
      </c>
      <c r="G430" s="5">
        <v>0</v>
      </c>
      <c r="H430" s="5"/>
      <c r="I430" s="5">
        <f t="shared" si="178"/>
        <v>128000</v>
      </c>
      <c r="J430" s="5">
        <f t="shared" si="177"/>
        <v>2133.3333333333335</v>
      </c>
      <c r="K430" s="5">
        <f t="shared" si="179"/>
        <v>384000</v>
      </c>
      <c r="L430" s="5">
        <f t="shared" si="180"/>
        <v>64000</v>
      </c>
      <c r="M430" s="5">
        <f t="shared" si="181"/>
        <v>0</v>
      </c>
      <c r="N430" s="5">
        <f t="shared" si="182"/>
        <v>0</v>
      </c>
      <c r="O430" s="5">
        <f t="shared" si="183"/>
        <v>64000</v>
      </c>
      <c r="P430" s="5"/>
      <c r="Q430" s="5">
        <f t="shared" si="184"/>
        <v>7</v>
      </c>
      <c r="R430" s="5"/>
      <c r="S430" s="5"/>
      <c r="T430" s="5"/>
      <c r="U430" s="5"/>
      <c r="V430" s="5"/>
      <c r="W430" s="5"/>
      <c r="X430" s="5"/>
      <c r="Y430" s="5"/>
      <c r="Z430" s="5"/>
      <c r="AA430" s="5">
        <f t="shared" si="185"/>
        <v>7</v>
      </c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>
        <f t="shared" si="186"/>
        <v>7</v>
      </c>
      <c r="AQ430" s="5"/>
      <c r="AR430" s="5"/>
      <c r="AS430" s="5">
        <f t="shared" si="187"/>
        <v>6</v>
      </c>
      <c r="AT430" s="5"/>
      <c r="AU430" s="5"/>
      <c r="AV430" s="5"/>
      <c r="AW430" s="5"/>
    </row>
    <row r="431" spans="1:49">
      <c r="A431" s="5" t="s">
        <v>101</v>
      </c>
      <c r="B431" s="5" t="str">
        <f>VLOOKUP(A431,'name convert'!$A$1:$B$50,2,FALSE)</f>
        <v>Horseshoes</v>
      </c>
      <c r="C431" s="5" t="s">
        <v>229</v>
      </c>
      <c r="D431" s="5">
        <v>8</v>
      </c>
      <c r="E431" s="5">
        <v>1</v>
      </c>
      <c r="F431" s="5">
        <v>8</v>
      </c>
      <c r="G431" s="5">
        <v>0</v>
      </c>
      <c r="H431" s="5"/>
      <c r="I431" s="5">
        <f t="shared" si="178"/>
        <v>256000</v>
      </c>
      <c r="J431" s="5">
        <f t="shared" si="177"/>
        <v>4266.666666666667</v>
      </c>
      <c r="K431" s="5">
        <f t="shared" si="179"/>
        <v>768000</v>
      </c>
      <c r="L431" s="5">
        <f t="shared" si="180"/>
        <v>128000</v>
      </c>
      <c r="M431" s="5">
        <f t="shared" si="181"/>
        <v>0</v>
      </c>
      <c r="N431" s="5">
        <f t="shared" si="182"/>
        <v>0</v>
      </c>
      <c r="O431" s="5">
        <f t="shared" si="183"/>
        <v>128000</v>
      </c>
      <c r="P431" s="5"/>
      <c r="Q431" s="5">
        <f t="shared" si="184"/>
        <v>8</v>
      </c>
      <c r="R431" s="5"/>
      <c r="S431" s="5"/>
      <c r="T431" s="5"/>
      <c r="U431" s="5"/>
      <c r="V431" s="5"/>
      <c r="W431" s="5"/>
      <c r="X431" s="5"/>
      <c r="Y431" s="5"/>
      <c r="Z431" s="5"/>
      <c r="AA431" s="5">
        <f t="shared" si="185"/>
        <v>8</v>
      </c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>
        <f t="shared" si="186"/>
        <v>8</v>
      </c>
      <c r="AQ431" s="5"/>
      <c r="AR431" s="5"/>
      <c r="AS431" s="5">
        <f t="shared" si="187"/>
        <v>7</v>
      </c>
      <c r="AT431" s="5"/>
      <c r="AU431" s="5"/>
      <c r="AV431" s="5"/>
      <c r="AW431" s="5"/>
    </row>
    <row r="432" spans="1:49">
      <c r="A432" s="5" t="s">
        <v>101</v>
      </c>
      <c r="B432" s="5" t="str">
        <f>VLOOKUP(A432,'name convert'!$A$1:$B$50,2,FALSE)</f>
        <v>Horseshoes</v>
      </c>
      <c r="C432" s="5" t="s">
        <v>229</v>
      </c>
      <c r="D432" s="5">
        <v>9</v>
      </c>
      <c r="E432" s="5">
        <v>1</v>
      </c>
      <c r="F432" s="5">
        <v>9</v>
      </c>
      <c r="G432" s="5">
        <v>0</v>
      </c>
      <c r="H432" s="5"/>
      <c r="I432" s="5">
        <f t="shared" si="178"/>
        <v>512000</v>
      </c>
      <c r="J432" s="5">
        <f t="shared" si="177"/>
        <v>8533.3333333333339</v>
      </c>
      <c r="K432" s="5">
        <f t="shared" si="179"/>
        <v>1536000</v>
      </c>
      <c r="L432" s="5">
        <f t="shared" si="180"/>
        <v>256000</v>
      </c>
      <c r="M432" s="5">
        <f t="shared" si="181"/>
        <v>0</v>
      </c>
      <c r="N432" s="5">
        <f t="shared" si="182"/>
        <v>0</v>
      </c>
      <c r="O432" s="5">
        <f t="shared" si="183"/>
        <v>256000</v>
      </c>
      <c r="P432" s="5"/>
      <c r="Q432" s="5">
        <f t="shared" si="184"/>
        <v>9</v>
      </c>
      <c r="R432" s="5"/>
      <c r="S432" s="5"/>
      <c r="T432" s="5"/>
      <c r="U432" s="5"/>
      <c r="V432" s="5"/>
      <c r="W432" s="5"/>
      <c r="X432" s="5"/>
      <c r="Y432" s="5"/>
      <c r="Z432" s="5"/>
      <c r="AA432" s="5">
        <f t="shared" si="185"/>
        <v>9</v>
      </c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>
        <f t="shared" si="186"/>
        <v>9</v>
      </c>
      <c r="AQ432" s="5"/>
      <c r="AR432" s="5"/>
      <c r="AS432" s="5">
        <f t="shared" si="187"/>
        <v>8</v>
      </c>
      <c r="AT432" s="5"/>
      <c r="AU432" s="5"/>
      <c r="AV432" s="5"/>
      <c r="AW432" s="5"/>
    </row>
    <row r="433" spans="1:49">
      <c r="A433" s="5" t="s">
        <v>101</v>
      </c>
      <c r="B433" s="5" t="str">
        <f>VLOOKUP(A433,'name convert'!$A$1:$B$50,2,FALSE)</f>
        <v>Horseshoes</v>
      </c>
      <c r="C433" s="5" t="s">
        <v>229</v>
      </c>
      <c r="D433" s="5">
        <v>10</v>
      </c>
      <c r="E433" s="5">
        <v>1</v>
      </c>
      <c r="F433" s="5">
        <v>10</v>
      </c>
      <c r="G433" s="5">
        <v>0</v>
      </c>
      <c r="H433" s="5"/>
      <c r="I433" s="5">
        <f t="shared" si="178"/>
        <v>1024000</v>
      </c>
      <c r="J433" s="5">
        <f t="shared" si="177"/>
        <v>17066.666666666668</v>
      </c>
      <c r="K433" s="5">
        <f t="shared" si="179"/>
        <v>3072000</v>
      </c>
      <c r="L433" s="5">
        <f t="shared" si="180"/>
        <v>512000</v>
      </c>
      <c r="M433" s="5">
        <f t="shared" si="181"/>
        <v>0</v>
      </c>
      <c r="N433" s="5">
        <f t="shared" si="182"/>
        <v>0</v>
      </c>
      <c r="O433" s="5">
        <f t="shared" si="183"/>
        <v>512000</v>
      </c>
      <c r="P433" s="5"/>
      <c r="Q433" s="5">
        <f t="shared" si="184"/>
        <v>10</v>
      </c>
      <c r="R433" s="5"/>
      <c r="S433" s="5"/>
      <c r="T433" s="5"/>
      <c r="U433" s="5"/>
      <c r="V433" s="5"/>
      <c r="W433" s="5"/>
      <c r="X433" s="5"/>
      <c r="Y433" s="5"/>
      <c r="Z433" s="5"/>
      <c r="AA433" s="5">
        <f t="shared" si="185"/>
        <v>10</v>
      </c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>
        <f t="shared" si="186"/>
        <v>10</v>
      </c>
      <c r="AQ433" s="5"/>
      <c r="AR433" s="5"/>
      <c r="AS433" s="5">
        <f t="shared" si="187"/>
        <v>9</v>
      </c>
      <c r="AT433" s="5"/>
      <c r="AU433" s="5"/>
      <c r="AV433" s="5"/>
      <c r="AW433" s="5"/>
    </row>
    <row r="434" spans="1:49">
      <c r="A434" s="5" t="s">
        <v>101</v>
      </c>
      <c r="B434" s="5" t="str">
        <f>VLOOKUP(A434,'name convert'!$A$1:$B$50,2,FALSE)</f>
        <v>Horseshoes</v>
      </c>
      <c r="C434" s="5" t="s">
        <v>229</v>
      </c>
      <c r="D434" s="5">
        <v>11</v>
      </c>
      <c r="E434" s="5">
        <v>2</v>
      </c>
      <c r="F434" s="5">
        <v>1</v>
      </c>
      <c r="G434" s="5">
        <v>0</v>
      </c>
      <c r="H434" s="5"/>
      <c r="I434" s="5">
        <v>0</v>
      </c>
      <c r="J434" s="5">
        <f t="shared" si="177"/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/>
      <c r="Q434" s="5">
        <f t="shared" si="184"/>
        <v>11</v>
      </c>
      <c r="R434" s="5"/>
      <c r="S434" s="5"/>
      <c r="T434" s="5"/>
      <c r="U434" s="5"/>
      <c r="V434" s="5"/>
      <c r="W434" s="5"/>
      <c r="X434" s="5"/>
      <c r="Y434" s="5"/>
      <c r="Z434" s="5"/>
      <c r="AA434" s="5">
        <f t="shared" si="185"/>
        <v>11</v>
      </c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>
        <f t="shared" si="186"/>
        <v>11</v>
      </c>
      <c r="AQ434" s="5"/>
      <c r="AR434" s="5"/>
      <c r="AS434" s="5">
        <f t="shared" si="187"/>
        <v>10</v>
      </c>
      <c r="AT434" s="5"/>
      <c r="AU434" s="5"/>
      <c r="AV434" s="5"/>
      <c r="AW434" s="5"/>
    </row>
    <row r="435" spans="1:49">
      <c r="A435" s="5" t="s">
        <v>101</v>
      </c>
      <c r="B435" s="5" t="str">
        <f>VLOOKUP(A435,'name convert'!$A$1:$B$50,2,FALSE)</f>
        <v>Horseshoes</v>
      </c>
      <c r="C435" s="5" t="s">
        <v>229</v>
      </c>
      <c r="D435" s="5">
        <v>12</v>
      </c>
      <c r="E435" s="5">
        <v>2</v>
      </c>
      <c r="F435" s="5">
        <v>2</v>
      </c>
      <c r="G435" s="5">
        <v>0</v>
      </c>
      <c r="H435" s="5"/>
      <c r="I435" s="5">
        <f t="shared" ref="I435:I443" si="188">I425</f>
        <v>4000</v>
      </c>
      <c r="J435" s="5">
        <f t="shared" si="177"/>
        <v>66.666666666666671</v>
      </c>
      <c r="K435" s="5">
        <f t="shared" ref="K435:O443" si="189">K425</f>
        <v>12000</v>
      </c>
      <c r="L435" s="5">
        <f t="shared" si="189"/>
        <v>2000</v>
      </c>
      <c r="M435" s="5">
        <f t="shared" si="189"/>
        <v>0</v>
      </c>
      <c r="N435" s="5">
        <f t="shared" si="189"/>
        <v>0</v>
      </c>
      <c r="O435" s="5">
        <f t="shared" si="189"/>
        <v>2000</v>
      </c>
      <c r="P435" s="5"/>
      <c r="Q435" s="5">
        <f t="shared" si="184"/>
        <v>12</v>
      </c>
      <c r="R435" s="5"/>
      <c r="S435" s="5"/>
      <c r="T435" s="5"/>
      <c r="U435" s="5"/>
      <c r="V435" s="5"/>
      <c r="W435" s="5"/>
      <c r="X435" s="5"/>
      <c r="Y435" s="5"/>
      <c r="Z435" s="5"/>
      <c r="AA435" s="5">
        <f t="shared" si="185"/>
        <v>12</v>
      </c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>
        <f t="shared" si="186"/>
        <v>12</v>
      </c>
      <c r="AQ435" s="5"/>
      <c r="AR435" s="5"/>
      <c r="AS435" s="5">
        <f t="shared" si="187"/>
        <v>11</v>
      </c>
      <c r="AT435" s="5"/>
      <c r="AU435" s="5"/>
      <c r="AV435" s="5"/>
      <c r="AW435" s="5"/>
    </row>
    <row r="436" spans="1:49">
      <c r="A436" s="5" t="s">
        <v>101</v>
      </c>
      <c r="B436" s="5" t="str">
        <f>VLOOKUP(A436,'name convert'!$A$1:$B$50,2,FALSE)</f>
        <v>Horseshoes</v>
      </c>
      <c r="C436" s="5" t="s">
        <v>229</v>
      </c>
      <c r="D436" s="5">
        <v>13</v>
      </c>
      <c r="E436" s="5">
        <v>2</v>
      </c>
      <c r="F436" s="5">
        <v>3</v>
      </c>
      <c r="G436" s="5">
        <v>0</v>
      </c>
      <c r="H436" s="5"/>
      <c r="I436" s="5">
        <f t="shared" si="188"/>
        <v>8000</v>
      </c>
      <c r="J436" s="5">
        <f t="shared" si="177"/>
        <v>133.33333333333334</v>
      </c>
      <c r="K436" s="5">
        <f t="shared" si="189"/>
        <v>24000</v>
      </c>
      <c r="L436" s="5">
        <f t="shared" si="189"/>
        <v>4000</v>
      </c>
      <c r="M436" s="5">
        <f t="shared" si="189"/>
        <v>0</v>
      </c>
      <c r="N436" s="5">
        <f t="shared" si="189"/>
        <v>0</v>
      </c>
      <c r="O436" s="5">
        <f t="shared" si="189"/>
        <v>4000</v>
      </c>
      <c r="P436" s="5"/>
      <c r="Q436" s="5">
        <f t="shared" si="184"/>
        <v>13</v>
      </c>
      <c r="R436" s="5"/>
      <c r="S436" s="5"/>
      <c r="T436" s="5"/>
      <c r="U436" s="5"/>
      <c r="V436" s="5"/>
      <c r="W436" s="5"/>
      <c r="X436" s="5"/>
      <c r="Y436" s="5"/>
      <c r="Z436" s="5"/>
      <c r="AA436" s="5">
        <f t="shared" si="185"/>
        <v>13</v>
      </c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>
        <f t="shared" si="186"/>
        <v>13</v>
      </c>
      <c r="AQ436" s="5"/>
      <c r="AR436" s="5"/>
      <c r="AS436" s="5">
        <f t="shared" si="187"/>
        <v>12</v>
      </c>
      <c r="AT436" s="5"/>
      <c r="AU436" s="5"/>
      <c r="AV436" s="5"/>
      <c r="AW436" s="5"/>
    </row>
    <row r="437" spans="1:49">
      <c r="A437" s="5" t="s">
        <v>101</v>
      </c>
      <c r="B437" s="5" t="str">
        <f>VLOOKUP(A437,'name convert'!$A$1:$B$50,2,FALSE)</f>
        <v>Horseshoes</v>
      </c>
      <c r="C437" s="5" t="s">
        <v>229</v>
      </c>
      <c r="D437" s="5">
        <v>14</v>
      </c>
      <c r="E437" s="5">
        <v>2</v>
      </c>
      <c r="F437" s="5">
        <v>4</v>
      </c>
      <c r="G437" s="5">
        <v>0</v>
      </c>
      <c r="H437" s="5"/>
      <c r="I437" s="5">
        <f t="shared" si="188"/>
        <v>16000</v>
      </c>
      <c r="J437" s="5">
        <f t="shared" si="177"/>
        <v>266.66666666666669</v>
      </c>
      <c r="K437" s="5">
        <f t="shared" si="189"/>
        <v>48000</v>
      </c>
      <c r="L437" s="5">
        <f t="shared" si="189"/>
        <v>8000</v>
      </c>
      <c r="M437" s="5">
        <f t="shared" si="189"/>
        <v>0</v>
      </c>
      <c r="N437" s="5">
        <f t="shared" si="189"/>
        <v>0</v>
      </c>
      <c r="O437" s="5">
        <f t="shared" si="189"/>
        <v>8000</v>
      </c>
      <c r="P437" s="5"/>
      <c r="Q437" s="5">
        <f t="shared" si="184"/>
        <v>14</v>
      </c>
      <c r="R437" s="5"/>
      <c r="S437" s="5"/>
      <c r="T437" s="5"/>
      <c r="U437" s="5"/>
      <c r="V437" s="5"/>
      <c r="W437" s="5"/>
      <c r="X437" s="5"/>
      <c r="Y437" s="5"/>
      <c r="Z437" s="5"/>
      <c r="AA437" s="5">
        <f t="shared" si="185"/>
        <v>14</v>
      </c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>
        <f t="shared" si="186"/>
        <v>14</v>
      </c>
      <c r="AQ437" s="5"/>
      <c r="AR437" s="5"/>
      <c r="AS437" s="5">
        <f t="shared" si="187"/>
        <v>13</v>
      </c>
      <c r="AT437" s="5"/>
      <c r="AU437" s="5"/>
      <c r="AV437" s="5"/>
      <c r="AW437" s="5"/>
    </row>
    <row r="438" spans="1:49">
      <c r="A438" s="5" t="s">
        <v>101</v>
      </c>
      <c r="B438" s="5" t="str">
        <f>VLOOKUP(A438,'name convert'!$A$1:$B$50,2,FALSE)</f>
        <v>Horseshoes</v>
      </c>
      <c r="C438" s="5" t="s">
        <v>229</v>
      </c>
      <c r="D438" s="5">
        <v>15</v>
      </c>
      <c r="E438" s="5">
        <v>2</v>
      </c>
      <c r="F438" s="5">
        <v>5</v>
      </c>
      <c r="G438" s="5">
        <v>0</v>
      </c>
      <c r="H438" s="5"/>
      <c r="I438" s="5">
        <f t="shared" si="188"/>
        <v>32000</v>
      </c>
      <c r="J438" s="5">
        <f t="shared" si="177"/>
        <v>533.33333333333337</v>
      </c>
      <c r="K438" s="5">
        <f t="shared" si="189"/>
        <v>96000</v>
      </c>
      <c r="L438" s="5">
        <f t="shared" si="189"/>
        <v>16000</v>
      </c>
      <c r="M438" s="5">
        <f t="shared" si="189"/>
        <v>0</v>
      </c>
      <c r="N438" s="5">
        <f t="shared" si="189"/>
        <v>0</v>
      </c>
      <c r="O438" s="5">
        <f t="shared" si="189"/>
        <v>16000</v>
      </c>
      <c r="P438" s="5"/>
      <c r="Q438" s="5">
        <f t="shared" si="184"/>
        <v>15</v>
      </c>
      <c r="R438" s="5"/>
      <c r="S438" s="5"/>
      <c r="T438" s="5"/>
      <c r="U438" s="5"/>
      <c r="V438" s="5"/>
      <c r="W438" s="5"/>
      <c r="X438" s="5"/>
      <c r="Y438" s="5"/>
      <c r="Z438" s="5"/>
      <c r="AA438" s="5">
        <f t="shared" si="185"/>
        <v>15</v>
      </c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>
        <f t="shared" si="186"/>
        <v>15</v>
      </c>
      <c r="AQ438" s="5"/>
      <c r="AR438" s="5"/>
      <c r="AS438" s="5">
        <f t="shared" si="187"/>
        <v>14</v>
      </c>
      <c r="AT438" s="5"/>
      <c r="AU438" s="5"/>
      <c r="AV438" s="5"/>
      <c r="AW438" s="5"/>
    </row>
    <row r="439" spans="1:49">
      <c r="A439" s="5" t="s">
        <v>101</v>
      </c>
      <c r="B439" s="5" t="str">
        <f>VLOOKUP(A439,'name convert'!$A$1:$B$50,2,FALSE)</f>
        <v>Horseshoes</v>
      </c>
      <c r="C439" s="5" t="s">
        <v>229</v>
      </c>
      <c r="D439" s="5">
        <v>16</v>
      </c>
      <c r="E439" s="5">
        <v>2</v>
      </c>
      <c r="F439" s="5">
        <v>6</v>
      </c>
      <c r="G439" s="5">
        <v>0</v>
      </c>
      <c r="H439" s="5"/>
      <c r="I439" s="5">
        <f t="shared" si="188"/>
        <v>64000</v>
      </c>
      <c r="J439" s="5">
        <f t="shared" si="177"/>
        <v>1066.6666666666667</v>
      </c>
      <c r="K439" s="5">
        <f t="shared" si="189"/>
        <v>192000</v>
      </c>
      <c r="L439" s="5">
        <f t="shared" si="189"/>
        <v>32000</v>
      </c>
      <c r="M439" s="5">
        <f t="shared" si="189"/>
        <v>0</v>
      </c>
      <c r="N439" s="5">
        <f t="shared" si="189"/>
        <v>0</v>
      </c>
      <c r="O439" s="5">
        <f t="shared" si="189"/>
        <v>32000</v>
      </c>
      <c r="P439" s="5"/>
      <c r="Q439" s="5">
        <f t="shared" si="184"/>
        <v>16</v>
      </c>
      <c r="R439" s="5"/>
      <c r="S439" s="5"/>
      <c r="T439" s="5"/>
      <c r="U439" s="5"/>
      <c r="V439" s="5"/>
      <c r="W439" s="5"/>
      <c r="X439" s="5"/>
      <c r="Y439" s="5"/>
      <c r="Z439" s="5"/>
      <c r="AA439" s="5">
        <f t="shared" si="185"/>
        <v>16</v>
      </c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>
        <f t="shared" si="186"/>
        <v>16</v>
      </c>
      <c r="AQ439" s="5"/>
      <c r="AR439" s="5"/>
      <c r="AS439" s="5">
        <f t="shared" si="187"/>
        <v>15</v>
      </c>
      <c r="AT439" s="5"/>
      <c r="AU439" s="5"/>
      <c r="AV439" s="5"/>
      <c r="AW439" s="5"/>
    </row>
    <row r="440" spans="1:49">
      <c r="A440" s="5" t="s">
        <v>101</v>
      </c>
      <c r="B440" s="5" t="str">
        <f>VLOOKUP(A440,'name convert'!$A$1:$B$50,2,FALSE)</f>
        <v>Horseshoes</v>
      </c>
      <c r="C440" s="5" t="s">
        <v>229</v>
      </c>
      <c r="D440" s="5">
        <v>17</v>
      </c>
      <c r="E440" s="5">
        <v>2</v>
      </c>
      <c r="F440" s="5">
        <v>7</v>
      </c>
      <c r="G440" s="5">
        <v>0</v>
      </c>
      <c r="H440" s="5"/>
      <c r="I440" s="5">
        <f t="shared" si="188"/>
        <v>128000</v>
      </c>
      <c r="J440" s="5">
        <f t="shared" si="177"/>
        <v>2133.3333333333335</v>
      </c>
      <c r="K440" s="5">
        <f t="shared" si="189"/>
        <v>384000</v>
      </c>
      <c r="L440" s="5">
        <f t="shared" si="189"/>
        <v>64000</v>
      </c>
      <c r="M440" s="5">
        <f t="shared" si="189"/>
        <v>0</v>
      </c>
      <c r="N440" s="5">
        <f t="shared" si="189"/>
        <v>0</v>
      </c>
      <c r="O440" s="5">
        <f t="shared" si="189"/>
        <v>64000</v>
      </c>
      <c r="P440" s="5"/>
      <c r="Q440" s="5">
        <f t="shared" si="184"/>
        <v>17</v>
      </c>
      <c r="R440" s="5"/>
      <c r="S440" s="5"/>
      <c r="T440" s="5"/>
      <c r="U440" s="5"/>
      <c r="V440" s="5"/>
      <c r="W440" s="5"/>
      <c r="X440" s="5"/>
      <c r="Y440" s="5"/>
      <c r="Z440" s="5"/>
      <c r="AA440" s="5">
        <f t="shared" si="185"/>
        <v>17</v>
      </c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>
        <f t="shared" si="186"/>
        <v>17</v>
      </c>
      <c r="AQ440" s="5"/>
      <c r="AR440" s="5"/>
      <c r="AS440" s="5">
        <f t="shared" si="187"/>
        <v>16</v>
      </c>
      <c r="AT440" s="5"/>
      <c r="AU440" s="5"/>
      <c r="AV440" s="5"/>
      <c r="AW440" s="5"/>
    </row>
    <row r="441" spans="1:49">
      <c r="A441" s="5" t="s">
        <v>101</v>
      </c>
      <c r="B441" s="5" t="str">
        <f>VLOOKUP(A441,'name convert'!$A$1:$B$50,2,FALSE)</f>
        <v>Horseshoes</v>
      </c>
      <c r="C441" s="5" t="s">
        <v>229</v>
      </c>
      <c r="D441" s="5">
        <v>18</v>
      </c>
      <c r="E441" s="5">
        <v>2</v>
      </c>
      <c r="F441" s="5">
        <v>8</v>
      </c>
      <c r="G441" s="5">
        <v>0</v>
      </c>
      <c r="H441" s="5"/>
      <c r="I441" s="5">
        <f t="shared" si="188"/>
        <v>256000</v>
      </c>
      <c r="J441" s="5">
        <f t="shared" si="177"/>
        <v>4266.666666666667</v>
      </c>
      <c r="K441" s="5">
        <f t="shared" si="189"/>
        <v>768000</v>
      </c>
      <c r="L441" s="5">
        <f t="shared" si="189"/>
        <v>128000</v>
      </c>
      <c r="M441" s="5">
        <f t="shared" si="189"/>
        <v>0</v>
      </c>
      <c r="N441" s="5">
        <f t="shared" si="189"/>
        <v>0</v>
      </c>
      <c r="O441" s="5">
        <f t="shared" si="189"/>
        <v>128000</v>
      </c>
      <c r="P441" s="5"/>
      <c r="Q441" s="5">
        <f t="shared" si="184"/>
        <v>18</v>
      </c>
      <c r="R441" s="5"/>
      <c r="S441" s="5"/>
      <c r="T441" s="5"/>
      <c r="U441" s="5"/>
      <c r="V441" s="5"/>
      <c r="W441" s="5"/>
      <c r="X441" s="5"/>
      <c r="Y441" s="5"/>
      <c r="Z441" s="5"/>
      <c r="AA441" s="5">
        <f t="shared" si="185"/>
        <v>18</v>
      </c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>
        <f t="shared" si="186"/>
        <v>18</v>
      </c>
      <c r="AQ441" s="5"/>
      <c r="AR441" s="5"/>
      <c r="AS441" s="5">
        <f t="shared" si="187"/>
        <v>17</v>
      </c>
      <c r="AT441" s="5"/>
      <c r="AU441" s="5"/>
      <c r="AV441" s="5"/>
      <c r="AW441" s="5"/>
    </row>
    <row r="442" spans="1:49">
      <c r="A442" s="5" t="s">
        <v>101</v>
      </c>
      <c r="B442" s="5" t="str">
        <f>VLOOKUP(A442,'name convert'!$A$1:$B$50,2,FALSE)</f>
        <v>Horseshoes</v>
      </c>
      <c r="C442" s="5" t="s">
        <v>229</v>
      </c>
      <c r="D442" s="5">
        <v>19</v>
      </c>
      <c r="E442" s="5">
        <v>2</v>
      </c>
      <c r="F442" s="5">
        <v>9</v>
      </c>
      <c r="G442" s="5">
        <v>0</v>
      </c>
      <c r="H442" s="5"/>
      <c r="I442" s="5">
        <f t="shared" si="188"/>
        <v>512000</v>
      </c>
      <c r="J442" s="5">
        <f t="shared" si="177"/>
        <v>8533.3333333333339</v>
      </c>
      <c r="K442" s="5">
        <f t="shared" si="189"/>
        <v>1536000</v>
      </c>
      <c r="L442" s="5">
        <f t="shared" si="189"/>
        <v>256000</v>
      </c>
      <c r="M442" s="5">
        <f t="shared" si="189"/>
        <v>0</v>
      </c>
      <c r="N442" s="5">
        <f t="shared" si="189"/>
        <v>0</v>
      </c>
      <c r="O442" s="5">
        <f t="shared" si="189"/>
        <v>256000</v>
      </c>
      <c r="P442" s="5"/>
      <c r="Q442" s="5">
        <f t="shared" si="184"/>
        <v>19</v>
      </c>
      <c r="R442" s="5"/>
      <c r="S442" s="5"/>
      <c r="T442" s="5"/>
      <c r="U442" s="5"/>
      <c r="V442" s="5"/>
      <c r="W442" s="5"/>
      <c r="X442" s="5"/>
      <c r="Y442" s="5"/>
      <c r="Z442" s="5"/>
      <c r="AA442" s="5">
        <f t="shared" si="185"/>
        <v>19</v>
      </c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>
        <f t="shared" si="186"/>
        <v>19</v>
      </c>
      <c r="AQ442" s="5"/>
      <c r="AR442" s="5"/>
      <c r="AS442" s="5">
        <f t="shared" si="187"/>
        <v>18</v>
      </c>
      <c r="AT442" s="5"/>
      <c r="AU442" s="5"/>
      <c r="AV442" s="5"/>
      <c r="AW442" s="5"/>
    </row>
    <row r="443" spans="1:49">
      <c r="A443" s="5" t="s">
        <v>101</v>
      </c>
      <c r="B443" s="5" t="str">
        <f>VLOOKUP(A443,'name convert'!$A$1:$B$50,2,FALSE)</f>
        <v>Horseshoes</v>
      </c>
      <c r="C443" s="5" t="s">
        <v>229</v>
      </c>
      <c r="D443" s="5">
        <v>20</v>
      </c>
      <c r="E443" s="5">
        <v>2</v>
      </c>
      <c r="F443" s="5">
        <v>10</v>
      </c>
      <c r="G443" s="5">
        <v>0</v>
      </c>
      <c r="I443" s="5">
        <f t="shared" si="188"/>
        <v>1024000</v>
      </c>
      <c r="J443" s="5">
        <f t="shared" si="177"/>
        <v>17066.666666666668</v>
      </c>
      <c r="K443" s="5">
        <f t="shared" si="189"/>
        <v>3072000</v>
      </c>
      <c r="L443" s="5">
        <f t="shared" si="189"/>
        <v>512000</v>
      </c>
      <c r="M443" s="5">
        <f t="shared" si="189"/>
        <v>0</v>
      </c>
      <c r="N443" s="5">
        <f t="shared" si="189"/>
        <v>0</v>
      </c>
      <c r="O443" s="5">
        <f t="shared" si="189"/>
        <v>512000</v>
      </c>
      <c r="P443" s="5"/>
      <c r="Q443" s="5">
        <f t="shared" si="184"/>
        <v>20</v>
      </c>
      <c r="R443" s="5"/>
      <c r="S443" s="5"/>
      <c r="T443" s="5"/>
      <c r="U443" s="5"/>
      <c r="V443" s="5"/>
      <c r="W443" s="5"/>
      <c r="X443" s="5"/>
      <c r="Y443" s="5"/>
      <c r="Z443" s="5"/>
      <c r="AA443" s="5">
        <f t="shared" si="185"/>
        <v>20</v>
      </c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>
        <f t="shared" si="186"/>
        <v>20</v>
      </c>
      <c r="AQ443" s="5"/>
      <c r="AR443" s="5"/>
      <c r="AS443" s="5">
        <f t="shared" si="187"/>
        <v>19</v>
      </c>
      <c r="AT443" s="5"/>
      <c r="AU443" s="5"/>
      <c r="AV443" s="5"/>
      <c r="AW443" s="5"/>
    </row>
    <row r="444" spans="1:49">
      <c r="A444" s="5" t="s">
        <v>101</v>
      </c>
      <c r="B444" s="5" t="str">
        <f>VLOOKUP(A444,'name convert'!$A$1:$B$50,2,FALSE)</f>
        <v>Horseshoes</v>
      </c>
      <c r="C444" s="5" t="s">
        <v>229</v>
      </c>
      <c r="D444" s="5">
        <v>21</v>
      </c>
      <c r="E444" s="5">
        <v>2</v>
      </c>
      <c r="F444" s="5">
        <v>11</v>
      </c>
      <c r="G444" s="5">
        <v>0</v>
      </c>
      <c r="H444" s="5"/>
      <c r="I444" s="5">
        <v>1024000</v>
      </c>
      <c r="J444" s="5">
        <v>17066.666666666701</v>
      </c>
      <c r="K444" s="5">
        <v>3072000</v>
      </c>
      <c r="L444" s="5">
        <v>512000</v>
      </c>
      <c r="M444" s="5">
        <v>0</v>
      </c>
      <c r="N444" s="5">
        <v>0</v>
      </c>
      <c r="O444" s="5">
        <v>512000</v>
      </c>
      <c r="P444" s="5"/>
      <c r="Q444" s="5">
        <f t="shared" si="184"/>
        <v>21</v>
      </c>
      <c r="R444" s="5"/>
      <c r="S444" s="5"/>
      <c r="T444" s="5"/>
      <c r="U444" s="5"/>
      <c r="V444" s="5"/>
      <c r="W444" s="5"/>
      <c r="X444" s="5"/>
      <c r="Y444" s="5"/>
      <c r="Z444" s="5"/>
      <c r="AA444" s="5">
        <f t="shared" si="185"/>
        <v>21</v>
      </c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>
        <f t="shared" si="186"/>
        <v>21</v>
      </c>
      <c r="AQ444" s="5"/>
      <c r="AR444" s="5"/>
      <c r="AS444" s="5">
        <f t="shared" si="187"/>
        <v>20</v>
      </c>
      <c r="AT444" s="5"/>
      <c r="AU444" s="5"/>
      <c r="AV444" s="5"/>
      <c r="AW444" s="5"/>
    </row>
    <row r="445" spans="1:49">
      <c r="A445" s="5" t="s">
        <v>96</v>
      </c>
      <c r="B445" s="5" t="str">
        <f>VLOOKUP(A445,'name convert'!$A$1:$B$50,2,FALSE)</f>
        <v>Far Seeing</v>
      </c>
      <c r="C445" s="5" t="s">
        <v>229</v>
      </c>
      <c r="D445" s="5">
        <v>1</v>
      </c>
      <c r="E445" s="5">
        <v>1</v>
      </c>
      <c r="F445" s="5">
        <v>1</v>
      </c>
      <c r="G445" s="5">
        <v>0</v>
      </c>
      <c r="H445" s="5"/>
      <c r="I445" s="5">
        <v>30</v>
      </c>
      <c r="J445" s="5">
        <f t="shared" ref="J445:J464" si="190">I445/60</f>
        <v>0.5</v>
      </c>
      <c r="K445" s="5">
        <v>2000</v>
      </c>
      <c r="L445" s="5">
        <v>300</v>
      </c>
      <c r="M445" s="5">
        <v>0</v>
      </c>
      <c r="N445" s="5">
        <v>0</v>
      </c>
      <c r="O445" s="5">
        <v>0</v>
      </c>
      <c r="P445" s="5"/>
      <c r="Q445" s="5">
        <v>1</v>
      </c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>
      <c r="A446" s="5" t="s">
        <v>96</v>
      </c>
      <c r="B446" s="5" t="str">
        <f>VLOOKUP(A446,'name convert'!$A$1:$B$50,2,FALSE)</f>
        <v>Far Seeing</v>
      </c>
      <c r="C446" s="5" t="s">
        <v>229</v>
      </c>
      <c r="D446" s="5">
        <v>2</v>
      </c>
      <c r="E446" s="5">
        <v>1</v>
      </c>
      <c r="F446" s="5">
        <v>2</v>
      </c>
      <c r="G446" s="5">
        <v>0</v>
      </c>
      <c r="H446" s="5"/>
      <c r="I446" s="5">
        <v>600</v>
      </c>
      <c r="J446" s="5">
        <f t="shared" si="190"/>
        <v>10</v>
      </c>
      <c r="K446" s="5">
        <f t="shared" ref="K446:K454" si="191">K445*2</f>
        <v>4000</v>
      </c>
      <c r="L446" s="5">
        <f t="shared" ref="L446:L454" si="192">L445*2</f>
        <v>600</v>
      </c>
      <c r="M446" s="5">
        <f t="shared" ref="M446:M454" si="193">M445*2</f>
        <v>0</v>
      </c>
      <c r="N446" s="5">
        <f t="shared" ref="N446:N454" si="194">N445*2</f>
        <v>0</v>
      </c>
      <c r="O446" s="5">
        <f t="shared" ref="O446:O454" si="195">O445*2</f>
        <v>0</v>
      </c>
      <c r="P446" s="5"/>
      <c r="Q446" s="5">
        <f t="shared" ref="Q446:Q465" si="196">Q445+1</f>
        <v>2</v>
      </c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>
        <v>1</v>
      </c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>
      <c r="A447" s="5" t="s">
        <v>96</v>
      </c>
      <c r="B447" s="5" t="str">
        <f>VLOOKUP(A447,'name convert'!$A$1:$B$50,2,FALSE)</f>
        <v>Far Seeing</v>
      </c>
      <c r="C447" s="5" t="s">
        <v>229</v>
      </c>
      <c r="D447" s="5">
        <v>3</v>
      </c>
      <c r="E447" s="5">
        <v>1</v>
      </c>
      <c r="F447" s="5">
        <v>3</v>
      </c>
      <c r="G447" s="5">
        <v>0</v>
      </c>
      <c r="H447" s="5"/>
      <c r="I447" s="5">
        <f t="shared" ref="I447:I454" si="197">I446*2</f>
        <v>1200</v>
      </c>
      <c r="J447" s="5">
        <f t="shared" si="190"/>
        <v>20</v>
      </c>
      <c r="K447" s="5">
        <f t="shared" si="191"/>
        <v>8000</v>
      </c>
      <c r="L447" s="5">
        <f t="shared" si="192"/>
        <v>1200</v>
      </c>
      <c r="M447" s="5">
        <f t="shared" si="193"/>
        <v>0</v>
      </c>
      <c r="N447" s="5">
        <f t="shared" si="194"/>
        <v>0</v>
      </c>
      <c r="O447" s="5">
        <f t="shared" si="195"/>
        <v>0</v>
      </c>
      <c r="P447" s="5"/>
      <c r="Q447" s="5">
        <f t="shared" si="196"/>
        <v>3</v>
      </c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>
        <f t="shared" ref="AN447:AN465" si="198">AN446+1</f>
        <v>2</v>
      </c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>
      <c r="A448" s="5" t="s">
        <v>96</v>
      </c>
      <c r="B448" s="5" t="str">
        <f>VLOOKUP(A448,'name convert'!$A$1:$B$50,2,FALSE)</f>
        <v>Far Seeing</v>
      </c>
      <c r="C448" s="5" t="s">
        <v>229</v>
      </c>
      <c r="D448" s="5">
        <v>4</v>
      </c>
      <c r="E448" s="5">
        <v>1</v>
      </c>
      <c r="F448" s="5">
        <v>4</v>
      </c>
      <c r="G448" s="5">
        <v>0</v>
      </c>
      <c r="H448" s="5"/>
      <c r="I448" s="5">
        <f t="shared" si="197"/>
        <v>2400</v>
      </c>
      <c r="J448" s="5">
        <f t="shared" si="190"/>
        <v>40</v>
      </c>
      <c r="K448" s="5">
        <f t="shared" si="191"/>
        <v>16000</v>
      </c>
      <c r="L448" s="5">
        <f t="shared" si="192"/>
        <v>2400</v>
      </c>
      <c r="M448" s="5">
        <f t="shared" si="193"/>
        <v>0</v>
      </c>
      <c r="N448" s="5">
        <f t="shared" si="194"/>
        <v>0</v>
      </c>
      <c r="O448" s="5">
        <f t="shared" si="195"/>
        <v>0</v>
      </c>
      <c r="P448" s="5"/>
      <c r="Q448" s="5">
        <f t="shared" si="196"/>
        <v>4</v>
      </c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>
        <f t="shared" si="198"/>
        <v>3</v>
      </c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>
      <c r="A449" s="5" t="s">
        <v>96</v>
      </c>
      <c r="B449" s="5" t="str">
        <f>VLOOKUP(A449,'name convert'!$A$1:$B$50,2,FALSE)</f>
        <v>Far Seeing</v>
      </c>
      <c r="C449" s="5" t="s">
        <v>229</v>
      </c>
      <c r="D449" s="5">
        <v>5</v>
      </c>
      <c r="E449" s="5">
        <v>1</v>
      </c>
      <c r="F449" s="5">
        <v>5</v>
      </c>
      <c r="G449" s="5">
        <v>0</v>
      </c>
      <c r="H449" s="5"/>
      <c r="I449" s="5">
        <f t="shared" si="197"/>
        <v>4800</v>
      </c>
      <c r="J449" s="5">
        <f t="shared" si="190"/>
        <v>80</v>
      </c>
      <c r="K449" s="5">
        <f t="shared" si="191"/>
        <v>32000</v>
      </c>
      <c r="L449" s="5">
        <f t="shared" si="192"/>
        <v>4800</v>
      </c>
      <c r="M449" s="5">
        <f t="shared" si="193"/>
        <v>0</v>
      </c>
      <c r="N449" s="5">
        <f t="shared" si="194"/>
        <v>0</v>
      </c>
      <c r="O449" s="5">
        <f t="shared" si="195"/>
        <v>0</v>
      </c>
      <c r="P449" s="5"/>
      <c r="Q449" s="5">
        <f t="shared" si="196"/>
        <v>5</v>
      </c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>
        <f t="shared" si="198"/>
        <v>4</v>
      </c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>
      <c r="A450" s="5" t="s">
        <v>96</v>
      </c>
      <c r="B450" s="5" t="str">
        <f>VLOOKUP(A450,'name convert'!$A$1:$B$50,2,FALSE)</f>
        <v>Far Seeing</v>
      </c>
      <c r="C450" s="5" t="s">
        <v>229</v>
      </c>
      <c r="D450" s="5">
        <v>6</v>
      </c>
      <c r="E450" s="5">
        <v>1</v>
      </c>
      <c r="F450" s="5">
        <v>6</v>
      </c>
      <c r="G450" s="5">
        <v>0</v>
      </c>
      <c r="H450" s="5"/>
      <c r="I450" s="5">
        <f t="shared" si="197"/>
        <v>9600</v>
      </c>
      <c r="J450" s="5">
        <f t="shared" si="190"/>
        <v>160</v>
      </c>
      <c r="K450" s="5">
        <f t="shared" si="191"/>
        <v>64000</v>
      </c>
      <c r="L450" s="5">
        <f t="shared" si="192"/>
        <v>9600</v>
      </c>
      <c r="M450" s="5">
        <f t="shared" si="193"/>
        <v>0</v>
      </c>
      <c r="N450" s="5">
        <f t="shared" si="194"/>
        <v>0</v>
      </c>
      <c r="O450" s="5">
        <f t="shared" si="195"/>
        <v>0</v>
      </c>
      <c r="P450" s="5"/>
      <c r="Q450" s="5">
        <f t="shared" si="196"/>
        <v>6</v>
      </c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>
        <f t="shared" si="198"/>
        <v>5</v>
      </c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>
      <c r="A451" s="5" t="s">
        <v>96</v>
      </c>
      <c r="B451" s="5" t="str">
        <f>VLOOKUP(A451,'name convert'!$A$1:$B$50,2,FALSE)</f>
        <v>Far Seeing</v>
      </c>
      <c r="C451" s="5" t="s">
        <v>229</v>
      </c>
      <c r="D451" s="5">
        <v>7</v>
      </c>
      <c r="E451" s="5">
        <v>1</v>
      </c>
      <c r="F451" s="5">
        <v>7</v>
      </c>
      <c r="G451" s="5">
        <v>0</v>
      </c>
      <c r="H451" s="5"/>
      <c r="I451" s="5">
        <f t="shared" si="197"/>
        <v>19200</v>
      </c>
      <c r="J451" s="5">
        <f t="shared" si="190"/>
        <v>320</v>
      </c>
      <c r="K451" s="5">
        <f t="shared" si="191"/>
        <v>128000</v>
      </c>
      <c r="L451" s="5">
        <f t="shared" si="192"/>
        <v>19200</v>
      </c>
      <c r="M451" s="5">
        <f t="shared" si="193"/>
        <v>0</v>
      </c>
      <c r="N451" s="5">
        <f t="shared" si="194"/>
        <v>0</v>
      </c>
      <c r="O451" s="5">
        <f t="shared" si="195"/>
        <v>0</v>
      </c>
      <c r="P451" s="5"/>
      <c r="Q451" s="5">
        <f t="shared" si="196"/>
        <v>7</v>
      </c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>
        <f t="shared" si="198"/>
        <v>6</v>
      </c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>
      <c r="A452" s="5" t="s">
        <v>96</v>
      </c>
      <c r="B452" s="5" t="str">
        <f>VLOOKUP(A452,'name convert'!$A$1:$B$50,2,FALSE)</f>
        <v>Far Seeing</v>
      </c>
      <c r="C452" s="5" t="s">
        <v>229</v>
      </c>
      <c r="D452" s="5">
        <v>8</v>
      </c>
      <c r="E452" s="5">
        <v>1</v>
      </c>
      <c r="F452" s="5">
        <v>8</v>
      </c>
      <c r="G452" s="5">
        <v>0</v>
      </c>
      <c r="H452" s="5"/>
      <c r="I452" s="5">
        <f t="shared" si="197"/>
        <v>38400</v>
      </c>
      <c r="J452" s="5">
        <f t="shared" si="190"/>
        <v>640</v>
      </c>
      <c r="K452" s="5">
        <f t="shared" si="191"/>
        <v>256000</v>
      </c>
      <c r="L452" s="5">
        <f t="shared" si="192"/>
        <v>38400</v>
      </c>
      <c r="M452" s="5">
        <f t="shared" si="193"/>
        <v>0</v>
      </c>
      <c r="N452" s="5">
        <f t="shared" si="194"/>
        <v>0</v>
      </c>
      <c r="O452" s="5">
        <f t="shared" si="195"/>
        <v>0</v>
      </c>
      <c r="P452" s="5"/>
      <c r="Q452" s="5">
        <f t="shared" si="196"/>
        <v>8</v>
      </c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>
        <f t="shared" si="198"/>
        <v>7</v>
      </c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>
      <c r="A453" s="5" t="s">
        <v>96</v>
      </c>
      <c r="B453" s="5" t="str">
        <f>VLOOKUP(A453,'name convert'!$A$1:$B$50,2,FALSE)</f>
        <v>Far Seeing</v>
      </c>
      <c r="C453" s="5" t="s">
        <v>229</v>
      </c>
      <c r="D453" s="5">
        <v>9</v>
      </c>
      <c r="E453" s="5">
        <v>1</v>
      </c>
      <c r="F453" s="5">
        <v>9</v>
      </c>
      <c r="G453" s="5">
        <v>0</v>
      </c>
      <c r="H453" s="5"/>
      <c r="I453" s="5">
        <f t="shared" si="197"/>
        <v>76800</v>
      </c>
      <c r="J453" s="5">
        <f t="shared" si="190"/>
        <v>1280</v>
      </c>
      <c r="K453" s="5">
        <f t="shared" si="191"/>
        <v>512000</v>
      </c>
      <c r="L453" s="5">
        <f t="shared" si="192"/>
        <v>76800</v>
      </c>
      <c r="M453" s="5">
        <f t="shared" si="193"/>
        <v>0</v>
      </c>
      <c r="N453" s="5">
        <f t="shared" si="194"/>
        <v>0</v>
      </c>
      <c r="O453" s="5">
        <f t="shared" si="195"/>
        <v>0</v>
      </c>
      <c r="P453" s="5"/>
      <c r="Q453" s="5">
        <f t="shared" si="196"/>
        <v>9</v>
      </c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>
        <f t="shared" si="198"/>
        <v>8</v>
      </c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>
      <c r="A454" s="5" t="s">
        <v>96</v>
      </c>
      <c r="B454" s="5" t="str">
        <f>VLOOKUP(A454,'name convert'!$A$1:$B$50,2,FALSE)</f>
        <v>Far Seeing</v>
      </c>
      <c r="C454" s="5" t="s">
        <v>229</v>
      </c>
      <c r="D454" s="5">
        <v>10</v>
      </c>
      <c r="E454" s="5">
        <v>1</v>
      </c>
      <c r="F454" s="5">
        <v>10</v>
      </c>
      <c r="G454" s="5">
        <v>0</v>
      </c>
      <c r="H454" s="5"/>
      <c r="I454" s="5">
        <f t="shared" si="197"/>
        <v>153600</v>
      </c>
      <c r="J454" s="5">
        <f t="shared" si="190"/>
        <v>2560</v>
      </c>
      <c r="K454" s="5">
        <f t="shared" si="191"/>
        <v>1024000</v>
      </c>
      <c r="L454" s="5">
        <f t="shared" si="192"/>
        <v>153600</v>
      </c>
      <c r="M454" s="5">
        <f t="shared" si="193"/>
        <v>0</v>
      </c>
      <c r="N454" s="5">
        <f t="shared" si="194"/>
        <v>0</v>
      </c>
      <c r="O454" s="5">
        <f t="shared" si="195"/>
        <v>0</v>
      </c>
      <c r="P454" s="5"/>
      <c r="Q454" s="5">
        <f t="shared" si="196"/>
        <v>10</v>
      </c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>
        <f t="shared" si="198"/>
        <v>9</v>
      </c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>
      <c r="A455" s="5" t="s">
        <v>96</v>
      </c>
      <c r="B455" s="5" t="str">
        <f>VLOOKUP(A455,'name convert'!$A$1:$B$50,2,FALSE)</f>
        <v>Far Seeing</v>
      </c>
      <c r="C455" s="5" t="s">
        <v>229</v>
      </c>
      <c r="D455" s="5">
        <v>11</v>
      </c>
      <c r="E455" s="5">
        <v>2</v>
      </c>
      <c r="F455" s="5">
        <v>1</v>
      </c>
      <c r="G455" s="5">
        <v>0</v>
      </c>
      <c r="H455" s="5"/>
      <c r="I455" s="5">
        <v>0</v>
      </c>
      <c r="J455" s="5">
        <f t="shared" si="190"/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/>
      <c r="Q455" s="5">
        <f t="shared" si="196"/>
        <v>11</v>
      </c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>
        <f t="shared" si="198"/>
        <v>10</v>
      </c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>
      <c r="A456" s="5" t="s">
        <v>96</v>
      </c>
      <c r="B456" s="5" t="str">
        <f>VLOOKUP(A456,'name convert'!$A$1:$B$50,2,FALSE)</f>
        <v>Far Seeing</v>
      </c>
      <c r="C456" s="5" t="s">
        <v>229</v>
      </c>
      <c r="D456" s="5">
        <v>12</v>
      </c>
      <c r="E456" s="5">
        <v>2</v>
      </c>
      <c r="F456" s="5">
        <v>2</v>
      </c>
      <c r="G456" s="5">
        <v>0</v>
      </c>
      <c r="H456" s="5"/>
      <c r="I456" s="5">
        <f t="shared" ref="I456:I464" si="199">I446</f>
        <v>600</v>
      </c>
      <c r="J456" s="5">
        <f t="shared" si="190"/>
        <v>10</v>
      </c>
      <c r="K456" s="5">
        <f t="shared" ref="K456:O464" si="200">K446</f>
        <v>4000</v>
      </c>
      <c r="L456" s="5">
        <f t="shared" si="200"/>
        <v>600</v>
      </c>
      <c r="M456" s="5">
        <f t="shared" si="200"/>
        <v>0</v>
      </c>
      <c r="N456" s="5">
        <f t="shared" si="200"/>
        <v>0</v>
      </c>
      <c r="O456" s="5">
        <f t="shared" si="200"/>
        <v>0</v>
      </c>
      <c r="P456" s="5"/>
      <c r="Q456" s="5">
        <f t="shared" si="196"/>
        <v>12</v>
      </c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>
        <f t="shared" si="198"/>
        <v>11</v>
      </c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>
      <c r="A457" s="5" t="s">
        <v>96</v>
      </c>
      <c r="B457" s="5" t="str">
        <f>VLOOKUP(A457,'name convert'!$A$1:$B$50,2,FALSE)</f>
        <v>Far Seeing</v>
      </c>
      <c r="C457" s="5" t="s">
        <v>229</v>
      </c>
      <c r="D457" s="5">
        <v>13</v>
      </c>
      <c r="E457" s="5">
        <v>2</v>
      </c>
      <c r="F457" s="5">
        <v>3</v>
      </c>
      <c r="G457" s="5">
        <v>0</v>
      </c>
      <c r="H457" s="5"/>
      <c r="I457" s="5">
        <f t="shared" si="199"/>
        <v>1200</v>
      </c>
      <c r="J457" s="5">
        <f t="shared" si="190"/>
        <v>20</v>
      </c>
      <c r="K457" s="5">
        <f t="shared" si="200"/>
        <v>8000</v>
      </c>
      <c r="L457" s="5">
        <f t="shared" si="200"/>
        <v>1200</v>
      </c>
      <c r="M457" s="5">
        <f t="shared" si="200"/>
        <v>0</v>
      </c>
      <c r="N457" s="5">
        <f t="shared" si="200"/>
        <v>0</v>
      </c>
      <c r="O457" s="5">
        <f t="shared" si="200"/>
        <v>0</v>
      </c>
      <c r="P457" s="5"/>
      <c r="Q457" s="5">
        <f t="shared" si="196"/>
        <v>13</v>
      </c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>
        <f t="shared" si="198"/>
        <v>12</v>
      </c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>
      <c r="A458" s="5" t="s">
        <v>96</v>
      </c>
      <c r="B458" s="5" t="str">
        <f>VLOOKUP(A458,'name convert'!$A$1:$B$50,2,FALSE)</f>
        <v>Far Seeing</v>
      </c>
      <c r="C458" s="5" t="s">
        <v>229</v>
      </c>
      <c r="D458" s="5">
        <v>14</v>
      </c>
      <c r="E458" s="5">
        <v>2</v>
      </c>
      <c r="F458" s="5">
        <v>4</v>
      </c>
      <c r="G458" s="5">
        <v>0</v>
      </c>
      <c r="H458" s="5"/>
      <c r="I458" s="5">
        <f t="shared" si="199"/>
        <v>2400</v>
      </c>
      <c r="J458" s="5">
        <f t="shared" si="190"/>
        <v>40</v>
      </c>
      <c r="K458" s="5">
        <f t="shared" si="200"/>
        <v>16000</v>
      </c>
      <c r="L458" s="5">
        <f t="shared" si="200"/>
        <v>2400</v>
      </c>
      <c r="M458" s="5">
        <f t="shared" si="200"/>
        <v>0</v>
      </c>
      <c r="N458" s="5">
        <f t="shared" si="200"/>
        <v>0</v>
      </c>
      <c r="O458" s="5">
        <f t="shared" si="200"/>
        <v>0</v>
      </c>
      <c r="P458" s="5"/>
      <c r="Q458" s="5">
        <f t="shared" si="196"/>
        <v>14</v>
      </c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>
        <f t="shared" si="198"/>
        <v>13</v>
      </c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>
      <c r="A459" s="5" t="s">
        <v>96</v>
      </c>
      <c r="B459" s="5" t="str">
        <f>VLOOKUP(A459,'name convert'!$A$1:$B$50,2,FALSE)</f>
        <v>Far Seeing</v>
      </c>
      <c r="C459" s="5" t="s">
        <v>229</v>
      </c>
      <c r="D459" s="5">
        <v>15</v>
      </c>
      <c r="E459" s="5">
        <v>2</v>
      </c>
      <c r="F459" s="5">
        <v>5</v>
      </c>
      <c r="G459" s="5">
        <v>0</v>
      </c>
      <c r="H459" s="5"/>
      <c r="I459" s="5">
        <f t="shared" si="199"/>
        <v>4800</v>
      </c>
      <c r="J459" s="5">
        <f t="shared" si="190"/>
        <v>80</v>
      </c>
      <c r="K459" s="5">
        <f t="shared" si="200"/>
        <v>32000</v>
      </c>
      <c r="L459" s="5">
        <f t="shared" si="200"/>
        <v>4800</v>
      </c>
      <c r="M459" s="5">
        <f t="shared" si="200"/>
        <v>0</v>
      </c>
      <c r="N459" s="5">
        <f t="shared" si="200"/>
        <v>0</v>
      </c>
      <c r="O459" s="5">
        <f t="shared" si="200"/>
        <v>0</v>
      </c>
      <c r="P459" s="5"/>
      <c r="Q459" s="5">
        <f t="shared" si="196"/>
        <v>15</v>
      </c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>
        <f t="shared" si="198"/>
        <v>14</v>
      </c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>
      <c r="A460" s="5" t="s">
        <v>96</v>
      </c>
      <c r="B460" s="5" t="str">
        <f>VLOOKUP(A460,'name convert'!$A$1:$B$50,2,FALSE)</f>
        <v>Far Seeing</v>
      </c>
      <c r="C460" s="5" t="s">
        <v>229</v>
      </c>
      <c r="D460" s="5">
        <v>16</v>
      </c>
      <c r="E460" s="5">
        <v>2</v>
      </c>
      <c r="F460" s="5">
        <v>6</v>
      </c>
      <c r="G460" s="5">
        <v>0</v>
      </c>
      <c r="H460" s="5"/>
      <c r="I460" s="5">
        <f t="shared" si="199"/>
        <v>9600</v>
      </c>
      <c r="J460" s="5">
        <f t="shared" si="190"/>
        <v>160</v>
      </c>
      <c r="K460" s="5">
        <f t="shared" si="200"/>
        <v>64000</v>
      </c>
      <c r="L460" s="5">
        <f t="shared" si="200"/>
        <v>9600</v>
      </c>
      <c r="M460" s="5">
        <f t="shared" si="200"/>
        <v>0</v>
      </c>
      <c r="N460" s="5">
        <f t="shared" si="200"/>
        <v>0</v>
      </c>
      <c r="O460" s="5">
        <f t="shared" si="200"/>
        <v>0</v>
      </c>
      <c r="P460" s="5"/>
      <c r="Q460" s="5">
        <f t="shared" si="196"/>
        <v>16</v>
      </c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>
        <f t="shared" si="198"/>
        <v>15</v>
      </c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>
      <c r="A461" s="5" t="s">
        <v>96</v>
      </c>
      <c r="B461" s="5" t="str">
        <f>VLOOKUP(A461,'name convert'!$A$1:$B$50,2,FALSE)</f>
        <v>Far Seeing</v>
      </c>
      <c r="C461" s="5" t="s">
        <v>229</v>
      </c>
      <c r="D461" s="5">
        <v>17</v>
      </c>
      <c r="E461" s="5">
        <v>2</v>
      </c>
      <c r="F461" s="5">
        <v>7</v>
      </c>
      <c r="G461" s="5">
        <v>0</v>
      </c>
      <c r="H461" s="5"/>
      <c r="I461" s="5">
        <f t="shared" si="199"/>
        <v>19200</v>
      </c>
      <c r="J461" s="5">
        <f t="shared" si="190"/>
        <v>320</v>
      </c>
      <c r="K461" s="5">
        <f t="shared" si="200"/>
        <v>128000</v>
      </c>
      <c r="L461" s="5">
        <f t="shared" si="200"/>
        <v>19200</v>
      </c>
      <c r="M461" s="5">
        <f t="shared" si="200"/>
        <v>0</v>
      </c>
      <c r="N461" s="5">
        <f t="shared" si="200"/>
        <v>0</v>
      </c>
      <c r="O461" s="5">
        <f t="shared" si="200"/>
        <v>0</v>
      </c>
      <c r="P461" s="5"/>
      <c r="Q461" s="5">
        <f t="shared" si="196"/>
        <v>17</v>
      </c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>
        <f t="shared" si="198"/>
        <v>16</v>
      </c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>
      <c r="A462" s="5" t="s">
        <v>96</v>
      </c>
      <c r="B462" s="5" t="str">
        <f>VLOOKUP(A462,'name convert'!$A$1:$B$50,2,FALSE)</f>
        <v>Far Seeing</v>
      </c>
      <c r="C462" s="5" t="s">
        <v>229</v>
      </c>
      <c r="D462" s="5">
        <v>18</v>
      </c>
      <c r="E462" s="5">
        <v>2</v>
      </c>
      <c r="F462" s="5">
        <v>8</v>
      </c>
      <c r="G462" s="5">
        <v>0</v>
      </c>
      <c r="H462" s="5"/>
      <c r="I462" s="5">
        <f t="shared" si="199"/>
        <v>38400</v>
      </c>
      <c r="J462" s="5">
        <f t="shared" si="190"/>
        <v>640</v>
      </c>
      <c r="K462" s="5">
        <f t="shared" si="200"/>
        <v>256000</v>
      </c>
      <c r="L462" s="5">
        <f t="shared" si="200"/>
        <v>38400</v>
      </c>
      <c r="M462" s="5">
        <f t="shared" si="200"/>
        <v>0</v>
      </c>
      <c r="N462" s="5">
        <f t="shared" si="200"/>
        <v>0</v>
      </c>
      <c r="O462" s="5">
        <f t="shared" si="200"/>
        <v>0</v>
      </c>
      <c r="P462" s="5"/>
      <c r="Q462" s="5">
        <f t="shared" si="196"/>
        <v>18</v>
      </c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>
        <f t="shared" si="198"/>
        <v>17</v>
      </c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>
      <c r="A463" s="5" t="s">
        <v>96</v>
      </c>
      <c r="B463" s="5" t="str">
        <f>VLOOKUP(A463,'name convert'!$A$1:$B$50,2,FALSE)</f>
        <v>Far Seeing</v>
      </c>
      <c r="C463" s="5" t="s">
        <v>229</v>
      </c>
      <c r="D463" s="5">
        <v>19</v>
      </c>
      <c r="E463" s="5">
        <v>2</v>
      </c>
      <c r="F463" s="5">
        <v>9</v>
      </c>
      <c r="G463" s="5">
        <v>0</v>
      </c>
      <c r="H463" s="5"/>
      <c r="I463" s="5">
        <f t="shared" si="199"/>
        <v>76800</v>
      </c>
      <c r="J463" s="5">
        <f t="shared" si="190"/>
        <v>1280</v>
      </c>
      <c r="K463" s="5">
        <f t="shared" si="200"/>
        <v>512000</v>
      </c>
      <c r="L463" s="5">
        <f t="shared" si="200"/>
        <v>76800</v>
      </c>
      <c r="M463" s="5">
        <f t="shared" si="200"/>
        <v>0</v>
      </c>
      <c r="N463" s="5">
        <f t="shared" si="200"/>
        <v>0</v>
      </c>
      <c r="O463" s="5">
        <f t="shared" si="200"/>
        <v>0</v>
      </c>
      <c r="P463" s="5"/>
      <c r="Q463" s="5">
        <f t="shared" si="196"/>
        <v>19</v>
      </c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>
        <f t="shared" si="198"/>
        <v>18</v>
      </c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>
      <c r="A464" s="5" t="s">
        <v>96</v>
      </c>
      <c r="B464" s="5" t="str">
        <f>VLOOKUP(A464,'name convert'!$A$1:$B$50,2,FALSE)</f>
        <v>Far Seeing</v>
      </c>
      <c r="C464" s="5" t="s">
        <v>229</v>
      </c>
      <c r="D464" s="5">
        <v>20</v>
      </c>
      <c r="E464" s="5">
        <v>2</v>
      </c>
      <c r="F464" s="5">
        <v>10</v>
      </c>
      <c r="G464" s="5">
        <v>0</v>
      </c>
      <c r="H464" s="5"/>
      <c r="I464" s="5">
        <f t="shared" si="199"/>
        <v>153600</v>
      </c>
      <c r="J464" s="5">
        <f t="shared" si="190"/>
        <v>2560</v>
      </c>
      <c r="K464" s="5">
        <f t="shared" si="200"/>
        <v>1024000</v>
      </c>
      <c r="L464" s="5">
        <f t="shared" si="200"/>
        <v>153600</v>
      </c>
      <c r="M464" s="5">
        <f t="shared" si="200"/>
        <v>0</v>
      </c>
      <c r="N464" s="5">
        <f t="shared" si="200"/>
        <v>0</v>
      </c>
      <c r="O464" s="5">
        <f t="shared" si="200"/>
        <v>0</v>
      </c>
      <c r="P464" s="5"/>
      <c r="Q464" s="5">
        <f t="shared" si="196"/>
        <v>20</v>
      </c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>
        <f t="shared" si="198"/>
        <v>19</v>
      </c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>
      <c r="A465" s="5" t="s">
        <v>96</v>
      </c>
      <c r="B465" s="5" t="str">
        <f>VLOOKUP(A465,'name convert'!$A$1:$B$50,2,FALSE)</f>
        <v>Far Seeing</v>
      </c>
      <c r="C465" s="5" t="s">
        <v>229</v>
      </c>
      <c r="D465" s="5">
        <v>21</v>
      </c>
      <c r="E465" s="5">
        <v>2</v>
      </c>
      <c r="F465" s="5">
        <v>11</v>
      </c>
      <c r="G465" s="5">
        <v>0</v>
      </c>
      <c r="H465" s="5"/>
      <c r="I465" s="5">
        <v>153600</v>
      </c>
      <c r="J465" s="5">
        <v>2560</v>
      </c>
      <c r="K465" s="5">
        <v>1024000</v>
      </c>
      <c r="L465" s="5">
        <v>153600</v>
      </c>
      <c r="M465" s="5">
        <v>0</v>
      </c>
      <c r="N465" s="5">
        <v>0</v>
      </c>
      <c r="O465" s="5">
        <v>0</v>
      </c>
      <c r="P465" s="5"/>
      <c r="Q465" s="5">
        <f t="shared" si="196"/>
        <v>21</v>
      </c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>
        <f t="shared" si="198"/>
        <v>20</v>
      </c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>
      <c r="A466" s="5" t="s">
        <v>99</v>
      </c>
      <c r="B466" s="5" t="str">
        <f>VLOOKUP(A466,'name convert'!$A$1:$B$50,2,FALSE)</f>
        <v>Saddlebags</v>
      </c>
      <c r="C466" s="5" t="s">
        <v>229</v>
      </c>
      <c r="D466" s="5">
        <v>1</v>
      </c>
      <c r="E466" s="5">
        <v>1</v>
      </c>
      <c r="F466" s="5">
        <v>1</v>
      </c>
      <c r="G466" s="5">
        <v>0</v>
      </c>
      <c r="H466" s="5"/>
      <c r="I466" s="5">
        <v>1600</v>
      </c>
      <c r="J466" s="5">
        <f t="shared" ref="J466:J485" si="201">I466/60</f>
        <v>26.666666666666668</v>
      </c>
      <c r="K466" s="5">
        <v>3000</v>
      </c>
      <c r="L466" s="5">
        <v>500</v>
      </c>
      <c r="M466" s="5">
        <v>0</v>
      </c>
      <c r="N466" s="5">
        <v>200</v>
      </c>
      <c r="O466" s="5">
        <v>0</v>
      </c>
      <c r="P466" s="5"/>
      <c r="Q466" s="5">
        <v>1</v>
      </c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>
      <c r="A467" s="5" t="s">
        <v>99</v>
      </c>
      <c r="B467" s="5" t="str">
        <f>VLOOKUP(A467,'name convert'!$A$1:$B$50,2,FALSE)</f>
        <v>Saddlebags</v>
      </c>
      <c r="C467" s="5" t="s">
        <v>229</v>
      </c>
      <c r="D467" s="5">
        <v>2</v>
      </c>
      <c r="E467" s="5">
        <v>1</v>
      </c>
      <c r="F467" s="5">
        <v>2</v>
      </c>
      <c r="G467" s="5">
        <v>0</v>
      </c>
      <c r="H467" s="5"/>
      <c r="I467" s="5">
        <f t="shared" ref="I467:I475" si="202">I466*2</f>
        <v>3200</v>
      </c>
      <c r="J467" s="5">
        <f t="shared" si="201"/>
        <v>53.333333333333336</v>
      </c>
      <c r="K467" s="5">
        <f t="shared" ref="K467:K475" si="203">K466*2</f>
        <v>6000</v>
      </c>
      <c r="L467" s="5">
        <f t="shared" ref="L467:L475" si="204">L466*2</f>
        <v>1000</v>
      </c>
      <c r="M467" s="5">
        <f t="shared" ref="M467:M475" si="205">M466*2</f>
        <v>0</v>
      </c>
      <c r="N467" s="5">
        <f t="shared" ref="N467:N475" si="206">N466*2</f>
        <v>400</v>
      </c>
      <c r="O467" s="5">
        <f t="shared" ref="O467:O475" si="207">O466*2</f>
        <v>0</v>
      </c>
      <c r="P467" s="5"/>
      <c r="Q467" s="5">
        <f t="shared" ref="Q467:Q486" si="208">Q466+1</f>
        <v>2</v>
      </c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>
        <v>1</v>
      </c>
      <c r="AR467" s="5"/>
      <c r="AS467" s="5"/>
      <c r="AT467" s="5"/>
      <c r="AU467" s="5"/>
      <c r="AV467" s="5"/>
      <c r="AW467" s="5"/>
    </row>
    <row r="468" spans="1:49">
      <c r="A468" s="5" t="s">
        <v>99</v>
      </c>
      <c r="B468" s="5" t="str">
        <f>VLOOKUP(A468,'name convert'!$A$1:$B$50,2,FALSE)</f>
        <v>Saddlebags</v>
      </c>
      <c r="C468" s="5" t="s">
        <v>229</v>
      </c>
      <c r="D468" s="5">
        <v>3</v>
      </c>
      <c r="E468" s="5">
        <v>1</v>
      </c>
      <c r="F468" s="5">
        <v>3</v>
      </c>
      <c r="G468" s="5">
        <v>0</v>
      </c>
      <c r="H468" s="5"/>
      <c r="I468" s="5">
        <f t="shared" si="202"/>
        <v>6400</v>
      </c>
      <c r="J468" s="5">
        <f t="shared" si="201"/>
        <v>106.66666666666667</v>
      </c>
      <c r="K468" s="5">
        <f t="shared" si="203"/>
        <v>12000</v>
      </c>
      <c r="L468" s="5">
        <f t="shared" si="204"/>
        <v>2000</v>
      </c>
      <c r="M468" s="5">
        <f t="shared" si="205"/>
        <v>0</v>
      </c>
      <c r="N468" s="5">
        <f t="shared" si="206"/>
        <v>800</v>
      </c>
      <c r="O468" s="5">
        <f t="shared" si="207"/>
        <v>0</v>
      </c>
      <c r="P468" s="5"/>
      <c r="Q468" s="5">
        <f t="shared" si="208"/>
        <v>3</v>
      </c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>
        <f t="shared" ref="AQ468:AQ486" si="209">AQ467+1</f>
        <v>2</v>
      </c>
      <c r="AR468" s="5"/>
      <c r="AS468" s="5"/>
      <c r="AT468" s="5"/>
      <c r="AU468" s="5"/>
      <c r="AV468" s="5"/>
      <c r="AW468" s="5"/>
    </row>
    <row r="469" spans="1:49">
      <c r="A469" s="5" t="s">
        <v>99</v>
      </c>
      <c r="B469" s="5" t="str">
        <f>VLOOKUP(A469,'name convert'!$A$1:$B$50,2,FALSE)</f>
        <v>Saddlebags</v>
      </c>
      <c r="C469" s="5" t="s">
        <v>229</v>
      </c>
      <c r="D469" s="5">
        <v>4</v>
      </c>
      <c r="E469" s="5">
        <v>1</v>
      </c>
      <c r="F469" s="5">
        <v>4</v>
      </c>
      <c r="G469" s="5">
        <v>0</v>
      </c>
      <c r="H469" s="5"/>
      <c r="I469" s="5">
        <f t="shared" si="202"/>
        <v>12800</v>
      </c>
      <c r="J469" s="5">
        <f t="shared" si="201"/>
        <v>213.33333333333334</v>
      </c>
      <c r="K469" s="5">
        <f t="shared" si="203"/>
        <v>24000</v>
      </c>
      <c r="L469" s="5">
        <f t="shared" si="204"/>
        <v>4000</v>
      </c>
      <c r="M469" s="5">
        <f t="shared" si="205"/>
        <v>0</v>
      </c>
      <c r="N469" s="5">
        <f t="shared" si="206"/>
        <v>1600</v>
      </c>
      <c r="O469" s="5">
        <f t="shared" si="207"/>
        <v>0</v>
      </c>
      <c r="P469" s="5"/>
      <c r="Q469" s="5">
        <f t="shared" si="208"/>
        <v>4</v>
      </c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>
        <f t="shared" si="209"/>
        <v>3</v>
      </c>
      <c r="AR469" s="5"/>
      <c r="AS469" s="5"/>
      <c r="AT469" s="5"/>
      <c r="AU469" s="5"/>
      <c r="AV469" s="5"/>
      <c r="AW469" s="5"/>
    </row>
    <row r="470" spans="1:49">
      <c r="A470" s="5" t="s">
        <v>99</v>
      </c>
      <c r="B470" s="5" t="str">
        <f>VLOOKUP(A470,'name convert'!$A$1:$B$50,2,FALSE)</f>
        <v>Saddlebags</v>
      </c>
      <c r="C470" s="5" t="s">
        <v>229</v>
      </c>
      <c r="D470" s="5">
        <v>5</v>
      </c>
      <c r="E470" s="5">
        <v>1</v>
      </c>
      <c r="F470" s="5">
        <v>5</v>
      </c>
      <c r="G470" s="5">
        <v>0</v>
      </c>
      <c r="H470" s="5"/>
      <c r="I470" s="5">
        <f t="shared" si="202"/>
        <v>25600</v>
      </c>
      <c r="J470" s="5">
        <f t="shared" si="201"/>
        <v>426.66666666666669</v>
      </c>
      <c r="K470" s="5">
        <f t="shared" si="203"/>
        <v>48000</v>
      </c>
      <c r="L470" s="5">
        <f t="shared" si="204"/>
        <v>8000</v>
      </c>
      <c r="M470" s="5">
        <f t="shared" si="205"/>
        <v>0</v>
      </c>
      <c r="N470" s="5">
        <f t="shared" si="206"/>
        <v>3200</v>
      </c>
      <c r="O470" s="5">
        <f t="shared" si="207"/>
        <v>0</v>
      </c>
      <c r="P470" s="5"/>
      <c r="Q470" s="5">
        <f t="shared" si="208"/>
        <v>5</v>
      </c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>
        <f t="shared" si="209"/>
        <v>4</v>
      </c>
      <c r="AR470" s="5"/>
      <c r="AS470" s="5"/>
      <c r="AT470" s="5"/>
      <c r="AU470" s="5"/>
      <c r="AV470" s="5"/>
      <c r="AW470" s="5"/>
    </row>
    <row r="471" spans="1:49">
      <c r="A471" s="5" t="s">
        <v>99</v>
      </c>
      <c r="B471" s="5" t="str">
        <f>VLOOKUP(A471,'name convert'!$A$1:$B$50,2,FALSE)</f>
        <v>Saddlebags</v>
      </c>
      <c r="C471" s="5" t="s">
        <v>229</v>
      </c>
      <c r="D471" s="5">
        <v>6</v>
      </c>
      <c r="E471" s="5">
        <v>1</v>
      </c>
      <c r="F471" s="5">
        <v>6</v>
      </c>
      <c r="G471" s="5">
        <v>0</v>
      </c>
      <c r="H471" s="5"/>
      <c r="I471" s="5">
        <f t="shared" si="202"/>
        <v>51200</v>
      </c>
      <c r="J471" s="5">
        <f t="shared" si="201"/>
        <v>853.33333333333337</v>
      </c>
      <c r="K471" s="5">
        <f t="shared" si="203"/>
        <v>96000</v>
      </c>
      <c r="L471" s="5">
        <f t="shared" si="204"/>
        <v>16000</v>
      </c>
      <c r="M471" s="5">
        <f t="shared" si="205"/>
        <v>0</v>
      </c>
      <c r="N471" s="5">
        <f t="shared" si="206"/>
        <v>6400</v>
      </c>
      <c r="O471" s="5">
        <f t="shared" si="207"/>
        <v>0</v>
      </c>
      <c r="P471" s="5"/>
      <c r="Q471" s="5">
        <f t="shared" si="208"/>
        <v>6</v>
      </c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>
        <f t="shared" si="209"/>
        <v>5</v>
      </c>
      <c r="AR471" s="5"/>
      <c r="AS471" s="5"/>
      <c r="AT471" s="5"/>
      <c r="AU471" s="5"/>
      <c r="AV471" s="5"/>
      <c r="AW471" s="5"/>
    </row>
    <row r="472" spans="1:49">
      <c r="A472" s="5" t="s">
        <v>99</v>
      </c>
      <c r="B472" s="5" t="str">
        <f>VLOOKUP(A472,'name convert'!$A$1:$B$50,2,FALSE)</f>
        <v>Saddlebags</v>
      </c>
      <c r="C472" s="5" t="s">
        <v>229</v>
      </c>
      <c r="D472" s="5">
        <v>7</v>
      </c>
      <c r="E472" s="5">
        <v>1</v>
      </c>
      <c r="F472" s="5">
        <v>7</v>
      </c>
      <c r="G472" s="5">
        <v>0</v>
      </c>
      <c r="H472" s="5"/>
      <c r="I472" s="5">
        <f t="shared" si="202"/>
        <v>102400</v>
      </c>
      <c r="J472" s="5">
        <f t="shared" si="201"/>
        <v>1706.6666666666667</v>
      </c>
      <c r="K472" s="5">
        <f t="shared" si="203"/>
        <v>192000</v>
      </c>
      <c r="L472" s="5">
        <f t="shared" si="204"/>
        <v>32000</v>
      </c>
      <c r="M472" s="5">
        <f t="shared" si="205"/>
        <v>0</v>
      </c>
      <c r="N472" s="5">
        <f t="shared" si="206"/>
        <v>12800</v>
      </c>
      <c r="O472" s="5">
        <f t="shared" si="207"/>
        <v>0</v>
      </c>
      <c r="P472" s="5"/>
      <c r="Q472" s="5">
        <f t="shared" si="208"/>
        <v>7</v>
      </c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>
        <f t="shared" si="209"/>
        <v>6</v>
      </c>
      <c r="AR472" s="5"/>
      <c r="AS472" s="5"/>
      <c r="AT472" s="5"/>
      <c r="AU472" s="5"/>
      <c r="AV472" s="5"/>
      <c r="AW472" s="5"/>
    </row>
    <row r="473" spans="1:49">
      <c r="A473" s="5" t="s">
        <v>99</v>
      </c>
      <c r="B473" s="5" t="str">
        <f>VLOOKUP(A473,'name convert'!$A$1:$B$50,2,FALSE)</f>
        <v>Saddlebags</v>
      </c>
      <c r="C473" s="5" t="s">
        <v>229</v>
      </c>
      <c r="D473" s="5">
        <v>8</v>
      </c>
      <c r="E473" s="5">
        <v>1</v>
      </c>
      <c r="F473" s="5">
        <v>8</v>
      </c>
      <c r="G473" s="5">
        <v>0</v>
      </c>
      <c r="H473" s="5"/>
      <c r="I473" s="5">
        <f t="shared" si="202"/>
        <v>204800</v>
      </c>
      <c r="J473" s="5">
        <f t="shared" si="201"/>
        <v>3413.3333333333335</v>
      </c>
      <c r="K473" s="5">
        <f t="shared" si="203"/>
        <v>384000</v>
      </c>
      <c r="L473" s="5">
        <f t="shared" si="204"/>
        <v>64000</v>
      </c>
      <c r="M473" s="5">
        <f t="shared" si="205"/>
        <v>0</v>
      </c>
      <c r="N473" s="5">
        <f t="shared" si="206"/>
        <v>25600</v>
      </c>
      <c r="O473" s="5">
        <f t="shared" si="207"/>
        <v>0</v>
      </c>
      <c r="P473" s="5"/>
      <c r="Q473" s="5">
        <f t="shared" si="208"/>
        <v>8</v>
      </c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>
        <f t="shared" si="209"/>
        <v>7</v>
      </c>
      <c r="AR473" s="5"/>
      <c r="AS473" s="5"/>
      <c r="AT473" s="5"/>
      <c r="AU473" s="5"/>
      <c r="AV473" s="5"/>
      <c r="AW473" s="5"/>
    </row>
    <row r="474" spans="1:49">
      <c r="A474" s="5" t="s">
        <v>99</v>
      </c>
      <c r="B474" s="5" t="str">
        <f>VLOOKUP(A474,'name convert'!$A$1:$B$50,2,FALSE)</f>
        <v>Saddlebags</v>
      </c>
      <c r="C474" s="5" t="s">
        <v>229</v>
      </c>
      <c r="D474" s="5">
        <v>9</v>
      </c>
      <c r="E474" s="5">
        <v>1</v>
      </c>
      <c r="F474" s="5">
        <v>9</v>
      </c>
      <c r="G474" s="5">
        <v>0</v>
      </c>
      <c r="H474" s="5"/>
      <c r="I474" s="5">
        <f t="shared" si="202"/>
        <v>409600</v>
      </c>
      <c r="J474" s="5">
        <f t="shared" si="201"/>
        <v>6826.666666666667</v>
      </c>
      <c r="K474" s="5">
        <f t="shared" si="203"/>
        <v>768000</v>
      </c>
      <c r="L474" s="5">
        <f t="shared" si="204"/>
        <v>128000</v>
      </c>
      <c r="M474" s="5">
        <f t="shared" si="205"/>
        <v>0</v>
      </c>
      <c r="N474" s="5">
        <f t="shared" si="206"/>
        <v>51200</v>
      </c>
      <c r="O474" s="5">
        <f t="shared" si="207"/>
        <v>0</v>
      </c>
      <c r="P474" s="5"/>
      <c r="Q474" s="5">
        <f t="shared" si="208"/>
        <v>9</v>
      </c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>
        <f t="shared" si="209"/>
        <v>8</v>
      </c>
      <c r="AR474" s="5"/>
      <c r="AS474" s="5"/>
      <c r="AT474" s="5"/>
      <c r="AU474" s="5"/>
      <c r="AV474" s="5"/>
      <c r="AW474" s="5"/>
    </row>
    <row r="475" spans="1:49">
      <c r="A475" s="5" t="s">
        <v>99</v>
      </c>
      <c r="B475" s="5" t="str">
        <f>VLOOKUP(A475,'name convert'!$A$1:$B$50,2,FALSE)</f>
        <v>Saddlebags</v>
      </c>
      <c r="C475" s="5" t="s">
        <v>229</v>
      </c>
      <c r="D475" s="5">
        <v>10</v>
      </c>
      <c r="E475" s="5">
        <v>1</v>
      </c>
      <c r="F475" s="5">
        <v>10</v>
      </c>
      <c r="G475" s="5">
        <v>0</v>
      </c>
      <c r="H475" s="5"/>
      <c r="I475" s="5">
        <f t="shared" si="202"/>
        <v>819200</v>
      </c>
      <c r="J475" s="5">
        <f t="shared" si="201"/>
        <v>13653.333333333334</v>
      </c>
      <c r="K475" s="5">
        <f t="shared" si="203"/>
        <v>1536000</v>
      </c>
      <c r="L475" s="5">
        <f t="shared" si="204"/>
        <v>256000</v>
      </c>
      <c r="M475" s="5">
        <f t="shared" si="205"/>
        <v>0</v>
      </c>
      <c r="N475" s="5">
        <f t="shared" si="206"/>
        <v>102400</v>
      </c>
      <c r="O475" s="5">
        <f t="shared" si="207"/>
        <v>0</v>
      </c>
      <c r="P475" s="5"/>
      <c r="Q475" s="5">
        <f t="shared" si="208"/>
        <v>10</v>
      </c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>
        <f t="shared" si="209"/>
        <v>9</v>
      </c>
      <c r="AR475" s="5"/>
      <c r="AS475" s="5"/>
      <c r="AT475" s="5"/>
      <c r="AU475" s="5"/>
      <c r="AV475" s="5"/>
      <c r="AW475" s="5"/>
    </row>
    <row r="476" spans="1:49">
      <c r="A476" s="5" t="s">
        <v>99</v>
      </c>
      <c r="B476" s="5" t="str">
        <f>VLOOKUP(A476,'name convert'!$A$1:$B$50,2,FALSE)</f>
        <v>Saddlebags</v>
      </c>
      <c r="C476" s="5" t="s">
        <v>229</v>
      </c>
      <c r="D476" s="5">
        <v>11</v>
      </c>
      <c r="E476" s="5">
        <v>2</v>
      </c>
      <c r="F476" s="5">
        <v>1</v>
      </c>
      <c r="G476" s="5">
        <v>0</v>
      </c>
      <c r="H476" s="5"/>
      <c r="I476" s="5">
        <v>0</v>
      </c>
      <c r="J476" s="5">
        <f t="shared" si="201"/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/>
      <c r="Q476" s="5">
        <f t="shared" si="208"/>
        <v>11</v>
      </c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>
        <f t="shared" si="209"/>
        <v>10</v>
      </c>
      <c r="AR476" s="5"/>
      <c r="AS476" s="5"/>
      <c r="AT476" s="5"/>
      <c r="AU476" s="5"/>
      <c r="AV476" s="5"/>
      <c r="AW476" s="5"/>
    </row>
    <row r="477" spans="1:49">
      <c r="A477" s="5" t="s">
        <v>99</v>
      </c>
      <c r="B477" s="5" t="str">
        <f>VLOOKUP(A477,'name convert'!$A$1:$B$50,2,FALSE)</f>
        <v>Saddlebags</v>
      </c>
      <c r="C477" s="5" t="s">
        <v>229</v>
      </c>
      <c r="D477" s="5">
        <v>12</v>
      </c>
      <c r="E477" s="5">
        <v>2</v>
      </c>
      <c r="F477" s="5">
        <v>2</v>
      </c>
      <c r="G477" s="5">
        <v>0</v>
      </c>
      <c r="H477" s="5"/>
      <c r="I477" s="5">
        <f t="shared" ref="I477:I485" si="210">I467</f>
        <v>3200</v>
      </c>
      <c r="J477" s="5">
        <f t="shared" si="201"/>
        <v>53.333333333333336</v>
      </c>
      <c r="K477" s="5">
        <f t="shared" ref="K477:O485" si="211">K467</f>
        <v>6000</v>
      </c>
      <c r="L477" s="5">
        <f t="shared" si="211"/>
        <v>1000</v>
      </c>
      <c r="M477" s="5">
        <f t="shared" si="211"/>
        <v>0</v>
      </c>
      <c r="N477" s="5">
        <f t="shared" si="211"/>
        <v>400</v>
      </c>
      <c r="O477" s="5">
        <f t="shared" si="211"/>
        <v>0</v>
      </c>
      <c r="P477" s="5"/>
      <c r="Q477" s="5">
        <f t="shared" si="208"/>
        <v>12</v>
      </c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>
        <f t="shared" si="209"/>
        <v>11</v>
      </c>
      <c r="AR477" s="5"/>
      <c r="AS477" s="5"/>
      <c r="AT477" s="5"/>
      <c r="AU477" s="5"/>
      <c r="AV477" s="5"/>
      <c r="AW477" s="5"/>
    </row>
    <row r="478" spans="1:49">
      <c r="A478" s="5" t="s">
        <v>99</v>
      </c>
      <c r="B478" s="5" t="str">
        <f>VLOOKUP(A478,'name convert'!$A$1:$B$50,2,FALSE)</f>
        <v>Saddlebags</v>
      </c>
      <c r="C478" s="5" t="s">
        <v>229</v>
      </c>
      <c r="D478" s="5">
        <v>13</v>
      </c>
      <c r="E478" s="5">
        <v>2</v>
      </c>
      <c r="F478" s="5">
        <v>3</v>
      </c>
      <c r="G478" s="5">
        <v>0</v>
      </c>
      <c r="H478" s="5"/>
      <c r="I478" s="5">
        <f t="shared" si="210"/>
        <v>6400</v>
      </c>
      <c r="J478" s="5">
        <f t="shared" si="201"/>
        <v>106.66666666666667</v>
      </c>
      <c r="K478" s="5">
        <f t="shared" si="211"/>
        <v>12000</v>
      </c>
      <c r="L478" s="5">
        <f t="shared" si="211"/>
        <v>2000</v>
      </c>
      <c r="M478" s="5">
        <f t="shared" si="211"/>
        <v>0</v>
      </c>
      <c r="N478" s="5">
        <f t="shared" si="211"/>
        <v>800</v>
      </c>
      <c r="O478" s="5">
        <f t="shared" si="211"/>
        <v>0</v>
      </c>
      <c r="P478" s="5"/>
      <c r="Q478" s="5">
        <f t="shared" si="208"/>
        <v>13</v>
      </c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>
        <f t="shared" si="209"/>
        <v>12</v>
      </c>
      <c r="AR478" s="5"/>
      <c r="AS478" s="5"/>
      <c r="AT478" s="5"/>
      <c r="AU478" s="5"/>
      <c r="AV478" s="5"/>
      <c r="AW478" s="5"/>
    </row>
    <row r="479" spans="1:49">
      <c r="A479" s="5" t="s">
        <v>99</v>
      </c>
      <c r="B479" s="5" t="str">
        <f>VLOOKUP(A479,'name convert'!$A$1:$B$50,2,FALSE)</f>
        <v>Saddlebags</v>
      </c>
      <c r="C479" s="5" t="s">
        <v>229</v>
      </c>
      <c r="D479" s="5">
        <v>14</v>
      </c>
      <c r="E479" s="5">
        <v>2</v>
      </c>
      <c r="F479" s="5">
        <v>4</v>
      </c>
      <c r="G479" s="5">
        <v>0</v>
      </c>
      <c r="H479" s="5"/>
      <c r="I479" s="5">
        <f t="shared" si="210"/>
        <v>12800</v>
      </c>
      <c r="J479" s="5">
        <f t="shared" si="201"/>
        <v>213.33333333333334</v>
      </c>
      <c r="K479" s="5">
        <f t="shared" si="211"/>
        <v>24000</v>
      </c>
      <c r="L479" s="5">
        <f t="shared" si="211"/>
        <v>4000</v>
      </c>
      <c r="M479" s="5">
        <f t="shared" si="211"/>
        <v>0</v>
      </c>
      <c r="N479" s="5">
        <f t="shared" si="211"/>
        <v>1600</v>
      </c>
      <c r="O479" s="5">
        <f t="shared" si="211"/>
        <v>0</v>
      </c>
      <c r="P479" s="5"/>
      <c r="Q479" s="5">
        <f t="shared" si="208"/>
        <v>14</v>
      </c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>
        <f t="shared" si="209"/>
        <v>13</v>
      </c>
      <c r="AR479" s="5"/>
      <c r="AS479" s="5"/>
      <c r="AT479" s="5"/>
      <c r="AU479" s="5"/>
      <c r="AV479" s="5"/>
      <c r="AW479" s="5"/>
    </row>
    <row r="480" spans="1:49">
      <c r="A480" s="5" t="s">
        <v>99</v>
      </c>
      <c r="B480" s="5" t="str">
        <f>VLOOKUP(A480,'name convert'!$A$1:$B$50,2,FALSE)</f>
        <v>Saddlebags</v>
      </c>
      <c r="C480" s="5" t="s">
        <v>229</v>
      </c>
      <c r="D480" s="5">
        <v>15</v>
      </c>
      <c r="E480" s="5">
        <v>2</v>
      </c>
      <c r="F480" s="5">
        <v>5</v>
      </c>
      <c r="G480" s="5">
        <v>0</v>
      </c>
      <c r="H480" s="5"/>
      <c r="I480" s="5">
        <f t="shared" si="210"/>
        <v>25600</v>
      </c>
      <c r="J480" s="5">
        <f t="shared" si="201"/>
        <v>426.66666666666669</v>
      </c>
      <c r="K480" s="5">
        <f t="shared" si="211"/>
        <v>48000</v>
      </c>
      <c r="L480" s="5">
        <f t="shared" si="211"/>
        <v>8000</v>
      </c>
      <c r="M480" s="5">
        <f t="shared" si="211"/>
        <v>0</v>
      </c>
      <c r="N480" s="5">
        <f t="shared" si="211"/>
        <v>3200</v>
      </c>
      <c r="O480" s="5">
        <f t="shared" si="211"/>
        <v>0</v>
      </c>
      <c r="P480" s="5"/>
      <c r="Q480" s="5">
        <f t="shared" si="208"/>
        <v>15</v>
      </c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>
        <f t="shared" si="209"/>
        <v>14</v>
      </c>
      <c r="AR480" s="5"/>
      <c r="AS480" s="5"/>
      <c r="AT480" s="5"/>
      <c r="AU480" s="5"/>
      <c r="AV480" s="5"/>
      <c r="AW480" s="5"/>
    </row>
    <row r="481" spans="1:49">
      <c r="A481" s="5" t="s">
        <v>99</v>
      </c>
      <c r="B481" s="5" t="str">
        <f>VLOOKUP(A481,'name convert'!$A$1:$B$50,2,FALSE)</f>
        <v>Saddlebags</v>
      </c>
      <c r="C481" s="5" t="s">
        <v>229</v>
      </c>
      <c r="D481" s="5">
        <v>16</v>
      </c>
      <c r="E481" s="5">
        <v>2</v>
      </c>
      <c r="F481" s="5">
        <v>6</v>
      </c>
      <c r="G481" s="5">
        <v>0</v>
      </c>
      <c r="H481" s="5"/>
      <c r="I481" s="5">
        <f t="shared" si="210"/>
        <v>51200</v>
      </c>
      <c r="J481" s="5">
        <f t="shared" si="201"/>
        <v>853.33333333333337</v>
      </c>
      <c r="K481" s="5">
        <f t="shared" si="211"/>
        <v>96000</v>
      </c>
      <c r="L481" s="5">
        <f t="shared" si="211"/>
        <v>16000</v>
      </c>
      <c r="M481" s="5">
        <f t="shared" si="211"/>
        <v>0</v>
      </c>
      <c r="N481" s="5">
        <f t="shared" si="211"/>
        <v>6400</v>
      </c>
      <c r="O481" s="5">
        <f t="shared" si="211"/>
        <v>0</v>
      </c>
      <c r="P481" s="5"/>
      <c r="Q481" s="5">
        <f t="shared" si="208"/>
        <v>16</v>
      </c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>
        <f t="shared" si="209"/>
        <v>15</v>
      </c>
      <c r="AR481" s="5"/>
      <c r="AS481" s="5"/>
      <c r="AT481" s="5"/>
      <c r="AU481" s="5"/>
      <c r="AV481" s="5"/>
      <c r="AW481" s="5"/>
    </row>
    <row r="482" spans="1:49">
      <c r="A482" s="5" t="s">
        <v>99</v>
      </c>
      <c r="B482" s="5" t="str">
        <f>VLOOKUP(A482,'name convert'!$A$1:$B$50,2,FALSE)</f>
        <v>Saddlebags</v>
      </c>
      <c r="C482" s="5" t="s">
        <v>229</v>
      </c>
      <c r="D482" s="5">
        <v>17</v>
      </c>
      <c r="E482" s="5">
        <v>2</v>
      </c>
      <c r="F482" s="5">
        <v>7</v>
      </c>
      <c r="G482" s="5">
        <v>0</v>
      </c>
      <c r="H482" s="5"/>
      <c r="I482" s="5">
        <f t="shared" si="210"/>
        <v>102400</v>
      </c>
      <c r="J482" s="5">
        <f t="shared" si="201"/>
        <v>1706.6666666666667</v>
      </c>
      <c r="K482" s="5">
        <f t="shared" si="211"/>
        <v>192000</v>
      </c>
      <c r="L482" s="5">
        <f t="shared" si="211"/>
        <v>32000</v>
      </c>
      <c r="M482" s="5">
        <f t="shared" si="211"/>
        <v>0</v>
      </c>
      <c r="N482" s="5">
        <f t="shared" si="211"/>
        <v>12800</v>
      </c>
      <c r="O482" s="5">
        <f t="shared" si="211"/>
        <v>0</v>
      </c>
      <c r="P482" s="5"/>
      <c r="Q482" s="5">
        <f t="shared" si="208"/>
        <v>17</v>
      </c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>
        <f t="shared" si="209"/>
        <v>16</v>
      </c>
      <c r="AR482" s="5"/>
      <c r="AS482" s="5"/>
      <c r="AT482" s="5"/>
      <c r="AU482" s="5"/>
      <c r="AV482" s="5"/>
      <c r="AW482" s="5"/>
    </row>
    <row r="483" spans="1:49">
      <c r="A483" s="5" t="s">
        <v>99</v>
      </c>
      <c r="B483" s="5" t="str">
        <f>VLOOKUP(A483,'name convert'!$A$1:$B$50,2,FALSE)</f>
        <v>Saddlebags</v>
      </c>
      <c r="C483" s="5" t="s">
        <v>229</v>
      </c>
      <c r="D483" s="5">
        <v>18</v>
      </c>
      <c r="E483" s="5">
        <v>2</v>
      </c>
      <c r="F483" s="5">
        <v>8</v>
      </c>
      <c r="G483" s="5">
        <v>0</v>
      </c>
      <c r="H483" s="5"/>
      <c r="I483" s="5">
        <f t="shared" si="210"/>
        <v>204800</v>
      </c>
      <c r="J483" s="5">
        <f t="shared" si="201"/>
        <v>3413.3333333333335</v>
      </c>
      <c r="K483" s="5">
        <f t="shared" si="211"/>
        <v>384000</v>
      </c>
      <c r="L483" s="5">
        <f t="shared" si="211"/>
        <v>64000</v>
      </c>
      <c r="M483" s="5">
        <f t="shared" si="211"/>
        <v>0</v>
      </c>
      <c r="N483" s="5">
        <f t="shared" si="211"/>
        <v>25600</v>
      </c>
      <c r="O483" s="5">
        <f t="shared" si="211"/>
        <v>0</v>
      </c>
      <c r="P483" s="5"/>
      <c r="Q483" s="5">
        <f t="shared" si="208"/>
        <v>18</v>
      </c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>
        <f t="shared" si="209"/>
        <v>17</v>
      </c>
      <c r="AR483" s="5"/>
      <c r="AS483" s="5"/>
      <c r="AT483" s="5"/>
      <c r="AU483" s="5"/>
      <c r="AV483" s="5"/>
      <c r="AW483" s="5"/>
    </row>
    <row r="484" spans="1:49">
      <c r="A484" s="5" t="s">
        <v>99</v>
      </c>
      <c r="B484" s="5" t="str">
        <f>VLOOKUP(A484,'name convert'!$A$1:$B$50,2,FALSE)</f>
        <v>Saddlebags</v>
      </c>
      <c r="C484" s="5" t="s">
        <v>229</v>
      </c>
      <c r="D484" s="5">
        <v>19</v>
      </c>
      <c r="E484" s="5">
        <v>2</v>
      </c>
      <c r="F484" s="5">
        <v>9</v>
      </c>
      <c r="G484" s="5">
        <v>0</v>
      </c>
      <c r="H484" s="5"/>
      <c r="I484" s="5">
        <f t="shared" si="210"/>
        <v>409600</v>
      </c>
      <c r="J484" s="5">
        <f t="shared" si="201"/>
        <v>6826.666666666667</v>
      </c>
      <c r="K484" s="5">
        <f t="shared" si="211"/>
        <v>768000</v>
      </c>
      <c r="L484" s="5">
        <f t="shared" si="211"/>
        <v>128000</v>
      </c>
      <c r="M484" s="5">
        <f t="shared" si="211"/>
        <v>0</v>
      </c>
      <c r="N484" s="5">
        <f t="shared" si="211"/>
        <v>51200</v>
      </c>
      <c r="O484" s="5">
        <f t="shared" si="211"/>
        <v>0</v>
      </c>
      <c r="P484" s="5"/>
      <c r="Q484" s="5">
        <f t="shared" si="208"/>
        <v>19</v>
      </c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>
        <f t="shared" si="209"/>
        <v>18</v>
      </c>
      <c r="AR484" s="5"/>
      <c r="AS484" s="5"/>
      <c r="AT484" s="5"/>
      <c r="AU484" s="5"/>
      <c r="AV484" s="5"/>
      <c r="AW484" s="5"/>
    </row>
    <row r="485" spans="1:49">
      <c r="A485" s="5" t="s">
        <v>99</v>
      </c>
      <c r="B485" s="5" t="str">
        <f>VLOOKUP(A485,'name convert'!$A$1:$B$50,2,FALSE)</f>
        <v>Saddlebags</v>
      </c>
      <c r="C485" s="5" t="s">
        <v>229</v>
      </c>
      <c r="D485" s="5">
        <v>20</v>
      </c>
      <c r="E485" s="5">
        <v>2</v>
      </c>
      <c r="F485" s="5">
        <v>10</v>
      </c>
      <c r="G485" s="5">
        <v>0</v>
      </c>
      <c r="H485" s="5"/>
      <c r="I485" s="5">
        <f t="shared" si="210"/>
        <v>819200</v>
      </c>
      <c r="J485" s="5">
        <f t="shared" si="201"/>
        <v>13653.333333333334</v>
      </c>
      <c r="K485" s="5">
        <f t="shared" si="211"/>
        <v>1536000</v>
      </c>
      <c r="L485" s="5">
        <f t="shared" si="211"/>
        <v>256000</v>
      </c>
      <c r="M485" s="5">
        <f t="shared" si="211"/>
        <v>0</v>
      </c>
      <c r="N485" s="5">
        <f t="shared" si="211"/>
        <v>102400</v>
      </c>
      <c r="O485" s="5">
        <f t="shared" si="211"/>
        <v>0</v>
      </c>
      <c r="P485" s="5"/>
      <c r="Q485" s="5">
        <f t="shared" si="208"/>
        <v>20</v>
      </c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>
        <f t="shared" si="209"/>
        <v>19</v>
      </c>
      <c r="AR485" s="5"/>
      <c r="AS485" s="5"/>
      <c r="AT485" s="5"/>
      <c r="AU485" s="5"/>
      <c r="AV485" s="5"/>
      <c r="AW485" s="5"/>
    </row>
    <row r="486" spans="1:49">
      <c r="A486" s="5" t="s">
        <v>99</v>
      </c>
      <c r="B486" s="5" t="str">
        <f>VLOOKUP(A486,'name convert'!$A$1:$B$50,2,FALSE)</f>
        <v>Saddlebags</v>
      </c>
      <c r="C486" s="5" t="s">
        <v>229</v>
      </c>
      <c r="D486" s="5">
        <v>21</v>
      </c>
      <c r="E486" s="5">
        <v>2</v>
      </c>
      <c r="F486" s="5">
        <v>11</v>
      </c>
      <c r="G486" s="5">
        <v>0</v>
      </c>
      <c r="H486" s="5"/>
      <c r="I486" s="5">
        <v>819200</v>
      </c>
      <c r="J486" s="5">
        <v>13653.333333333299</v>
      </c>
      <c r="K486" s="5">
        <v>1536000</v>
      </c>
      <c r="L486" s="5">
        <v>256000</v>
      </c>
      <c r="M486" s="5">
        <v>0</v>
      </c>
      <c r="N486" s="5">
        <v>102400</v>
      </c>
      <c r="O486" s="5">
        <v>0</v>
      </c>
      <c r="P486" s="5"/>
      <c r="Q486" s="5">
        <f t="shared" si="208"/>
        <v>21</v>
      </c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>
        <f t="shared" si="209"/>
        <v>20</v>
      </c>
      <c r="AR486" s="5"/>
      <c r="AS486" s="5"/>
      <c r="AT486" s="5"/>
      <c r="AU486" s="5"/>
      <c r="AV486" s="5"/>
      <c r="AW486" s="5"/>
    </row>
    <row r="487" spans="1:49">
      <c r="A487" s="5" t="s">
        <v>91</v>
      </c>
      <c r="B487" s="5" t="str">
        <f>VLOOKUP(A487,'name convert'!$A$1:$B$50,2,FALSE)</f>
        <v>Fertilizer</v>
      </c>
      <c r="C487" s="5" t="s">
        <v>229</v>
      </c>
      <c r="D487" s="5">
        <v>1</v>
      </c>
      <c r="E487" s="5">
        <v>1</v>
      </c>
      <c r="F487" s="5">
        <v>1</v>
      </c>
      <c r="G487" s="5">
        <v>0</v>
      </c>
      <c r="H487" s="5"/>
      <c r="I487" s="5">
        <v>30</v>
      </c>
      <c r="J487" s="5">
        <f t="shared" ref="J487:J506" si="212">I487/60</f>
        <v>0.5</v>
      </c>
      <c r="K487" s="5">
        <v>1000</v>
      </c>
      <c r="L487" s="5">
        <v>500</v>
      </c>
      <c r="M487" s="5">
        <v>0</v>
      </c>
      <c r="N487" s="5">
        <v>0</v>
      </c>
      <c r="O487" s="5">
        <v>100</v>
      </c>
      <c r="P487" s="5"/>
      <c r="Q487" s="5">
        <v>1</v>
      </c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>
        <v>1</v>
      </c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>
      <c r="A488" s="5" t="s">
        <v>91</v>
      </c>
      <c r="B488" s="5" t="str">
        <f>VLOOKUP(A488,'name convert'!$A$1:$B$50,2,FALSE)</f>
        <v>Fertilizer</v>
      </c>
      <c r="C488" s="5" t="s">
        <v>229</v>
      </c>
      <c r="D488" s="5">
        <v>2</v>
      </c>
      <c r="E488" s="5">
        <v>1</v>
      </c>
      <c r="F488" s="5">
        <v>2</v>
      </c>
      <c r="G488" s="5">
        <v>0</v>
      </c>
      <c r="H488" s="5"/>
      <c r="I488" s="5">
        <v>800</v>
      </c>
      <c r="J488" s="5">
        <f t="shared" si="212"/>
        <v>13.333333333333334</v>
      </c>
      <c r="K488" s="5">
        <f t="shared" ref="K488:K496" si="213">K487*2</f>
        <v>2000</v>
      </c>
      <c r="L488" s="5">
        <f t="shared" ref="L488:L496" si="214">L487*2</f>
        <v>1000</v>
      </c>
      <c r="M488" s="5">
        <f t="shared" ref="M488:M496" si="215">M487*2</f>
        <v>0</v>
      </c>
      <c r="N488" s="5">
        <f t="shared" ref="N488:N496" si="216">N487*2</f>
        <v>0</v>
      </c>
      <c r="O488" s="5">
        <f t="shared" ref="O488:O496" si="217">O487*2</f>
        <v>200</v>
      </c>
      <c r="P488" s="5"/>
      <c r="Q488" s="5">
        <f t="shared" ref="Q488:Q507" si="218">Q487+1</f>
        <v>2</v>
      </c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>
        <f t="shared" ref="AE488:AE507" si="219">AE487+1</f>
        <v>2</v>
      </c>
      <c r="AF488" s="5"/>
      <c r="AG488" s="5"/>
      <c r="AH488" s="5"/>
      <c r="AI488" s="5">
        <v>1</v>
      </c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>
      <c r="A489" s="5" t="s">
        <v>91</v>
      </c>
      <c r="B489" s="5" t="str">
        <f>VLOOKUP(A489,'name convert'!$A$1:$B$50,2,FALSE)</f>
        <v>Fertilizer</v>
      </c>
      <c r="C489" s="5" t="s">
        <v>229</v>
      </c>
      <c r="D489" s="5">
        <v>3</v>
      </c>
      <c r="E489" s="5">
        <v>1</v>
      </c>
      <c r="F489" s="5">
        <v>3</v>
      </c>
      <c r="G489" s="5">
        <v>0</v>
      </c>
      <c r="H489" s="5"/>
      <c r="I489" s="5">
        <f t="shared" ref="I489:I496" si="220">I488*2</f>
        <v>1600</v>
      </c>
      <c r="J489" s="5">
        <f t="shared" si="212"/>
        <v>26.666666666666668</v>
      </c>
      <c r="K489" s="5">
        <f t="shared" si="213"/>
        <v>4000</v>
      </c>
      <c r="L489" s="5">
        <f t="shared" si="214"/>
        <v>2000</v>
      </c>
      <c r="M489" s="5">
        <f t="shared" si="215"/>
        <v>0</v>
      </c>
      <c r="N489" s="5">
        <f t="shared" si="216"/>
        <v>0</v>
      </c>
      <c r="O489" s="5">
        <f t="shared" si="217"/>
        <v>400</v>
      </c>
      <c r="P489" s="5"/>
      <c r="Q489" s="5">
        <f t="shared" si="218"/>
        <v>3</v>
      </c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>
        <f t="shared" si="219"/>
        <v>3</v>
      </c>
      <c r="AF489" s="5"/>
      <c r="AG489" s="5"/>
      <c r="AH489" s="5"/>
      <c r="AI489" s="5">
        <f t="shared" ref="AI489:AI507" si="221">AI488+1</f>
        <v>2</v>
      </c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>
      <c r="A490" s="5" t="s">
        <v>91</v>
      </c>
      <c r="B490" s="5" t="str">
        <f>VLOOKUP(A490,'name convert'!$A$1:$B$50,2,FALSE)</f>
        <v>Fertilizer</v>
      </c>
      <c r="C490" s="5" t="s">
        <v>229</v>
      </c>
      <c r="D490" s="5">
        <v>4</v>
      </c>
      <c r="E490" s="5">
        <v>1</v>
      </c>
      <c r="F490" s="5">
        <v>4</v>
      </c>
      <c r="G490" s="5">
        <v>0</v>
      </c>
      <c r="H490" s="5"/>
      <c r="I490" s="5">
        <f t="shared" si="220"/>
        <v>3200</v>
      </c>
      <c r="J490" s="5">
        <f t="shared" si="212"/>
        <v>53.333333333333336</v>
      </c>
      <c r="K490" s="5">
        <f t="shared" si="213"/>
        <v>8000</v>
      </c>
      <c r="L490" s="5">
        <f t="shared" si="214"/>
        <v>4000</v>
      </c>
      <c r="M490" s="5">
        <f t="shared" si="215"/>
        <v>0</v>
      </c>
      <c r="N490" s="5">
        <f t="shared" si="216"/>
        <v>0</v>
      </c>
      <c r="O490" s="5">
        <f t="shared" si="217"/>
        <v>800</v>
      </c>
      <c r="P490" s="5"/>
      <c r="Q490" s="5">
        <f t="shared" si="218"/>
        <v>4</v>
      </c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>
        <f t="shared" si="219"/>
        <v>4</v>
      </c>
      <c r="AF490" s="5"/>
      <c r="AG490" s="5"/>
      <c r="AH490" s="5"/>
      <c r="AI490" s="5">
        <f t="shared" si="221"/>
        <v>3</v>
      </c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>
      <c r="A491" s="5" t="s">
        <v>91</v>
      </c>
      <c r="B491" s="5" t="str">
        <f>VLOOKUP(A491,'name convert'!$A$1:$B$50,2,FALSE)</f>
        <v>Fertilizer</v>
      </c>
      <c r="C491" s="5" t="s">
        <v>229</v>
      </c>
      <c r="D491" s="5">
        <v>5</v>
      </c>
      <c r="E491" s="5">
        <v>1</v>
      </c>
      <c r="F491" s="5">
        <v>5</v>
      </c>
      <c r="G491" s="5">
        <v>0</v>
      </c>
      <c r="H491" s="5"/>
      <c r="I491" s="5">
        <f t="shared" si="220"/>
        <v>6400</v>
      </c>
      <c r="J491" s="5">
        <f t="shared" si="212"/>
        <v>106.66666666666667</v>
      </c>
      <c r="K491" s="5">
        <f t="shared" si="213"/>
        <v>16000</v>
      </c>
      <c r="L491" s="5">
        <f t="shared" si="214"/>
        <v>8000</v>
      </c>
      <c r="M491" s="5">
        <f t="shared" si="215"/>
        <v>0</v>
      </c>
      <c r="N491" s="5">
        <f t="shared" si="216"/>
        <v>0</v>
      </c>
      <c r="O491" s="5">
        <f t="shared" si="217"/>
        <v>1600</v>
      </c>
      <c r="P491" s="5"/>
      <c r="Q491" s="5">
        <f t="shared" si="218"/>
        <v>5</v>
      </c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>
        <f t="shared" si="219"/>
        <v>5</v>
      </c>
      <c r="AF491" s="5"/>
      <c r="AG491" s="5"/>
      <c r="AH491" s="5"/>
      <c r="AI491" s="5">
        <f t="shared" si="221"/>
        <v>4</v>
      </c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>
      <c r="A492" s="5" t="s">
        <v>91</v>
      </c>
      <c r="B492" s="5" t="str">
        <f>VLOOKUP(A492,'name convert'!$A$1:$B$50,2,FALSE)</f>
        <v>Fertilizer</v>
      </c>
      <c r="C492" s="5" t="s">
        <v>229</v>
      </c>
      <c r="D492" s="5">
        <v>6</v>
      </c>
      <c r="E492" s="5">
        <v>1</v>
      </c>
      <c r="F492" s="5">
        <v>6</v>
      </c>
      <c r="G492" s="5">
        <v>0</v>
      </c>
      <c r="H492" s="5"/>
      <c r="I492" s="5">
        <f t="shared" si="220"/>
        <v>12800</v>
      </c>
      <c r="J492" s="5">
        <f t="shared" si="212"/>
        <v>213.33333333333334</v>
      </c>
      <c r="K492" s="5">
        <f t="shared" si="213"/>
        <v>32000</v>
      </c>
      <c r="L492" s="5">
        <f t="shared" si="214"/>
        <v>16000</v>
      </c>
      <c r="M492" s="5">
        <f t="shared" si="215"/>
        <v>0</v>
      </c>
      <c r="N492" s="5">
        <f t="shared" si="216"/>
        <v>0</v>
      </c>
      <c r="O492" s="5">
        <f t="shared" si="217"/>
        <v>3200</v>
      </c>
      <c r="P492" s="5"/>
      <c r="Q492" s="5">
        <f t="shared" si="218"/>
        <v>6</v>
      </c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>
        <f t="shared" si="219"/>
        <v>6</v>
      </c>
      <c r="AF492" s="5"/>
      <c r="AG492" s="5"/>
      <c r="AH492" s="5"/>
      <c r="AI492" s="5">
        <f t="shared" si="221"/>
        <v>5</v>
      </c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>
      <c r="A493" s="5" t="s">
        <v>91</v>
      </c>
      <c r="B493" s="5" t="str">
        <f>VLOOKUP(A493,'name convert'!$A$1:$B$50,2,FALSE)</f>
        <v>Fertilizer</v>
      </c>
      <c r="C493" s="5" t="s">
        <v>229</v>
      </c>
      <c r="D493" s="5">
        <v>7</v>
      </c>
      <c r="E493" s="5">
        <v>1</v>
      </c>
      <c r="F493" s="5">
        <v>7</v>
      </c>
      <c r="G493" s="5">
        <v>0</v>
      </c>
      <c r="H493" s="5"/>
      <c r="I493" s="5">
        <f t="shared" si="220"/>
        <v>25600</v>
      </c>
      <c r="J493" s="5">
        <f t="shared" si="212"/>
        <v>426.66666666666669</v>
      </c>
      <c r="K493" s="5">
        <f t="shared" si="213"/>
        <v>64000</v>
      </c>
      <c r="L493" s="5">
        <f t="shared" si="214"/>
        <v>32000</v>
      </c>
      <c r="M493" s="5">
        <f t="shared" si="215"/>
        <v>0</v>
      </c>
      <c r="N493" s="5">
        <f t="shared" si="216"/>
        <v>0</v>
      </c>
      <c r="O493" s="5">
        <f t="shared" si="217"/>
        <v>6400</v>
      </c>
      <c r="P493" s="5"/>
      <c r="Q493" s="5">
        <f t="shared" si="218"/>
        <v>7</v>
      </c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>
        <f t="shared" si="219"/>
        <v>7</v>
      </c>
      <c r="AF493" s="5"/>
      <c r="AG493" s="5"/>
      <c r="AH493" s="5"/>
      <c r="AI493" s="5">
        <f t="shared" si="221"/>
        <v>6</v>
      </c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>
      <c r="A494" s="5" t="s">
        <v>91</v>
      </c>
      <c r="B494" s="5" t="str">
        <f>VLOOKUP(A494,'name convert'!$A$1:$B$50,2,FALSE)</f>
        <v>Fertilizer</v>
      </c>
      <c r="C494" s="5" t="s">
        <v>229</v>
      </c>
      <c r="D494" s="5">
        <v>8</v>
      </c>
      <c r="E494" s="5">
        <v>1</v>
      </c>
      <c r="F494" s="5">
        <v>8</v>
      </c>
      <c r="G494" s="5">
        <v>0</v>
      </c>
      <c r="H494" s="5"/>
      <c r="I494" s="5">
        <f t="shared" si="220"/>
        <v>51200</v>
      </c>
      <c r="J494" s="5">
        <f t="shared" si="212"/>
        <v>853.33333333333337</v>
      </c>
      <c r="K494" s="5">
        <f t="shared" si="213"/>
        <v>128000</v>
      </c>
      <c r="L494" s="5">
        <f t="shared" si="214"/>
        <v>64000</v>
      </c>
      <c r="M494" s="5">
        <f t="shared" si="215"/>
        <v>0</v>
      </c>
      <c r="N494" s="5">
        <f t="shared" si="216"/>
        <v>0</v>
      </c>
      <c r="O494" s="5">
        <f t="shared" si="217"/>
        <v>12800</v>
      </c>
      <c r="P494" s="5"/>
      <c r="Q494" s="5">
        <f t="shared" si="218"/>
        <v>8</v>
      </c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>
        <f t="shared" si="219"/>
        <v>8</v>
      </c>
      <c r="AF494" s="5"/>
      <c r="AG494" s="5"/>
      <c r="AH494" s="5"/>
      <c r="AI494" s="5">
        <f t="shared" si="221"/>
        <v>7</v>
      </c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>
      <c r="A495" s="5" t="s">
        <v>91</v>
      </c>
      <c r="B495" s="5" t="str">
        <f>VLOOKUP(A495,'name convert'!$A$1:$B$50,2,FALSE)</f>
        <v>Fertilizer</v>
      </c>
      <c r="C495" s="5" t="s">
        <v>229</v>
      </c>
      <c r="D495" s="5">
        <v>9</v>
      </c>
      <c r="E495" s="5">
        <v>1</v>
      </c>
      <c r="F495" s="5">
        <v>9</v>
      </c>
      <c r="G495" s="5">
        <v>0</v>
      </c>
      <c r="H495" s="5"/>
      <c r="I495" s="5">
        <f t="shared" si="220"/>
        <v>102400</v>
      </c>
      <c r="J495" s="5">
        <f t="shared" si="212"/>
        <v>1706.6666666666667</v>
      </c>
      <c r="K495" s="5">
        <f t="shared" si="213"/>
        <v>256000</v>
      </c>
      <c r="L495" s="5">
        <f t="shared" si="214"/>
        <v>128000</v>
      </c>
      <c r="M495" s="5">
        <f t="shared" si="215"/>
        <v>0</v>
      </c>
      <c r="N495" s="5">
        <f t="shared" si="216"/>
        <v>0</v>
      </c>
      <c r="O495" s="5">
        <f t="shared" si="217"/>
        <v>25600</v>
      </c>
      <c r="P495" s="5"/>
      <c r="Q495" s="5">
        <f t="shared" si="218"/>
        <v>9</v>
      </c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>
        <f t="shared" si="219"/>
        <v>9</v>
      </c>
      <c r="AF495" s="5"/>
      <c r="AG495" s="5"/>
      <c r="AH495" s="5"/>
      <c r="AI495" s="5">
        <f t="shared" si="221"/>
        <v>8</v>
      </c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>
      <c r="A496" s="5" t="s">
        <v>91</v>
      </c>
      <c r="B496" s="5" t="str">
        <f>VLOOKUP(A496,'name convert'!$A$1:$B$50,2,FALSE)</f>
        <v>Fertilizer</v>
      </c>
      <c r="C496" s="5" t="s">
        <v>229</v>
      </c>
      <c r="D496" s="5">
        <v>10</v>
      </c>
      <c r="E496" s="5">
        <v>1</v>
      </c>
      <c r="F496" s="5">
        <v>10</v>
      </c>
      <c r="G496" s="5">
        <v>0</v>
      </c>
      <c r="H496" s="5"/>
      <c r="I496" s="5">
        <f t="shared" si="220"/>
        <v>204800</v>
      </c>
      <c r="J496" s="5">
        <f t="shared" si="212"/>
        <v>3413.3333333333335</v>
      </c>
      <c r="K496" s="5">
        <f t="shared" si="213"/>
        <v>512000</v>
      </c>
      <c r="L496" s="5">
        <f t="shared" si="214"/>
        <v>256000</v>
      </c>
      <c r="M496" s="5">
        <f t="shared" si="215"/>
        <v>0</v>
      </c>
      <c r="N496" s="5">
        <f t="shared" si="216"/>
        <v>0</v>
      </c>
      <c r="O496" s="5">
        <f t="shared" si="217"/>
        <v>51200</v>
      </c>
      <c r="P496" s="5"/>
      <c r="Q496" s="5">
        <f t="shared" si="218"/>
        <v>10</v>
      </c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>
        <f t="shared" si="219"/>
        <v>10</v>
      </c>
      <c r="AF496" s="5"/>
      <c r="AG496" s="5"/>
      <c r="AH496" s="5"/>
      <c r="AI496" s="5">
        <f t="shared" si="221"/>
        <v>9</v>
      </c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>
      <c r="A497" s="5" t="s">
        <v>91</v>
      </c>
      <c r="B497" s="5" t="str">
        <f>VLOOKUP(A497,'name convert'!$A$1:$B$50,2,FALSE)</f>
        <v>Fertilizer</v>
      </c>
      <c r="C497" s="5" t="s">
        <v>229</v>
      </c>
      <c r="D497" s="5">
        <v>11</v>
      </c>
      <c r="E497" s="5">
        <v>2</v>
      </c>
      <c r="F497" s="5">
        <v>1</v>
      </c>
      <c r="G497" s="5">
        <v>0</v>
      </c>
      <c r="H497" s="5"/>
      <c r="I497" s="5">
        <v>0</v>
      </c>
      <c r="J497" s="5">
        <f t="shared" si="212"/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/>
      <c r="Q497" s="5">
        <f t="shared" si="218"/>
        <v>11</v>
      </c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>
        <f t="shared" si="219"/>
        <v>11</v>
      </c>
      <c r="AF497" s="5"/>
      <c r="AG497" s="5"/>
      <c r="AH497" s="5"/>
      <c r="AI497" s="5">
        <f t="shared" si="221"/>
        <v>10</v>
      </c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>
      <c r="A498" s="5" t="s">
        <v>91</v>
      </c>
      <c r="B498" s="5" t="str">
        <f>VLOOKUP(A498,'name convert'!$A$1:$B$50,2,FALSE)</f>
        <v>Fertilizer</v>
      </c>
      <c r="C498" s="5" t="s">
        <v>229</v>
      </c>
      <c r="D498" s="5">
        <v>12</v>
      </c>
      <c r="E498" s="5">
        <v>2</v>
      </c>
      <c r="F498" s="5">
        <v>2</v>
      </c>
      <c r="G498" s="5">
        <v>0</v>
      </c>
      <c r="H498" s="5"/>
      <c r="I498" s="5">
        <f t="shared" ref="I498:I506" si="222">I488</f>
        <v>800</v>
      </c>
      <c r="J498" s="5">
        <f t="shared" si="212"/>
        <v>13.333333333333334</v>
      </c>
      <c r="K498" s="5">
        <f t="shared" ref="K498:O506" si="223">K488</f>
        <v>2000</v>
      </c>
      <c r="L498" s="5">
        <f t="shared" si="223"/>
        <v>1000</v>
      </c>
      <c r="M498" s="5">
        <f t="shared" si="223"/>
        <v>0</v>
      </c>
      <c r="N498" s="5">
        <f t="shared" si="223"/>
        <v>0</v>
      </c>
      <c r="O498" s="5">
        <f t="shared" si="223"/>
        <v>200</v>
      </c>
      <c r="P498" s="5"/>
      <c r="Q498" s="5">
        <f t="shared" si="218"/>
        <v>12</v>
      </c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>
        <f t="shared" si="219"/>
        <v>12</v>
      </c>
      <c r="AF498" s="5"/>
      <c r="AG498" s="5"/>
      <c r="AH498" s="5"/>
      <c r="AI498" s="5">
        <f t="shared" si="221"/>
        <v>11</v>
      </c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>
      <c r="A499" s="5" t="s">
        <v>91</v>
      </c>
      <c r="B499" s="5" t="str">
        <f>VLOOKUP(A499,'name convert'!$A$1:$B$50,2,FALSE)</f>
        <v>Fertilizer</v>
      </c>
      <c r="C499" s="5" t="s">
        <v>229</v>
      </c>
      <c r="D499" s="5">
        <v>13</v>
      </c>
      <c r="E499" s="5">
        <v>2</v>
      </c>
      <c r="F499" s="5">
        <v>3</v>
      </c>
      <c r="G499" s="5">
        <v>0</v>
      </c>
      <c r="H499" s="5"/>
      <c r="I499" s="5">
        <f t="shared" si="222"/>
        <v>1600</v>
      </c>
      <c r="J499" s="5">
        <f t="shared" si="212"/>
        <v>26.666666666666668</v>
      </c>
      <c r="K499" s="5">
        <f t="shared" si="223"/>
        <v>4000</v>
      </c>
      <c r="L499" s="5">
        <f t="shared" si="223"/>
        <v>2000</v>
      </c>
      <c r="M499" s="5">
        <f t="shared" si="223"/>
        <v>0</v>
      </c>
      <c r="N499" s="5">
        <f t="shared" si="223"/>
        <v>0</v>
      </c>
      <c r="O499" s="5">
        <f t="shared" si="223"/>
        <v>400</v>
      </c>
      <c r="P499" s="5"/>
      <c r="Q499" s="5">
        <f t="shared" si="218"/>
        <v>13</v>
      </c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>
        <f t="shared" si="219"/>
        <v>13</v>
      </c>
      <c r="AF499" s="5"/>
      <c r="AG499" s="5"/>
      <c r="AH499" s="5"/>
      <c r="AI499" s="5">
        <f t="shared" si="221"/>
        <v>12</v>
      </c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>
      <c r="A500" s="5" t="s">
        <v>91</v>
      </c>
      <c r="B500" s="5" t="str">
        <f>VLOOKUP(A500,'name convert'!$A$1:$B$50,2,FALSE)</f>
        <v>Fertilizer</v>
      </c>
      <c r="C500" s="5" t="s">
        <v>229</v>
      </c>
      <c r="D500" s="5">
        <v>14</v>
      </c>
      <c r="E500" s="5">
        <v>2</v>
      </c>
      <c r="F500" s="5">
        <v>4</v>
      </c>
      <c r="G500" s="5">
        <v>0</v>
      </c>
      <c r="H500" s="5"/>
      <c r="I500" s="5">
        <f t="shared" si="222"/>
        <v>3200</v>
      </c>
      <c r="J500" s="5">
        <f t="shared" si="212"/>
        <v>53.333333333333336</v>
      </c>
      <c r="K500" s="5">
        <f t="shared" si="223"/>
        <v>8000</v>
      </c>
      <c r="L500" s="5">
        <f t="shared" si="223"/>
        <v>4000</v>
      </c>
      <c r="M500" s="5">
        <f t="shared" si="223"/>
        <v>0</v>
      </c>
      <c r="N500" s="5">
        <f t="shared" si="223"/>
        <v>0</v>
      </c>
      <c r="O500" s="5">
        <f t="shared" si="223"/>
        <v>800</v>
      </c>
      <c r="P500" s="5"/>
      <c r="Q500" s="5">
        <f t="shared" si="218"/>
        <v>14</v>
      </c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>
        <f t="shared" si="219"/>
        <v>14</v>
      </c>
      <c r="AF500" s="5"/>
      <c r="AG500" s="5"/>
      <c r="AH500" s="5"/>
      <c r="AI500" s="5">
        <f t="shared" si="221"/>
        <v>13</v>
      </c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 spans="1:49">
      <c r="A501" s="5" t="s">
        <v>91</v>
      </c>
      <c r="B501" s="5" t="str">
        <f>VLOOKUP(A501,'name convert'!$A$1:$B$50,2,FALSE)</f>
        <v>Fertilizer</v>
      </c>
      <c r="C501" s="5" t="s">
        <v>229</v>
      </c>
      <c r="D501" s="5">
        <v>15</v>
      </c>
      <c r="E501" s="5">
        <v>2</v>
      </c>
      <c r="F501" s="5">
        <v>5</v>
      </c>
      <c r="G501" s="5">
        <v>0</v>
      </c>
      <c r="H501" s="5"/>
      <c r="I501" s="5">
        <f t="shared" si="222"/>
        <v>6400</v>
      </c>
      <c r="J501" s="5">
        <f t="shared" si="212"/>
        <v>106.66666666666667</v>
      </c>
      <c r="K501" s="5">
        <f t="shared" si="223"/>
        <v>16000</v>
      </c>
      <c r="L501" s="5">
        <f t="shared" si="223"/>
        <v>8000</v>
      </c>
      <c r="M501" s="5">
        <f t="shared" si="223"/>
        <v>0</v>
      </c>
      <c r="N501" s="5">
        <f t="shared" si="223"/>
        <v>0</v>
      </c>
      <c r="O501" s="5">
        <f t="shared" si="223"/>
        <v>1600</v>
      </c>
      <c r="P501" s="5"/>
      <c r="Q501" s="5">
        <f t="shared" si="218"/>
        <v>15</v>
      </c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>
        <f t="shared" si="219"/>
        <v>15</v>
      </c>
      <c r="AF501" s="5"/>
      <c r="AG501" s="5"/>
      <c r="AH501" s="5"/>
      <c r="AI501" s="5">
        <f t="shared" si="221"/>
        <v>14</v>
      </c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 spans="1:49">
      <c r="A502" s="5" t="s">
        <v>91</v>
      </c>
      <c r="B502" s="5" t="str">
        <f>VLOOKUP(A502,'name convert'!$A$1:$B$50,2,FALSE)</f>
        <v>Fertilizer</v>
      </c>
      <c r="C502" s="5" t="s">
        <v>229</v>
      </c>
      <c r="D502" s="5">
        <v>16</v>
      </c>
      <c r="E502" s="5">
        <v>2</v>
      </c>
      <c r="F502" s="5">
        <v>6</v>
      </c>
      <c r="G502" s="5">
        <v>0</v>
      </c>
      <c r="H502" s="5"/>
      <c r="I502" s="5">
        <f t="shared" si="222"/>
        <v>12800</v>
      </c>
      <c r="J502" s="5">
        <f t="shared" si="212"/>
        <v>213.33333333333334</v>
      </c>
      <c r="K502" s="5">
        <f t="shared" si="223"/>
        <v>32000</v>
      </c>
      <c r="L502" s="5">
        <f t="shared" si="223"/>
        <v>16000</v>
      </c>
      <c r="M502" s="5">
        <f t="shared" si="223"/>
        <v>0</v>
      </c>
      <c r="N502" s="5">
        <f t="shared" si="223"/>
        <v>0</v>
      </c>
      <c r="O502" s="5">
        <f t="shared" si="223"/>
        <v>3200</v>
      </c>
      <c r="P502" s="5"/>
      <c r="Q502" s="5">
        <f t="shared" si="218"/>
        <v>16</v>
      </c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>
        <f t="shared" si="219"/>
        <v>16</v>
      </c>
      <c r="AF502" s="5"/>
      <c r="AG502" s="5"/>
      <c r="AH502" s="5"/>
      <c r="AI502" s="5">
        <f t="shared" si="221"/>
        <v>15</v>
      </c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 spans="1:49">
      <c r="A503" s="5" t="s">
        <v>91</v>
      </c>
      <c r="B503" s="5" t="str">
        <f>VLOOKUP(A503,'name convert'!$A$1:$B$50,2,FALSE)</f>
        <v>Fertilizer</v>
      </c>
      <c r="C503" s="5" t="s">
        <v>229</v>
      </c>
      <c r="D503" s="5">
        <v>17</v>
      </c>
      <c r="E503" s="5">
        <v>2</v>
      </c>
      <c r="F503" s="5">
        <v>7</v>
      </c>
      <c r="G503" s="5">
        <v>0</v>
      </c>
      <c r="H503" s="5"/>
      <c r="I503" s="5">
        <f t="shared" si="222"/>
        <v>25600</v>
      </c>
      <c r="J503" s="5">
        <f t="shared" si="212"/>
        <v>426.66666666666669</v>
      </c>
      <c r="K503" s="5">
        <f t="shared" si="223"/>
        <v>64000</v>
      </c>
      <c r="L503" s="5">
        <f t="shared" si="223"/>
        <v>32000</v>
      </c>
      <c r="M503" s="5">
        <f t="shared" si="223"/>
        <v>0</v>
      </c>
      <c r="N503" s="5">
        <f t="shared" si="223"/>
        <v>0</v>
      </c>
      <c r="O503" s="5">
        <f t="shared" si="223"/>
        <v>6400</v>
      </c>
      <c r="P503" s="5"/>
      <c r="Q503" s="5">
        <f t="shared" si="218"/>
        <v>17</v>
      </c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>
        <f t="shared" si="219"/>
        <v>17</v>
      </c>
      <c r="AF503" s="5"/>
      <c r="AG503" s="5"/>
      <c r="AH503" s="5"/>
      <c r="AI503" s="5">
        <f t="shared" si="221"/>
        <v>16</v>
      </c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pans="1:49">
      <c r="A504" s="5" t="s">
        <v>91</v>
      </c>
      <c r="B504" s="5" t="str">
        <f>VLOOKUP(A504,'name convert'!$A$1:$B$50,2,FALSE)</f>
        <v>Fertilizer</v>
      </c>
      <c r="C504" s="5" t="s">
        <v>229</v>
      </c>
      <c r="D504" s="5">
        <v>18</v>
      </c>
      <c r="E504" s="5">
        <v>2</v>
      </c>
      <c r="F504" s="5">
        <v>8</v>
      </c>
      <c r="G504" s="5">
        <v>0</v>
      </c>
      <c r="H504" s="5"/>
      <c r="I504" s="5">
        <f t="shared" si="222"/>
        <v>51200</v>
      </c>
      <c r="J504" s="5">
        <f t="shared" si="212"/>
        <v>853.33333333333337</v>
      </c>
      <c r="K504" s="5">
        <f t="shared" si="223"/>
        <v>128000</v>
      </c>
      <c r="L504" s="5">
        <f t="shared" si="223"/>
        <v>64000</v>
      </c>
      <c r="M504" s="5">
        <f t="shared" si="223"/>
        <v>0</v>
      </c>
      <c r="N504" s="5">
        <f t="shared" si="223"/>
        <v>0</v>
      </c>
      <c r="O504" s="5">
        <f t="shared" si="223"/>
        <v>12800</v>
      </c>
      <c r="P504" s="5"/>
      <c r="Q504" s="5">
        <f t="shared" si="218"/>
        <v>18</v>
      </c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>
        <f t="shared" si="219"/>
        <v>18</v>
      </c>
      <c r="AF504" s="5"/>
      <c r="AG504" s="5"/>
      <c r="AH504" s="5"/>
      <c r="AI504" s="5">
        <f t="shared" si="221"/>
        <v>17</v>
      </c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 spans="1:49">
      <c r="A505" s="5" t="s">
        <v>91</v>
      </c>
      <c r="B505" s="5" t="str">
        <f>VLOOKUP(A505,'name convert'!$A$1:$B$50,2,FALSE)</f>
        <v>Fertilizer</v>
      </c>
      <c r="C505" s="5" t="s">
        <v>229</v>
      </c>
      <c r="D505" s="5">
        <v>19</v>
      </c>
      <c r="E505" s="5">
        <v>2</v>
      </c>
      <c r="F505" s="5">
        <v>9</v>
      </c>
      <c r="G505" s="5">
        <v>0</v>
      </c>
      <c r="H505" s="5"/>
      <c r="I505" s="5">
        <f t="shared" si="222"/>
        <v>102400</v>
      </c>
      <c r="J505" s="5">
        <f t="shared" si="212"/>
        <v>1706.6666666666667</v>
      </c>
      <c r="K505" s="5">
        <f t="shared" si="223"/>
        <v>256000</v>
      </c>
      <c r="L505" s="5">
        <f t="shared" si="223"/>
        <v>128000</v>
      </c>
      <c r="M505" s="5">
        <f t="shared" si="223"/>
        <v>0</v>
      </c>
      <c r="N505" s="5">
        <f t="shared" si="223"/>
        <v>0</v>
      </c>
      <c r="O505" s="5">
        <f t="shared" si="223"/>
        <v>25600</v>
      </c>
      <c r="P505" s="5"/>
      <c r="Q505" s="5">
        <f t="shared" si="218"/>
        <v>19</v>
      </c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>
        <f t="shared" si="219"/>
        <v>19</v>
      </c>
      <c r="AF505" s="5"/>
      <c r="AG505" s="5"/>
      <c r="AH505" s="5"/>
      <c r="AI505" s="5">
        <f t="shared" si="221"/>
        <v>18</v>
      </c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 spans="1:49">
      <c r="A506" s="5" t="s">
        <v>91</v>
      </c>
      <c r="B506" s="5" t="str">
        <f>VLOOKUP(A506,'name convert'!$A$1:$B$50,2,FALSE)</f>
        <v>Fertilizer</v>
      </c>
      <c r="C506" s="5" t="s">
        <v>229</v>
      </c>
      <c r="D506" s="5">
        <v>20</v>
      </c>
      <c r="E506" s="5">
        <v>2</v>
      </c>
      <c r="F506" s="5">
        <v>10</v>
      </c>
      <c r="G506" s="5">
        <v>0</v>
      </c>
      <c r="H506" s="5"/>
      <c r="I506" s="5">
        <f t="shared" si="222"/>
        <v>204800</v>
      </c>
      <c r="J506" s="5">
        <f t="shared" si="212"/>
        <v>3413.3333333333335</v>
      </c>
      <c r="K506" s="5">
        <f t="shared" si="223"/>
        <v>512000</v>
      </c>
      <c r="L506" s="5">
        <f t="shared" si="223"/>
        <v>256000</v>
      </c>
      <c r="M506" s="5">
        <f t="shared" si="223"/>
        <v>0</v>
      </c>
      <c r="N506" s="5">
        <f t="shared" si="223"/>
        <v>0</v>
      </c>
      <c r="O506" s="5">
        <f t="shared" si="223"/>
        <v>51200</v>
      </c>
      <c r="P506" s="5"/>
      <c r="Q506" s="5">
        <f t="shared" si="218"/>
        <v>20</v>
      </c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>
        <f t="shared" si="219"/>
        <v>20</v>
      </c>
      <c r="AF506" s="5"/>
      <c r="AG506" s="5"/>
      <c r="AH506" s="5"/>
      <c r="AI506" s="5">
        <f t="shared" si="221"/>
        <v>19</v>
      </c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 spans="1:49">
      <c r="A507" s="5" t="s">
        <v>91</v>
      </c>
      <c r="B507" s="5" t="str">
        <f>VLOOKUP(A507,'name convert'!$A$1:$B$50,2,FALSE)</f>
        <v>Fertilizer</v>
      </c>
      <c r="C507" s="5" t="s">
        <v>229</v>
      </c>
      <c r="D507" s="5">
        <v>21</v>
      </c>
      <c r="E507" s="5">
        <v>2</v>
      </c>
      <c r="F507" s="5">
        <v>11</v>
      </c>
      <c r="G507" s="5">
        <v>0</v>
      </c>
      <c r="H507" s="5"/>
      <c r="I507" s="5">
        <v>204800</v>
      </c>
      <c r="J507" s="5">
        <v>3413.3333333333298</v>
      </c>
      <c r="K507" s="5">
        <v>512000</v>
      </c>
      <c r="L507" s="5">
        <v>256000</v>
      </c>
      <c r="M507" s="5">
        <v>0</v>
      </c>
      <c r="N507" s="5">
        <v>0</v>
      </c>
      <c r="O507" s="5">
        <v>51200</v>
      </c>
      <c r="P507" s="5"/>
      <c r="Q507" s="5">
        <f t="shared" si="218"/>
        <v>21</v>
      </c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>
        <f t="shared" si="219"/>
        <v>21</v>
      </c>
      <c r="AF507" s="5"/>
      <c r="AG507" s="5"/>
      <c r="AH507" s="5"/>
      <c r="AI507" s="5">
        <f t="shared" si="221"/>
        <v>20</v>
      </c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 spans="1:49">
      <c r="A508" s="5" t="s">
        <v>102</v>
      </c>
      <c r="B508" s="5" t="str">
        <f>VLOOKUP(A508,'name convert'!$A$1:$B$50,2,FALSE)</f>
        <v>Fletching</v>
      </c>
      <c r="C508" s="5" t="s">
        <v>229</v>
      </c>
      <c r="D508" s="5">
        <v>1</v>
      </c>
      <c r="E508" s="5">
        <v>1</v>
      </c>
      <c r="F508" s="5">
        <v>1</v>
      </c>
      <c r="G508" s="5">
        <v>0</v>
      </c>
      <c r="H508" s="5"/>
      <c r="I508" s="5">
        <v>2400</v>
      </c>
      <c r="J508" s="5">
        <f t="shared" ref="J508:J527" si="224">I508/60</f>
        <v>40</v>
      </c>
      <c r="K508" s="5">
        <v>5000</v>
      </c>
      <c r="L508" s="5">
        <v>0</v>
      </c>
      <c r="M508" s="5">
        <v>800</v>
      </c>
      <c r="N508" s="5">
        <v>500</v>
      </c>
      <c r="O508" s="5">
        <v>600</v>
      </c>
      <c r="P508" s="5"/>
      <c r="Q508" s="5">
        <v>1</v>
      </c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>
        <v>4</v>
      </c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 spans="1:49">
      <c r="A509" s="5" t="s">
        <v>102</v>
      </c>
      <c r="B509" s="5" t="str">
        <f>VLOOKUP(A509,'name convert'!$A$1:$B$50,2,FALSE)</f>
        <v>Fletching</v>
      </c>
      <c r="C509" s="5" t="s">
        <v>229</v>
      </c>
      <c r="D509" s="5">
        <v>2</v>
      </c>
      <c r="E509" s="5">
        <v>1</v>
      </c>
      <c r="F509" s="5">
        <v>2</v>
      </c>
      <c r="G509" s="5">
        <v>0</v>
      </c>
      <c r="H509" s="5"/>
      <c r="I509" s="5">
        <f t="shared" ref="I509:I517" si="225">I508*2</f>
        <v>4800</v>
      </c>
      <c r="J509" s="5">
        <f t="shared" si="224"/>
        <v>80</v>
      </c>
      <c r="K509" s="5">
        <f t="shared" ref="K509:K517" si="226">K508*2</f>
        <v>10000</v>
      </c>
      <c r="L509" s="5">
        <f t="shared" ref="L509:L517" si="227">L508*2</f>
        <v>0</v>
      </c>
      <c r="M509" s="5">
        <f t="shared" ref="M509:M517" si="228">M508*2</f>
        <v>1600</v>
      </c>
      <c r="N509" s="5">
        <f t="shared" ref="N509:N517" si="229">N508*2</f>
        <v>1000</v>
      </c>
      <c r="O509" s="5">
        <f t="shared" ref="O509:O517" si="230">O508*2</f>
        <v>1200</v>
      </c>
      <c r="P509" s="5"/>
      <c r="Q509" s="5">
        <f t="shared" ref="Q509:Q528" si="231">Q508+1</f>
        <v>2</v>
      </c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>
        <v>4</v>
      </c>
      <c r="AK509" s="5"/>
      <c r="AL509" s="5"/>
      <c r="AM509" s="5"/>
      <c r="AN509" s="5"/>
      <c r="AO509" s="5"/>
      <c r="AP509" s="5"/>
      <c r="AQ509" s="5"/>
      <c r="AR509" s="5"/>
      <c r="AS509" s="5"/>
      <c r="AT509" s="5">
        <v>1</v>
      </c>
      <c r="AU509" s="5"/>
      <c r="AV509" s="5"/>
      <c r="AW509" s="5"/>
    </row>
    <row r="510" spans="1:49">
      <c r="A510" s="5" t="s">
        <v>102</v>
      </c>
      <c r="B510" s="5" t="str">
        <f>VLOOKUP(A510,'name convert'!$A$1:$B$50,2,FALSE)</f>
        <v>Fletching</v>
      </c>
      <c r="C510" s="5" t="s">
        <v>229</v>
      </c>
      <c r="D510" s="5">
        <v>3</v>
      </c>
      <c r="E510" s="5">
        <v>1</v>
      </c>
      <c r="F510" s="5">
        <v>3</v>
      </c>
      <c r="G510" s="5">
        <v>0</v>
      </c>
      <c r="H510" s="5"/>
      <c r="I510" s="5">
        <f t="shared" si="225"/>
        <v>9600</v>
      </c>
      <c r="J510" s="5">
        <f t="shared" si="224"/>
        <v>160</v>
      </c>
      <c r="K510" s="5">
        <f t="shared" si="226"/>
        <v>20000</v>
      </c>
      <c r="L510" s="5">
        <f t="shared" si="227"/>
        <v>0</v>
      </c>
      <c r="M510" s="5">
        <f t="shared" si="228"/>
        <v>3200</v>
      </c>
      <c r="N510" s="5">
        <f t="shared" si="229"/>
        <v>2000</v>
      </c>
      <c r="O510" s="5">
        <f t="shared" si="230"/>
        <v>2400</v>
      </c>
      <c r="P510" s="5"/>
      <c r="Q510" s="5">
        <f t="shared" si="231"/>
        <v>3</v>
      </c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>
        <v>4</v>
      </c>
      <c r="AK510" s="5"/>
      <c r="AL510" s="5"/>
      <c r="AM510" s="5"/>
      <c r="AN510" s="5"/>
      <c r="AO510" s="5"/>
      <c r="AP510" s="5"/>
      <c r="AQ510" s="5"/>
      <c r="AR510" s="5"/>
      <c r="AS510" s="5"/>
      <c r="AT510" s="5">
        <f t="shared" ref="AT510:AT528" si="232">AT509+1</f>
        <v>2</v>
      </c>
      <c r="AU510" s="5"/>
      <c r="AV510" s="5"/>
      <c r="AW510" s="5"/>
    </row>
    <row r="511" spans="1:49">
      <c r="A511" s="5" t="s">
        <v>102</v>
      </c>
      <c r="B511" s="5" t="str">
        <f>VLOOKUP(A511,'name convert'!$A$1:$B$50,2,FALSE)</f>
        <v>Fletching</v>
      </c>
      <c r="C511" s="5" t="s">
        <v>229</v>
      </c>
      <c r="D511" s="5">
        <v>4</v>
      </c>
      <c r="E511" s="5">
        <v>1</v>
      </c>
      <c r="F511" s="5">
        <v>4</v>
      </c>
      <c r="G511" s="5">
        <v>0</v>
      </c>
      <c r="H511" s="5"/>
      <c r="I511" s="5">
        <f t="shared" si="225"/>
        <v>19200</v>
      </c>
      <c r="J511" s="5">
        <f t="shared" si="224"/>
        <v>320</v>
      </c>
      <c r="K511" s="5">
        <f t="shared" si="226"/>
        <v>40000</v>
      </c>
      <c r="L511" s="5">
        <f t="shared" si="227"/>
        <v>0</v>
      </c>
      <c r="M511" s="5">
        <f t="shared" si="228"/>
        <v>6400</v>
      </c>
      <c r="N511" s="5">
        <f t="shared" si="229"/>
        <v>4000</v>
      </c>
      <c r="O511" s="5">
        <f t="shared" si="230"/>
        <v>4800</v>
      </c>
      <c r="P511" s="5"/>
      <c r="Q511" s="5">
        <f t="shared" si="231"/>
        <v>4</v>
      </c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>
        <v>4</v>
      </c>
      <c r="AK511" s="5"/>
      <c r="AL511" s="5"/>
      <c r="AM511" s="5"/>
      <c r="AN511" s="5"/>
      <c r="AO511" s="5"/>
      <c r="AP511" s="5"/>
      <c r="AQ511" s="5"/>
      <c r="AR511" s="5"/>
      <c r="AS511" s="5"/>
      <c r="AT511" s="5">
        <f t="shared" si="232"/>
        <v>3</v>
      </c>
      <c r="AU511" s="5"/>
      <c r="AV511" s="5"/>
      <c r="AW511" s="5"/>
    </row>
    <row r="512" spans="1:49">
      <c r="A512" s="5" t="s">
        <v>102</v>
      </c>
      <c r="B512" s="5" t="str">
        <f>VLOOKUP(A512,'name convert'!$A$1:$B$50,2,FALSE)</f>
        <v>Fletching</v>
      </c>
      <c r="C512" s="5" t="s">
        <v>229</v>
      </c>
      <c r="D512" s="5">
        <v>5</v>
      </c>
      <c r="E512" s="5">
        <v>1</v>
      </c>
      <c r="F512" s="5">
        <v>5</v>
      </c>
      <c r="G512" s="5">
        <v>0</v>
      </c>
      <c r="H512" s="5"/>
      <c r="I512" s="5">
        <f t="shared" si="225"/>
        <v>38400</v>
      </c>
      <c r="J512" s="5">
        <f t="shared" si="224"/>
        <v>640</v>
      </c>
      <c r="K512" s="5">
        <f t="shared" si="226"/>
        <v>80000</v>
      </c>
      <c r="L512" s="5">
        <f t="shared" si="227"/>
        <v>0</v>
      </c>
      <c r="M512" s="5">
        <f t="shared" si="228"/>
        <v>12800</v>
      </c>
      <c r="N512" s="5">
        <f t="shared" si="229"/>
        <v>8000</v>
      </c>
      <c r="O512" s="5">
        <f t="shared" si="230"/>
        <v>9600</v>
      </c>
      <c r="P512" s="5"/>
      <c r="Q512" s="5">
        <f t="shared" si="231"/>
        <v>5</v>
      </c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>
        <v>4</v>
      </c>
      <c r="AK512" s="5"/>
      <c r="AL512" s="5"/>
      <c r="AM512" s="5"/>
      <c r="AN512" s="5"/>
      <c r="AO512" s="5"/>
      <c r="AP512" s="5"/>
      <c r="AQ512" s="5"/>
      <c r="AR512" s="5"/>
      <c r="AS512" s="5"/>
      <c r="AT512" s="5">
        <f t="shared" si="232"/>
        <v>4</v>
      </c>
      <c r="AU512" s="5"/>
      <c r="AV512" s="5"/>
      <c r="AW512" s="5"/>
    </row>
    <row r="513" spans="1:49">
      <c r="A513" s="5" t="s">
        <v>102</v>
      </c>
      <c r="B513" s="5" t="str">
        <f>VLOOKUP(A513,'name convert'!$A$1:$B$50,2,FALSE)</f>
        <v>Fletching</v>
      </c>
      <c r="C513" s="5" t="s">
        <v>229</v>
      </c>
      <c r="D513" s="5">
        <v>6</v>
      </c>
      <c r="E513" s="5">
        <v>1</v>
      </c>
      <c r="F513" s="5">
        <v>6</v>
      </c>
      <c r="G513" s="5">
        <v>0</v>
      </c>
      <c r="H513" s="5"/>
      <c r="I513" s="5">
        <f t="shared" si="225"/>
        <v>76800</v>
      </c>
      <c r="J513" s="5">
        <f t="shared" si="224"/>
        <v>1280</v>
      </c>
      <c r="K513" s="5">
        <f t="shared" si="226"/>
        <v>160000</v>
      </c>
      <c r="L513" s="5">
        <f t="shared" si="227"/>
        <v>0</v>
      </c>
      <c r="M513" s="5">
        <f t="shared" si="228"/>
        <v>25600</v>
      </c>
      <c r="N513" s="5">
        <f t="shared" si="229"/>
        <v>16000</v>
      </c>
      <c r="O513" s="5">
        <f t="shared" si="230"/>
        <v>19200</v>
      </c>
      <c r="P513" s="5"/>
      <c r="Q513" s="5">
        <f t="shared" si="231"/>
        <v>6</v>
      </c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>
        <v>4</v>
      </c>
      <c r="AK513" s="5"/>
      <c r="AL513" s="5"/>
      <c r="AM513" s="5"/>
      <c r="AN513" s="5"/>
      <c r="AO513" s="5"/>
      <c r="AP513" s="5"/>
      <c r="AQ513" s="5"/>
      <c r="AR513" s="5"/>
      <c r="AS513" s="5"/>
      <c r="AT513" s="5">
        <f t="shared" si="232"/>
        <v>5</v>
      </c>
      <c r="AU513" s="5"/>
      <c r="AV513" s="5"/>
      <c r="AW513" s="5"/>
    </row>
    <row r="514" spans="1:49">
      <c r="A514" s="5" t="s">
        <v>102</v>
      </c>
      <c r="B514" s="5" t="str">
        <f>VLOOKUP(A514,'name convert'!$A$1:$B$50,2,FALSE)</f>
        <v>Fletching</v>
      </c>
      <c r="C514" s="5" t="s">
        <v>229</v>
      </c>
      <c r="D514" s="5">
        <v>7</v>
      </c>
      <c r="E514" s="5">
        <v>1</v>
      </c>
      <c r="F514" s="5">
        <v>7</v>
      </c>
      <c r="G514" s="5">
        <v>0</v>
      </c>
      <c r="H514" s="5"/>
      <c r="I514" s="5">
        <f t="shared" si="225"/>
        <v>153600</v>
      </c>
      <c r="J514" s="5">
        <f t="shared" si="224"/>
        <v>2560</v>
      </c>
      <c r="K514" s="5">
        <f t="shared" si="226"/>
        <v>320000</v>
      </c>
      <c r="L514" s="5">
        <f t="shared" si="227"/>
        <v>0</v>
      </c>
      <c r="M514" s="5">
        <f t="shared" si="228"/>
        <v>51200</v>
      </c>
      <c r="N514" s="5">
        <f t="shared" si="229"/>
        <v>32000</v>
      </c>
      <c r="O514" s="5">
        <f t="shared" si="230"/>
        <v>38400</v>
      </c>
      <c r="P514" s="5"/>
      <c r="Q514" s="5">
        <f t="shared" si="231"/>
        <v>7</v>
      </c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>
        <v>4</v>
      </c>
      <c r="AK514" s="5"/>
      <c r="AL514" s="5"/>
      <c r="AM514" s="5"/>
      <c r="AN514" s="5"/>
      <c r="AO514" s="5"/>
      <c r="AP514" s="5"/>
      <c r="AQ514" s="5"/>
      <c r="AR514" s="5"/>
      <c r="AS514" s="5"/>
      <c r="AT514" s="5">
        <f t="shared" si="232"/>
        <v>6</v>
      </c>
      <c r="AU514" s="5"/>
      <c r="AV514" s="5"/>
      <c r="AW514" s="5"/>
    </row>
    <row r="515" spans="1:49">
      <c r="A515" s="5" t="s">
        <v>102</v>
      </c>
      <c r="B515" s="5" t="str">
        <f>VLOOKUP(A515,'name convert'!$A$1:$B$50,2,FALSE)</f>
        <v>Fletching</v>
      </c>
      <c r="C515" s="5" t="s">
        <v>229</v>
      </c>
      <c r="D515" s="5">
        <v>8</v>
      </c>
      <c r="E515" s="5">
        <v>1</v>
      </c>
      <c r="F515" s="5">
        <v>8</v>
      </c>
      <c r="G515" s="5">
        <v>0</v>
      </c>
      <c r="H515" s="5"/>
      <c r="I515" s="5">
        <f t="shared" si="225"/>
        <v>307200</v>
      </c>
      <c r="J515" s="5">
        <f t="shared" si="224"/>
        <v>5120</v>
      </c>
      <c r="K515" s="5">
        <f t="shared" si="226"/>
        <v>640000</v>
      </c>
      <c r="L515" s="5">
        <f t="shared" si="227"/>
        <v>0</v>
      </c>
      <c r="M515" s="5">
        <f t="shared" si="228"/>
        <v>102400</v>
      </c>
      <c r="N515" s="5">
        <f t="shared" si="229"/>
        <v>64000</v>
      </c>
      <c r="O515" s="5">
        <f t="shared" si="230"/>
        <v>76800</v>
      </c>
      <c r="P515" s="5"/>
      <c r="Q515" s="5">
        <f t="shared" si="231"/>
        <v>8</v>
      </c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>
        <v>4</v>
      </c>
      <c r="AK515" s="5"/>
      <c r="AL515" s="5"/>
      <c r="AM515" s="5"/>
      <c r="AN515" s="5"/>
      <c r="AO515" s="5"/>
      <c r="AP515" s="5"/>
      <c r="AQ515" s="5"/>
      <c r="AR515" s="5"/>
      <c r="AS515" s="5"/>
      <c r="AT515" s="5">
        <f t="shared" si="232"/>
        <v>7</v>
      </c>
      <c r="AU515" s="5"/>
      <c r="AV515" s="5"/>
      <c r="AW515" s="5"/>
    </row>
    <row r="516" spans="1:49">
      <c r="A516" s="5" t="s">
        <v>102</v>
      </c>
      <c r="B516" s="5" t="str">
        <f>VLOOKUP(A516,'name convert'!$A$1:$B$50,2,FALSE)</f>
        <v>Fletching</v>
      </c>
      <c r="C516" s="5" t="s">
        <v>229</v>
      </c>
      <c r="D516" s="5">
        <v>9</v>
      </c>
      <c r="E516" s="5">
        <v>1</v>
      </c>
      <c r="F516" s="5">
        <v>9</v>
      </c>
      <c r="G516" s="5">
        <v>0</v>
      </c>
      <c r="H516" s="5"/>
      <c r="I516" s="5">
        <f t="shared" si="225"/>
        <v>614400</v>
      </c>
      <c r="J516" s="5">
        <f t="shared" si="224"/>
        <v>10240</v>
      </c>
      <c r="K516" s="5">
        <f t="shared" si="226"/>
        <v>1280000</v>
      </c>
      <c r="L516" s="5">
        <f t="shared" si="227"/>
        <v>0</v>
      </c>
      <c r="M516" s="5">
        <f t="shared" si="228"/>
        <v>204800</v>
      </c>
      <c r="N516" s="5">
        <f t="shared" si="229"/>
        <v>128000</v>
      </c>
      <c r="O516" s="5">
        <f t="shared" si="230"/>
        <v>153600</v>
      </c>
      <c r="P516" s="5"/>
      <c r="Q516" s="5">
        <f t="shared" si="231"/>
        <v>9</v>
      </c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>
        <v>4</v>
      </c>
      <c r="AK516" s="5"/>
      <c r="AL516" s="5"/>
      <c r="AM516" s="5"/>
      <c r="AN516" s="5"/>
      <c r="AO516" s="5"/>
      <c r="AP516" s="5"/>
      <c r="AQ516" s="5"/>
      <c r="AR516" s="5"/>
      <c r="AS516" s="5"/>
      <c r="AT516" s="5">
        <f t="shared" si="232"/>
        <v>8</v>
      </c>
      <c r="AU516" s="5"/>
      <c r="AV516" s="5"/>
      <c r="AW516" s="5"/>
    </row>
    <row r="517" spans="1:49">
      <c r="A517" s="5" t="s">
        <v>102</v>
      </c>
      <c r="B517" s="5" t="str">
        <f>VLOOKUP(A517,'name convert'!$A$1:$B$50,2,FALSE)</f>
        <v>Fletching</v>
      </c>
      <c r="C517" s="5" t="s">
        <v>229</v>
      </c>
      <c r="D517" s="5">
        <v>10</v>
      </c>
      <c r="E517" s="5">
        <v>1</v>
      </c>
      <c r="F517" s="5">
        <v>10</v>
      </c>
      <c r="G517" s="5">
        <v>0</v>
      </c>
      <c r="H517" s="5"/>
      <c r="I517" s="5">
        <f t="shared" si="225"/>
        <v>1228800</v>
      </c>
      <c r="J517" s="5">
        <f t="shared" si="224"/>
        <v>20480</v>
      </c>
      <c r="K517" s="5">
        <f t="shared" si="226"/>
        <v>2560000</v>
      </c>
      <c r="L517" s="5">
        <f t="shared" si="227"/>
        <v>0</v>
      </c>
      <c r="M517" s="5">
        <f t="shared" si="228"/>
        <v>409600</v>
      </c>
      <c r="N517" s="5">
        <f t="shared" si="229"/>
        <v>256000</v>
      </c>
      <c r="O517" s="5">
        <f t="shared" si="230"/>
        <v>307200</v>
      </c>
      <c r="P517" s="5"/>
      <c r="Q517" s="5">
        <f t="shared" si="231"/>
        <v>10</v>
      </c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>
        <v>4</v>
      </c>
      <c r="AK517" s="5"/>
      <c r="AL517" s="5"/>
      <c r="AM517" s="5"/>
      <c r="AN517" s="5"/>
      <c r="AO517" s="5"/>
      <c r="AP517" s="5"/>
      <c r="AQ517" s="5"/>
      <c r="AR517" s="5"/>
      <c r="AS517" s="5"/>
      <c r="AT517" s="5">
        <f t="shared" si="232"/>
        <v>9</v>
      </c>
      <c r="AU517" s="5"/>
      <c r="AV517" s="5"/>
      <c r="AW517" s="5"/>
    </row>
    <row r="518" spans="1:49">
      <c r="A518" s="5" t="s">
        <v>102</v>
      </c>
      <c r="B518" s="5" t="str">
        <f>VLOOKUP(A518,'name convert'!$A$1:$B$50,2,FALSE)</f>
        <v>Fletching</v>
      </c>
      <c r="C518" s="5" t="s">
        <v>229</v>
      </c>
      <c r="D518" s="5">
        <v>11</v>
      </c>
      <c r="E518" s="5">
        <v>2</v>
      </c>
      <c r="F518" s="5">
        <v>1</v>
      </c>
      <c r="G518" s="5">
        <v>0</v>
      </c>
      <c r="H518" s="5"/>
      <c r="I518" s="5">
        <v>0</v>
      </c>
      <c r="J518" s="5">
        <f t="shared" si="224"/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/>
      <c r="Q518" s="5">
        <f t="shared" si="231"/>
        <v>11</v>
      </c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>
        <f t="shared" ref="AJ518:AJ527" si="233">AJ508+10</f>
        <v>14</v>
      </c>
      <c r="AK518" s="5"/>
      <c r="AL518" s="5"/>
      <c r="AM518" s="5"/>
      <c r="AN518" s="5"/>
      <c r="AO518" s="5"/>
      <c r="AP518" s="5"/>
      <c r="AQ518" s="5"/>
      <c r="AR518" s="5"/>
      <c r="AS518" s="5"/>
      <c r="AT518" s="5">
        <f t="shared" si="232"/>
        <v>10</v>
      </c>
      <c r="AU518" s="5"/>
      <c r="AV518" s="5"/>
      <c r="AW518" s="5"/>
    </row>
    <row r="519" spans="1:49">
      <c r="A519" s="5" t="s">
        <v>102</v>
      </c>
      <c r="B519" s="5" t="str">
        <f>VLOOKUP(A519,'name convert'!$A$1:$B$50,2,FALSE)</f>
        <v>Fletching</v>
      </c>
      <c r="C519" s="5" t="s">
        <v>229</v>
      </c>
      <c r="D519" s="5">
        <v>12</v>
      </c>
      <c r="E519" s="5">
        <v>2</v>
      </c>
      <c r="F519" s="5">
        <v>2</v>
      </c>
      <c r="G519" s="5">
        <v>0</v>
      </c>
      <c r="H519" s="5"/>
      <c r="I519" s="5">
        <f t="shared" ref="I519:I527" si="234">I509</f>
        <v>4800</v>
      </c>
      <c r="J519" s="5">
        <f t="shared" si="224"/>
        <v>80</v>
      </c>
      <c r="K519" s="5">
        <f t="shared" ref="K519:O527" si="235">K509</f>
        <v>10000</v>
      </c>
      <c r="L519" s="5">
        <f t="shared" si="235"/>
        <v>0</v>
      </c>
      <c r="M519" s="5">
        <f t="shared" si="235"/>
        <v>1600</v>
      </c>
      <c r="N519" s="5">
        <f t="shared" si="235"/>
        <v>1000</v>
      </c>
      <c r="O519" s="5">
        <f t="shared" si="235"/>
        <v>1200</v>
      </c>
      <c r="P519" s="5"/>
      <c r="Q519" s="5">
        <f t="shared" si="231"/>
        <v>12</v>
      </c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>
        <f t="shared" si="233"/>
        <v>14</v>
      </c>
      <c r="AK519" s="5"/>
      <c r="AL519" s="5"/>
      <c r="AM519" s="5"/>
      <c r="AN519" s="5"/>
      <c r="AO519" s="5"/>
      <c r="AP519" s="5"/>
      <c r="AQ519" s="5"/>
      <c r="AR519" s="5"/>
      <c r="AS519" s="5"/>
      <c r="AT519" s="5">
        <f t="shared" si="232"/>
        <v>11</v>
      </c>
      <c r="AU519" s="5"/>
      <c r="AV519" s="5"/>
      <c r="AW519" s="5"/>
    </row>
    <row r="520" spans="1:49">
      <c r="A520" s="5" t="s">
        <v>102</v>
      </c>
      <c r="B520" s="5" t="str">
        <f>VLOOKUP(A520,'name convert'!$A$1:$B$50,2,FALSE)</f>
        <v>Fletching</v>
      </c>
      <c r="C520" s="5" t="s">
        <v>229</v>
      </c>
      <c r="D520" s="5">
        <v>13</v>
      </c>
      <c r="E520" s="5">
        <v>2</v>
      </c>
      <c r="F520" s="5">
        <v>3</v>
      </c>
      <c r="G520" s="5">
        <v>0</v>
      </c>
      <c r="H520" s="5"/>
      <c r="I520" s="5">
        <f t="shared" si="234"/>
        <v>9600</v>
      </c>
      <c r="J520" s="5">
        <f t="shared" si="224"/>
        <v>160</v>
      </c>
      <c r="K520" s="5">
        <f t="shared" si="235"/>
        <v>20000</v>
      </c>
      <c r="L520" s="5">
        <f t="shared" si="235"/>
        <v>0</v>
      </c>
      <c r="M520" s="5">
        <f t="shared" si="235"/>
        <v>3200</v>
      </c>
      <c r="N520" s="5">
        <f t="shared" si="235"/>
        <v>2000</v>
      </c>
      <c r="O520" s="5">
        <f t="shared" si="235"/>
        <v>2400</v>
      </c>
      <c r="P520" s="5"/>
      <c r="Q520" s="5">
        <f t="shared" si="231"/>
        <v>13</v>
      </c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>
        <f t="shared" si="233"/>
        <v>14</v>
      </c>
      <c r="AK520" s="5"/>
      <c r="AL520" s="5"/>
      <c r="AM520" s="5"/>
      <c r="AN520" s="5"/>
      <c r="AO520" s="5"/>
      <c r="AP520" s="5"/>
      <c r="AQ520" s="5"/>
      <c r="AR520" s="5"/>
      <c r="AS520" s="5"/>
      <c r="AT520" s="5">
        <f t="shared" si="232"/>
        <v>12</v>
      </c>
      <c r="AU520" s="5"/>
      <c r="AV520" s="5"/>
      <c r="AW520" s="5"/>
    </row>
    <row r="521" spans="1:49">
      <c r="A521" s="5" t="s">
        <v>102</v>
      </c>
      <c r="B521" s="5" t="str">
        <f>VLOOKUP(A521,'name convert'!$A$1:$B$50,2,FALSE)</f>
        <v>Fletching</v>
      </c>
      <c r="C521" s="5" t="s">
        <v>229</v>
      </c>
      <c r="D521" s="5">
        <v>14</v>
      </c>
      <c r="E521" s="5">
        <v>2</v>
      </c>
      <c r="F521" s="5">
        <v>4</v>
      </c>
      <c r="G521" s="5">
        <v>0</v>
      </c>
      <c r="H521" s="5"/>
      <c r="I521" s="5">
        <f t="shared" si="234"/>
        <v>19200</v>
      </c>
      <c r="J521" s="5">
        <f t="shared" si="224"/>
        <v>320</v>
      </c>
      <c r="K521" s="5">
        <f t="shared" si="235"/>
        <v>40000</v>
      </c>
      <c r="L521" s="5">
        <f t="shared" si="235"/>
        <v>0</v>
      </c>
      <c r="M521" s="5">
        <f t="shared" si="235"/>
        <v>6400</v>
      </c>
      <c r="N521" s="5">
        <f t="shared" si="235"/>
        <v>4000</v>
      </c>
      <c r="O521" s="5">
        <f t="shared" si="235"/>
        <v>4800</v>
      </c>
      <c r="P521" s="5"/>
      <c r="Q521" s="5">
        <f t="shared" si="231"/>
        <v>14</v>
      </c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>
        <f t="shared" si="233"/>
        <v>14</v>
      </c>
      <c r="AK521" s="5"/>
      <c r="AL521" s="5"/>
      <c r="AM521" s="5"/>
      <c r="AN521" s="5"/>
      <c r="AO521" s="5"/>
      <c r="AP521" s="5"/>
      <c r="AQ521" s="5"/>
      <c r="AR521" s="5"/>
      <c r="AS521" s="5"/>
      <c r="AT521" s="5">
        <f t="shared" si="232"/>
        <v>13</v>
      </c>
      <c r="AU521" s="5"/>
      <c r="AV521" s="5"/>
      <c r="AW521" s="5"/>
    </row>
    <row r="522" spans="1:49">
      <c r="A522" s="5" t="s">
        <v>102</v>
      </c>
      <c r="B522" s="5" t="str">
        <f>VLOOKUP(A522,'name convert'!$A$1:$B$50,2,FALSE)</f>
        <v>Fletching</v>
      </c>
      <c r="C522" s="5" t="s">
        <v>229</v>
      </c>
      <c r="D522" s="5">
        <v>15</v>
      </c>
      <c r="E522" s="5">
        <v>2</v>
      </c>
      <c r="F522" s="5">
        <v>5</v>
      </c>
      <c r="G522" s="5">
        <v>0</v>
      </c>
      <c r="H522" s="5"/>
      <c r="I522" s="5">
        <f t="shared" si="234"/>
        <v>38400</v>
      </c>
      <c r="J522" s="5">
        <f t="shared" si="224"/>
        <v>640</v>
      </c>
      <c r="K522" s="5">
        <f t="shared" si="235"/>
        <v>80000</v>
      </c>
      <c r="L522" s="5">
        <f t="shared" si="235"/>
        <v>0</v>
      </c>
      <c r="M522" s="5">
        <f t="shared" si="235"/>
        <v>12800</v>
      </c>
      <c r="N522" s="5">
        <f t="shared" si="235"/>
        <v>8000</v>
      </c>
      <c r="O522" s="5">
        <f t="shared" si="235"/>
        <v>9600</v>
      </c>
      <c r="P522" s="5"/>
      <c r="Q522" s="5">
        <f t="shared" si="231"/>
        <v>15</v>
      </c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>
        <f t="shared" si="233"/>
        <v>14</v>
      </c>
      <c r="AK522" s="5"/>
      <c r="AL522" s="5"/>
      <c r="AM522" s="5"/>
      <c r="AN522" s="5"/>
      <c r="AO522" s="5"/>
      <c r="AP522" s="5"/>
      <c r="AQ522" s="5"/>
      <c r="AR522" s="5"/>
      <c r="AS522" s="5"/>
      <c r="AT522" s="5">
        <f t="shared" si="232"/>
        <v>14</v>
      </c>
      <c r="AU522" s="5"/>
      <c r="AV522" s="5"/>
      <c r="AW522" s="5"/>
    </row>
    <row r="523" spans="1:49">
      <c r="A523" s="5" t="s">
        <v>102</v>
      </c>
      <c r="B523" s="5" t="str">
        <f>VLOOKUP(A523,'name convert'!$A$1:$B$50,2,FALSE)</f>
        <v>Fletching</v>
      </c>
      <c r="C523" s="5" t="s">
        <v>229</v>
      </c>
      <c r="D523" s="5">
        <v>16</v>
      </c>
      <c r="E523" s="5">
        <v>2</v>
      </c>
      <c r="F523" s="5">
        <v>6</v>
      </c>
      <c r="G523" s="5">
        <v>0</v>
      </c>
      <c r="H523" s="5"/>
      <c r="I523" s="5">
        <f t="shared" si="234"/>
        <v>76800</v>
      </c>
      <c r="J523" s="5">
        <f t="shared" si="224"/>
        <v>1280</v>
      </c>
      <c r="K523" s="5">
        <f t="shared" si="235"/>
        <v>160000</v>
      </c>
      <c r="L523" s="5">
        <f t="shared" si="235"/>
        <v>0</v>
      </c>
      <c r="M523" s="5">
        <f t="shared" si="235"/>
        <v>25600</v>
      </c>
      <c r="N523" s="5">
        <f t="shared" si="235"/>
        <v>16000</v>
      </c>
      <c r="O523" s="5">
        <f t="shared" si="235"/>
        <v>19200</v>
      </c>
      <c r="P523" s="5"/>
      <c r="Q523" s="5">
        <f t="shared" si="231"/>
        <v>16</v>
      </c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>
        <f t="shared" si="233"/>
        <v>14</v>
      </c>
      <c r="AK523" s="5"/>
      <c r="AL523" s="5"/>
      <c r="AM523" s="5"/>
      <c r="AN523" s="5"/>
      <c r="AO523" s="5"/>
      <c r="AP523" s="5"/>
      <c r="AQ523" s="5"/>
      <c r="AR523" s="5"/>
      <c r="AS523" s="5"/>
      <c r="AT523" s="5">
        <f t="shared" si="232"/>
        <v>15</v>
      </c>
      <c r="AU523" s="5"/>
      <c r="AV523" s="5"/>
      <c r="AW523" s="5"/>
    </row>
    <row r="524" spans="1:49">
      <c r="A524" s="5" t="s">
        <v>102</v>
      </c>
      <c r="B524" s="5" t="str">
        <f>VLOOKUP(A524,'name convert'!$A$1:$B$50,2,FALSE)</f>
        <v>Fletching</v>
      </c>
      <c r="C524" s="5" t="s">
        <v>229</v>
      </c>
      <c r="D524" s="5">
        <v>17</v>
      </c>
      <c r="E524" s="5">
        <v>2</v>
      </c>
      <c r="F524" s="5">
        <v>7</v>
      </c>
      <c r="G524" s="5">
        <v>0</v>
      </c>
      <c r="H524" s="5"/>
      <c r="I524" s="5">
        <f t="shared" si="234"/>
        <v>153600</v>
      </c>
      <c r="J524" s="5">
        <f t="shared" si="224"/>
        <v>2560</v>
      </c>
      <c r="K524" s="5">
        <f t="shared" si="235"/>
        <v>320000</v>
      </c>
      <c r="L524" s="5">
        <f t="shared" si="235"/>
        <v>0</v>
      </c>
      <c r="M524" s="5">
        <f t="shared" si="235"/>
        <v>51200</v>
      </c>
      <c r="N524" s="5">
        <f t="shared" si="235"/>
        <v>32000</v>
      </c>
      <c r="O524" s="5">
        <f t="shared" si="235"/>
        <v>38400</v>
      </c>
      <c r="P524" s="5"/>
      <c r="Q524" s="5">
        <f t="shared" si="231"/>
        <v>17</v>
      </c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>
        <f t="shared" si="233"/>
        <v>14</v>
      </c>
      <c r="AK524" s="5"/>
      <c r="AL524" s="5"/>
      <c r="AM524" s="5"/>
      <c r="AN524" s="5"/>
      <c r="AO524" s="5"/>
      <c r="AP524" s="5"/>
      <c r="AQ524" s="5"/>
      <c r="AR524" s="5"/>
      <c r="AS524" s="5"/>
      <c r="AT524" s="5">
        <f t="shared" si="232"/>
        <v>16</v>
      </c>
      <c r="AU524" s="5"/>
      <c r="AV524" s="5"/>
      <c r="AW524" s="5"/>
    </row>
    <row r="525" spans="1:49">
      <c r="A525" s="5" t="s">
        <v>102</v>
      </c>
      <c r="B525" s="5" t="str">
        <f>VLOOKUP(A525,'name convert'!$A$1:$B$50,2,FALSE)</f>
        <v>Fletching</v>
      </c>
      <c r="C525" s="5" t="s">
        <v>229</v>
      </c>
      <c r="D525" s="5">
        <v>18</v>
      </c>
      <c r="E525" s="5">
        <v>2</v>
      </c>
      <c r="F525" s="5">
        <v>8</v>
      </c>
      <c r="G525" s="5">
        <v>0</v>
      </c>
      <c r="H525" s="5"/>
      <c r="I525" s="5">
        <f t="shared" si="234"/>
        <v>307200</v>
      </c>
      <c r="J525" s="5">
        <f t="shared" si="224"/>
        <v>5120</v>
      </c>
      <c r="K525" s="5">
        <f t="shared" si="235"/>
        <v>640000</v>
      </c>
      <c r="L525" s="5">
        <f t="shared" si="235"/>
        <v>0</v>
      </c>
      <c r="M525" s="5">
        <f t="shared" si="235"/>
        <v>102400</v>
      </c>
      <c r="N525" s="5">
        <f t="shared" si="235"/>
        <v>64000</v>
      </c>
      <c r="O525" s="5">
        <f t="shared" si="235"/>
        <v>76800</v>
      </c>
      <c r="P525" s="5"/>
      <c r="Q525" s="5">
        <f t="shared" si="231"/>
        <v>18</v>
      </c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>
        <f t="shared" si="233"/>
        <v>14</v>
      </c>
      <c r="AK525" s="5"/>
      <c r="AL525" s="5"/>
      <c r="AM525" s="5"/>
      <c r="AN525" s="5"/>
      <c r="AO525" s="5"/>
      <c r="AP525" s="5"/>
      <c r="AQ525" s="5"/>
      <c r="AR525" s="5"/>
      <c r="AS525" s="5"/>
      <c r="AT525" s="5">
        <f t="shared" si="232"/>
        <v>17</v>
      </c>
      <c r="AU525" s="5"/>
      <c r="AV525" s="5"/>
      <c r="AW525" s="5"/>
    </row>
    <row r="526" spans="1:49">
      <c r="A526" s="5" t="s">
        <v>102</v>
      </c>
      <c r="B526" s="5" t="str">
        <f>VLOOKUP(A526,'name convert'!$A$1:$B$50,2,FALSE)</f>
        <v>Fletching</v>
      </c>
      <c r="C526" s="5" t="s">
        <v>229</v>
      </c>
      <c r="D526" s="5">
        <v>19</v>
      </c>
      <c r="E526" s="5">
        <v>2</v>
      </c>
      <c r="F526" s="5">
        <v>9</v>
      </c>
      <c r="G526" s="5">
        <v>0</v>
      </c>
      <c r="H526" s="5"/>
      <c r="I526" s="5">
        <f t="shared" si="234"/>
        <v>614400</v>
      </c>
      <c r="J526" s="5">
        <f t="shared" si="224"/>
        <v>10240</v>
      </c>
      <c r="K526" s="5">
        <f t="shared" si="235"/>
        <v>1280000</v>
      </c>
      <c r="L526" s="5">
        <f t="shared" si="235"/>
        <v>0</v>
      </c>
      <c r="M526" s="5">
        <f t="shared" si="235"/>
        <v>204800</v>
      </c>
      <c r="N526" s="5">
        <f t="shared" si="235"/>
        <v>128000</v>
      </c>
      <c r="O526" s="5">
        <f t="shared" si="235"/>
        <v>153600</v>
      </c>
      <c r="P526" s="5"/>
      <c r="Q526" s="5">
        <f t="shared" si="231"/>
        <v>19</v>
      </c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>
        <f t="shared" si="233"/>
        <v>14</v>
      </c>
      <c r="AK526" s="5"/>
      <c r="AL526" s="5"/>
      <c r="AM526" s="5"/>
      <c r="AN526" s="5"/>
      <c r="AO526" s="5"/>
      <c r="AP526" s="5"/>
      <c r="AQ526" s="5"/>
      <c r="AR526" s="5"/>
      <c r="AS526" s="5"/>
      <c r="AT526" s="5">
        <f t="shared" si="232"/>
        <v>18</v>
      </c>
      <c r="AU526" s="5"/>
      <c r="AV526" s="5"/>
      <c r="AW526" s="5"/>
    </row>
    <row r="527" spans="1:49">
      <c r="A527" s="5" t="s">
        <v>102</v>
      </c>
      <c r="B527" s="5" t="str">
        <f>VLOOKUP(A527,'name convert'!$A$1:$B$50,2,FALSE)</f>
        <v>Fletching</v>
      </c>
      <c r="C527" s="5" t="s">
        <v>229</v>
      </c>
      <c r="D527" s="5">
        <v>20</v>
      </c>
      <c r="E527" s="5">
        <v>2</v>
      </c>
      <c r="F527" s="5">
        <v>10</v>
      </c>
      <c r="G527" s="5">
        <v>0</v>
      </c>
      <c r="H527" s="5"/>
      <c r="I527" s="5">
        <f t="shared" si="234"/>
        <v>1228800</v>
      </c>
      <c r="J527" s="5">
        <f t="shared" si="224"/>
        <v>20480</v>
      </c>
      <c r="K527" s="5">
        <f t="shared" si="235"/>
        <v>2560000</v>
      </c>
      <c r="L527" s="5">
        <f t="shared" si="235"/>
        <v>0</v>
      </c>
      <c r="M527" s="5">
        <f t="shared" si="235"/>
        <v>409600</v>
      </c>
      <c r="N527" s="5">
        <f t="shared" si="235"/>
        <v>256000</v>
      </c>
      <c r="O527" s="5">
        <f t="shared" si="235"/>
        <v>307200</v>
      </c>
      <c r="P527" s="5"/>
      <c r="Q527" s="5">
        <f t="shared" si="231"/>
        <v>20</v>
      </c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>
        <f t="shared" si="233"/>
        <v>14</v>
      </c>
      <c r="AK527" s="5"/>
      <c r="AL527" s="5"/>
      <c r="AM527" s="5"/>
      <c r="AN527" s="5"/>
      <c r="AO527" s="5"/>
      <c r="AP527" s="5"/>
      <c r="AQ527" s="5"/>
      <c r="AR527" s="5"/>
      <c r="AS527" s="5"/>
      <c r="AT527" s="5">
        <f t="shared" si="232"/>
        <v>19</v>
      </c>
      <c r="AU527" s="5"/>
      <c r="AV527" s="5"/>
      <c r="AW527" s="5"/>
    </row>
    <row r="528" spans="1:49">
      <c r="A528" s="5" t="s">
        <v>102</v>
      </c>
      <c r="B528" s="5" t="str">
        <f>VLOOKUP(A528,'name convert'!$A$1:$B$50,2,FALSE)</f>
        <v>Fletching</v>
      </c>
      <c r="C528" s="5" t="s">
        <v>229</v>
      </c>
      <c r="D528" s="5">
        <v>21</v>
      </c>
      <c r="E528" s="5">
        <v>2</v>
      </c>
      <c r="F528" s="5">
        <v>11</v>
      </c>
      <c r="G528" s="5">
        <v>0</v>
      </c>
      <c r="H528" s="5"/>
      <c r="I528" s="5">
        <v>1228800</v>
      </c>
      <c r="J528" s="5">
        <v>20480</v>
      </c>
      <c r="K528" s="5">
        <v>2560000</v>
      </c>
      <c r="L528" s="5">
        <v>0</v>
      </c>
      <c r="M528" s="5">
        <v>409600</v>
      </c>
      <c r="N528" s="5">
        <v>256000</v>
      </c>
      <c r="O528" s="5">
        <v>307200</v>
      </c>
      <c r="P528" s="5"/>
      <c r="Q528" s="5">
        <f t="shared" si="231"/>
        <v>21</v>
      </c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>
        <v>14</v>
      </c>
      <c r="AK528" s="5"/>
      <c r="AL528" s="5"/>
      <c r="AM528" s="5"/>
      <c r="AN528" s="5"/>
      <c r="AO528" s="5"/>
      <c r="AP528" s="5"/>
      <c r="AQ528" s="5"/>
      <c r="AR528" s="5"/>
      <c r="AS528" s="5"/>
      <c r="AT528" s="5">
        <f t="shared" si="232"/>
        <v>20</v>
      </c>
      <c r="AU528" s="5"/>
      <c r="AV528" s="5"/>
      <c r="AW528" s="5"/>
    </row>
    <row r="529" spans="1:49">
      <c r="A529" s="5" t="s">
        <v>95</v>
      </c>
      <c r="B529" s="5" t="str">
        <f>VLOOKUP(A529,'name convert'!$A$1:$B$50,2,FALSE)</f>
        <v>Siege Weapons</v>
      </c>
      <c r="C529" s="5" t="s">
        <v>229</v>
      </c>
      <c r="D529" s="5">
        <v>1</v>
      </c>
      <c r="E529" s="5">
        <v>1</v>
      </c>
      <c r="F529" s="5">
        <v>1</v>
      </c>
      <c r="G529" s="5">
        <v>0</v>
      </c>
      <c r="H529" s="5"/>
      <c r="I529" s="5">
        <v>900</v>
      </c>
      <c r="J529" s="5">
        <f t="shared" ref="J529:J548" si="236">I529/60</f>
        <v>15</v>
      </c>
      <c r="K529" s="5">
        <v>5000</v>
      </c>
      <c r="L529" s="5">
        <v>0</v>
      </c>
      <c r="M529" s="5">
        <v>500</v>
      </c>
      <c r="N529" s="5">
        <v>0</v>
      </c>
      <c r="O529" s="5">
        <v>500</v>
      </c>
      <c r="P529" s="5"/>
      <c r="Q529" s="5">
        <v>1</v>
      </c>
      <c r="R529" s="5"/>
      <c r="S529" s="5"/>
      <c r="T529" s="5"/>
      <c r="U529" s="5"/>
      <c r="V529" s="5"/>
      <c r="W529" s="5"/>
      <c r="X529" s="5"/>
      <c r="Y529" s="5">
        <v>1</v>
      </c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>
        <v>2</v>
      </c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 spans="1:49">
      <c r="A530" s="5" t="s">
        <v>95</v>
      </c>
      <c r="B530" s="5" t="str">
        <f>VLOOKUP(A530,'name convert'!$A$1:$B$50,2,FALSE)</f>
        <v>Siege Weapons</v>
      </c>
      <c r="C530" s="5" t="s">
        <v>229</v>
      </c>
      <c r="D530" s="5">
        <v>2</v>
      </c>
      <c r="E530" s="5">
        <v>1</v>
      </c>
      <c r="F530" s="5">
        <v>2</v>
      </c>
      <c r="G530" s="5">
        <v>0</v>
      </c>
      <c r="H530" s="5"/>
      <c r="I530" s="5">
        <f t="shared" ref="I530:I538" si="237">I529*2</f>
        <v>1800</v>
      </c>
      <c r="J530" s="5">
        <f t="shared" si="236"/>
        <v>30</v>
      </c>
      <c r="K530" s="5">
        <f t="shared" ref="K530:K538" si="238">K529*2</f>
        <v>10000</v>
      </c>
      <c r="L530" s="5">
        <f t="shared" ref="L530:L538" si="239">L529*2</f>
        <v>0</v>
      </c>
      <c r="M530" s="5">
        <f t="shared" ref="M530:M538" si="240">M529*2</f>
        <v>1000</v>
      </c>
      <c r="N530" s="5">
        <f t="shared" ref="N530:N538" si="241">N529*2</f>
        <v>0</v>
      </c>
      <c r="O530" s="5">
        <f t="shared" ref="O530:O538" si="242">O529*2</f>
        <v>1000</v>
      </c>
      <c r="P530" s="5"/>
      <c r="Q530" s="5">
        <f t="shared" ref="Q530:Q549" si="243">Q529+1</f>
        <v>2</v>
      </c>
      <c r="R530" s="5"/>
      <c r="S530" s="5"/>
      <c r="T530" s="5"/>
      <c r="U530" s="5"/>
      <c r="V530" s="5"/>
      <c r="W530" s="5"/>
      <c r="X530" s="5"/>
      <c r="Y530" s="5">
        <f t="shared" ref="Y530:Y549" si="244">Y529+1</f>
        <v>2</v>
      </c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>
        <v>2</v>
      </c>
      <c r="AL530" s="5"/>
      <c r="AM530" s="5">
        <v>1</v>
      </c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 spans="1:49">
      <c r="A531" s="5" t="s">
        <v>95</v>
      </c>
      <c r="B531" s="5" t="str">
        <f>VLOOKUP(A531,'name convert'!$A$1:$B$50,2,FALSE)</f>
        <v>Siege Weapons</v>
      </c>
      <c r="C531" s="5" t="s">
        <v>229</v>
      </c>
      <c r="D531" s="5">
        <v>3</v>
      </c>
      <c r="E531" s="5">
        <v>1</v>
      </c>
      <c r="F531" s="5">
        <v>3</v>
      </c>
      <c r="G531" s="5">
        <v>0</v>
      </c>
      <c r="H531" s="5"/>
      <c r="I531" s="5">
        <f t="shared" si="237"/>
        <v>3600</v>
      </c>
      <c r="J531" s="5">
        <f t="shared" si="236"/>
        <v>60</v>
      </c>
      <c r="K531" s="5">
        <f t="shared" si="238"/>
        <v>20000</v>
      </c>
      <c r="L531" s="5">
        <f t="shared" si="239"/>
        <v>0</v>
      </c>
      <c r="M531" s="5">
        <f t="shared" si="240"/>
        <v>2000</v>
      </c>
      <c r="N531" s="5">
        <f t="shared" si="241"/>
        <v>0</v>
      </c>
      <c r="O531" s="5">
        <f t="shared" si="242"/>
        <v>2000</v>
      </c>
      <c r="P531" s="5"/>
      <c r="Q531" s="5">
        <f t="shared" si="243"/>
        <v>3</v>
      </c>
      <c r="R531" s="5"/>
      <c r="S531" s="5"/>
      <c r="T531" s="5"/>
      <c r="U531" s="5"/>
      <c r="V531" s="5"/>
      <c r="W531" s="5"/>
      <c r="X531" s="5"/>
      <c r="Y531" s="5">
        <f t="shared" si="244"/>
        <v>3</v>
      </c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>
        <v>2</v>
      </c>
      <c r="AL531" s="5"/>
      <c r="AM531" s="5">
        <f t="shared" ref="AM531:AM549" si="245">AM530+1</f>
        <v>2</v>
      </c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 spans="1:49">
      <c r="A532" s="5" t="s">
        <v>95</v>
      </c>
      <c r="B532" s="5" t="str">
        <f>VLOOKUP(A532,'name convert'!$A$1:$B$50,2,FALSE)</f>
        <v>Siege Weapons</v>
      </c>
      <c r="C532" s="5" t="s">
        <v>229</v>
      </c>
      <c r="D532" s="5">
        <v>4</v>
      </c>
      <c r="E532" s="5">
        <v>1</v>
      </c>
      <c r="F532" s="5">
        <v>4</v>
      </c>
      <c r="G532" s="5">
        <v>0</v>
      </c>
      <c r="H532" s="5"/>
      <c r="I532" s="5">
        <f t="shared" si="237"/>
        <v>7200</v>
      </c>
      <c r="J532" s="5">
        <f t="shared" si="236"/>
        <v>120</v>
      </c>
      <c r="K532" s="5">
        <f t="shared" si="238"/>
        <v>40000</v>
      </c>
      <c r="L532" s="5">
        <f t="shared" si="239"/>
        <v>0</v>
      </c>
      <c r="M532" s="5">
        <f t="shared" si="240"/>
        <v>4000</v>
      </c>
      <c r="N532" s="5">
        <f t="shared" si="241"/>
        <v>0</v>
      </c>
      <c r="O532" s="5">
        <f t="shared" si="242"/>
        <v>4000</v>
      </c>
      <c r="P532" s="5"/>
      <c r="Q532" s="5">
        <f t="shared" si="243"/>
        <v>4</v>
      </c>
      <c r="R532" s="5"/>
      <c r="S532" s="5"/>
      <c r="T532" s="5"/>
      <c r="U532" s="5"/>
      <c r="V532" s="5"/>
      <c r="W532" s="5"/>
      <c r="X532" s="5"/>
      <c r="Y532" s="5">
        <f t="shared" si="244"/>
        <v>4</v>
      </c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>
        <v>2</v>
      </c>
      <c r="AL532" s="5"/>
      <c r="AM532" s="5">
        <f t="shared" si="245"/>
        <v>3</v>
      </c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 spans="1:49">
      <c r="A533" s="5" t="s">
        <v>95</v>
      </c>
      <c r="B533" s="5" t="str">
        <f>VLOOKUP(A533,'name convert'!$A$1:$B$50,2,FALSE)</f>
        <v>Siege Weapons</v>
      </c>
      <c r="C533" s="5" t="s">
        <v>229</v>
      </c>
      <c r="D533" s="5">
        <v>5</v>
      </c>
      <c r="E533" s="5">
        <v>1</v>
      </c>
      <c r="F533" s="5">
        <v>5</v>
      </c>
      <c r="G533" s="5">
        <v>0</v>
      </c>
      <c r="H533" s="5"/>
      <c r="I533" s="5">
        <f t="shared" si="237"/>
        <v>14400</v>
      </c>
      <c r="J533" s="5">
        <f t="shared" si="236"/>
        <v>240</v>
      </c>
      <c r="K533" s="5">
        <f t="shared" si="238"/>
        <v>80000</v>
      </c>
      <c r="L533" s="5">
        <f t="shared" si="239"/>
        <v>0</v>
      </c>
      <c r="M533" s="5">
        <f t="shared" si="240"/>
        <v>8000</v>
      </c>
      <c r="N533" s="5">
        <f t="shared" si="241"/>
        <v>0</v>
      </c>
      <c r="O533" s="5">
        <f t="shared" si="242"/>
        <v>8000</v>
      </c>
      <c r="P533" s="5"/>
      <c r="Q533" s="5">
        <f t="shared" si="243"/>
        <v>5</v>
      </c>
      <c r="R533" s="5"/>
      <c r="S533" s="5"/>
      <c r="T533" s="5"/>
      <c r="U533" s="5"/>
      <c r="V533" s="5"/>
      <c r="W533" s="5"/>
      <c r="X533" s="5"/>
      <c r="Y533" s="5">
        <f t="shared" si="244"/>
        <v>5</v>
      </c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>
        <v>2</v>
      </c>
      <c r="AL533" s="5"/>
      <c r="AM533" s="5">
        <f t="shared" si="245"/>
        <v>4</v>
      </c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 spans="1:49">
      <c r="A534" s="5" t="s">
        <v>95</v>
      </c>
      <c r="B534" s="5" t="str">
        <f>VLOOKUP(A534,'name convert'!$A$1:$B$50,2,FALSE)</f>
        <v>Siege Weapons</v>
      </c>
      <c r="C534" s="5" t="s">
        <v>229</v>
      </c>
      <c r="D534" s="5">
        <v>6</v>
      </c>
      <c r="E534" s="5">
        <v>1</v>
      </c>
      <c r="F534" s="5">
        <v>6</v>
      </c>
      <c r="G534" s="5">
        <v>0</v>
      </c>
      <c r="H534" s="5"/>
      <c r="I534" s="5">
        <f t="shared" si="237"/>
        <v>28800</v>
      </c>
      <c r="J534" s="5">
        <f t="shared" si="236"/>
        <v>480</v>
      </c>
      <c r="K534" s="5">
        <f t="shared" si="238"/>
        <v>160000</v>
      </c>
      <c r="L534" s="5">
        <f t="shared" si="239"/>
        <v>0</v>
      </c>
      <c r="M534" s="5">
        <f t="shared" si="240"/>
        <v>16000</v>
      </c>
      <c r="N534" s="5">
        <f t="shared" si="241"/>
        <v>0</v>
      </c>
      <c r="O534" s="5">
        <f t="shared" si="242"/>
        <v>16000</v>
      </c>
      <c r="P534" s="5"/>
      <c r="Q534" s="5">
        <f t="shared" si="243"/>
        <v>6</v>
      </c>
      <c r="R534" s="5"/>
      <c r="S534" s="5"/>
      <c r="T534" s="5"/>
      <c r="U534" s="5"/>
      <c r="V534" s="5"/>
      <c r="W534" s="5"/>
      <c r="X534" s="5"/>
      <c r="Y534" s="5">
        <f t="shared" si="244"/>
        <v>6</v>
      </c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>
        <v>2</v>
      </c>
      <c r="AL534" s="5"/>
      <c r="AM534" s="5">
        <f t="shared" si="245"/>
        <v>5</v>
      </c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 spans="1:49">
      <c r="A535" s="5" t="s">
        <v>95</v>
      </c>
      <c r="B535" s="5" t="str">
        <f>VLOOKUP(A535,'name convert'!$A$1:$B$50,2,FALSE)</f>
        <v>Siege Weapons</v>
      </c>
      <c r="C535" s="5" t="s">
        <v>229</v>
      </c>
      <c r="D535" s="5">
        <v>7</v>
      </c>
      <c r="E535" s="5">
        <v>1</v>
      </c>
      <c r="F535" s="5">
        <v>7</v>
      </c>
      <c r="G535" s="5">
        <v>0</v>
      </c>
      <c r="H535" s="5"/>
      <c r="I535" s="5">
        <f t="shared" si="237"/>
        <v>57600</v>
      </c>
      <c r="J535" s="5">
        <f t="shared" si="236"/>
        <v>960</v>
      </c>
      <c r="K535" s="5">
        <f t="shared" si="238"/>
        <v>320000</v>
      </c>
      <c r="L535" s="5">
        <f t="shared" si="239"/>
        <v>0</v>
      </c>
      <c r="M535" s="5">
        <f t="shared" si="240"/>
        <v>32000</v>
      </c>
      <c r="N535" s="5">
        <f t="shared" si="241"/>
        <v>0</v>
      </c>
      <c r="O535" s="5">
        <f t="shared" si="242"/>
        <v>32000</v>
      </c>
      <c r="P535" s="5"/>
      <c r="Q535" s="5">
        <f t="shared" si="243"/>
        <v>7</v>
      </c>
      <c r="R535" s="5"/>
      <c r="S535" s="5"/>
      <c r="T535" s="5"/>
      <c r="U535" s="5"/>
      <c r="V535" s="5"/>
      <c r="W535" s="5"/>
      <c r="X535" s="5"/>
      <c r="Y535" s="5">
        <f t="shared" si="244"/>
        <v>7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>
        <v>2</v>
      </c>
      <c r="AL535" s="5"/>
      <c r="AM535" s="5">
        <f t="shared" si="245"/>
        <v>6</v>
      </c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 spans="1:49">
      <c r="A536" s="5" t="s">
        <v>95</v>
      </c>
      <c r="B536" s="5" t="str">
        <f>VLOOKUP(A536,'name convert'!$A$1:$B$50,2,FALSE)</f>
        <v>Siege Weapons</v>
      </c>
      <c r="C536" s="5" t="s">
        <v>229</v>
      </c>
      <c r="D536" s="5">
        <v>8</v>
      </c>
      <c r="E536" s="5">
        <v>1</v>
      </c>
      <c r="F536" s="5">
        <v>8</v>
      </c>
      <c r="G536" s="5">
        <v>0</v>
      </c>
      <c r="H536" s="5"/>
      <c r="I536" s="5">
        <f t="shared" si="237"/>
        <v>115200</v>
      </c>
      <c r="J536" s="5">
        <f t="shared" si="236"/>
        <v>1920</v>
      </c>
      <c r="K536" s="5">
        <f t="shared" si="238"/>
        <v>640000</v>
      </c>
      <c r="L536" s="5">
        <f t="shared" si="239"/>
        <v>0</v>
      </c>
      <c r="M536" s="5">
        <f t="shared" si="240"/>
        <v>64000</v>
      </c>
      <c r="N536" s="5">
        <f t="shared" si="241"/>
        <v>0</v>
      </c>
      <c r="O536" s="5">
        <f t="shared" si="242"/>
        <v>64000</v>
      </c>
      <c r="P536" s="5"/>
      <c r="Q536" s="5">
        <f t="shared" si="243"/>
        <v>8</v>
      </c>
      <c r="R536" s="5"/>
      <c r="S536" s="5"/>
      <c r="T536" s="5"/>
      <c r="U536" s="5"/>
      <c r="V536" s="5"/>
      <c r="W536" s="5"/>
      <c r="X536" s="5"/>
      <c r="Y536" s="5">
        <f t="shared" si="244"/>
        <v>8</v>
      </c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>
        <v>2</v>
      </c>
      <c r="AL536" s="5"/>
      <c r="AM536" s="5">
        <f t="shared" si="245"/>
        <v>7</v>
      </c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 spans="1:49">
      <c r="A537" s="5" t="s">
        <v>95</v>
      </c>
      <c r="B537" s="5" t="str">
        <f>VLOOKUP(A537,'name convert'!$A$1:$B$50,2,FALSE)</f>
        <v>Siege Weapons</v>
      </c>
      <c r="C537" s="5" t="s">
        <v>229</v>
      </c>
      <c r="D537" s="5">
        <v>9</v>
      </c>
      <c r="E537" s="5">
        <v>1</v>
      </c>
      <c r="F537" s="5">
        <v>9</v>
      </c>
      <c r="G537" s="5">
        <v>0</v>
      </c>
      <c r="H537" s="5"/>
      <c r="I537" s="5">
        <f t="shared" si="237"/>
        <v>230400</v>
      </c>
      <c r="J537" s="5">
        <f t="shared" si="236"/>
        <v>3840</v>
      </c>
      <c r="K537" s="5">
        <f t="shared" si="238"/>
        <v>1280000</v>
      </c>
      <c r="L537" s="5">
        <f t="shared" si="239"/>
        <v>0</v>
      </c>
      <c r="M537" s="5">
        <f t="shared" si="240"/>
        <v>128000</v>
      </c>
      <c r="N537" s="5">
        <f t="shared" si="241"/>
        <v>0</v>
      </c>
      <c r="O537" s="5">
        <f t="shared" si="242"/>
        <v>128000</v>
      </c>
      <c r="P537" s="5"/>
      <c r="Q537" s="5">
        <f t="shared" si="243"/>
        <v>9</v>
      </c>
      <c r="R537" s="5"/>
      <c r="S537" s="5"/>
      <c r="T537" s="5"/>
      <c r="U537" s="5"/>
      <c r="V537" s="5"/>
      <c r="W537" s="5"/>
      <c r="X537" s="5"/>
      <c r="Y537" s="5">
        <f t="shared" si="244"/>
        <v>9</v>
      </c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>
        <v>2</v>
      </c>
      <c r="AL537" s="5"/>
      <c r="AM537" s="5">
        <f t="shared" si="245"/>
        <v>8</v>
      </c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 spans="1:49">
      <c r="A538" s="5" t="s">
        <v>95</v>
      </c>
      <c r="B538" s="5" t="str">
        <f>VLOOKUP(A538,'name convert'!$A$1:$B$50,2,FALSE)</f>
        <v>Siege Weapons</v>
      </c>
      <c r="C538" s="5" t="s">
        <v>229</v>
      </c>
      <c r="D538" s="5">
        <v>10</v>
      </c>
      <c r="E538" s="5">
        <v>1</v>
      </c>
      <c r="F538" s="5">
        <v>10</v>
      </c>
      <c r="G538" s="5">
        <v>0</v>
      </c>
      <c r="H538" s="5"/>
      <c r="I538" s="5">
        <f t="shared" si="237"/>
        <v>460800</v>
      </c>
      <c r="J538" s="5">
        <f t="shared" si="236"/>
        <v>7680</v>
      </c>
      <c r="K538" s="5">
        <f t="shared" si="238"/>
        <v>2560000</v>
      </c>
      <c r="L538" s="5">
        <f t="shared" si="239"/>
        <v>0</v>
      </c>
      <c r="M538" s="5">
        <f t="shared" si="240"/>
        <v>256000</v>
      </c>
      <c r="N538" s="5">
        <f t="shared" si="241"/>
        <v>0</v>
      </c>
      <c r="O538" s="5">
        <f t="shared" si="242"/>
        <v>256000</v>
      </c>
      <c r="P538" s="5"/>
      <c r="Q538" s="5">
        <f t="shared" si="243"/>
        <v>10</v>
      </c>
      <c r="R538" s="5"/>
      <c r="S538" s="5"/>
      <c r="T538" s="5"/>
      <c r="U538" s="5"/>
      <c r="V538" s="5"/>
      <c r="W538" s="5"/>
      <c r="X538" s="5"/>
      <c r="Y538" s="5">
        <f t="shared" si="244"/>
        <v>10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>
        <v>2</v>
      </c>
      <c r="AL538" s="5"/>
      <c r="AM538" s="5">
        <f t="shared" si="245"/>
        <v>9</v>
      </c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 spans="1:49">
      <c r="A539" s="5" t="s">
        <v>95</v>
      </c>
      <c r="B539" s="5" t="str">
        <f>VLOOKUP(A539,'name convert'!$A$1:$B$50,2,FALSE)</f>
        <v>Siege Weapons</v>
      </c>
      <c r="C539" s="5" t="s">
        <v>229</v>
      </c>
      <c r="D539" s="5">
        <v>11</v>
      </c>
      <c r="E539" s="5">
        <v>2</v>
      </c>
      <c r="F539" s="5">
        <v>1</v>
      </c>
      <c r="G539" s="5">
        <v>0</v>
      </c>
      <c r="H539" s="5"/>
      <c r="I539" s="5">
        <v>0</v>
      </c>
      <c r="J539" s="5">
        <f t="shared" si="236"/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/>
      <c r="Q539" s="5">
        <f t="shared" si="243"/>
        <v>11</v>
      </c>
      <c r="R539" s="5"/>
      <c r="S539" s="5"/>
      <c r="T539" s="5"/>
      <c r="U539" s="5"/>
      <c r="V539" s="5"/>
      <c r="W539" s="5"/>
      <c r="X539" s="5"/>
      <c r="Y539" s="5">
        <f t="shared" si="244"/>
        <v>11</v>
      </c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>
        <f t="shared" ref="AK539:AK548" si="246">AK529+10</f>
        <v>12</v>
      </c>
      <c r="AL539" s="5"/>
      <c r="AM539" s="5">
        <f t="shared" si="245"/>
        <v>10</v>
      </c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 spans="1:49">
      <c r="A540" s="5" t="s">
        <v>95</v>
      </c>
      <c r="B540" s="5" t="str">
        <f>VLOOKUP(A540,'name convert'!$A$1:$B$50,2,FALSE)</f>
        <v>Siege Weapons</v>
      </c>
      <c r="C540" s="5" t="s">
        <v>229</v>
      </c>
      <c r="D540" s="5">
        <v>12</v>
      </c>
      <c r="E540" s="5">
        <v>2</v>
      </c>
      <c r="F540" s="5">
        <v>2</v>
      </c>
      <c r="G540" s="5">
        <v>0</v>
      </c>
      <c r="H540" s="5"/>
      <c r="I540" s="5">
        <f t="shared" ref="I540:I548" si="247">I530</f>
        <v>1800</v>
      </c>
      <c r="J540" s="5">
        <f t="shared" si="236"/>
        <v>30</v>
      </c>
      <c r="K540" s="5">
        <f t="shared" ref="K540:O548" si="248">K530</f>
        <v>10000</v>
      </c>
      <c r="L540" s="5">
        <f t="shared" si="248"/>
        <v>0</v>
      </c>
      <c r="M540" s="5">
        <f t="shared" si="248"/>
        <v>1000</v>
      </c>
      <c r="N540" s="5">
        <f t="shared" si="248"/>
        <v>0</v>
      </c>
      <c r="O540" s="5">
        <f t="shared" si="248"/>
        <v>1000</v>
      </c>
      <c r="P540" s="5"/>
      <c r="Q540" s="5">
        <f t="shared" si="243"/>
        <v>12</v>
      </c>
      <c r="R540" s="5"/>
      <c r="S540" s="5"/>
      <c r="T540" s="5"/>
      <c r="U540" s="5"/>
      <c r="V540" s="5"/>
      <c r="W540" s="5"/>
      <c r="X540" s="5"/>
      <c r="Y540" s="5">
        <f t="shared" si="244"/>
        <v>12</v>
      </c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>
        <f t="shared" si="246"/>
        <v>12</v>
      </c>
      <c r="AL540" s="5"/>
      <c r="AM540" s="5">
        <f t="shared" si="245"/>
        <v>11</v>
      </c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 spans="1:49">
      <c r="A541" s="5" t="s">
        <v>95</v>
      </c>
      <c r="B541" s="5" t="str">
        <f>VLOOKUP(A541,'name convert'!$A$1:$B$50,2,FALSE)</f>
        <v>Siege Weapons</v>
      </c>
      <c r="C541" s="5" t="s">
        <v>229</v>
      </c>
      <c r="D541" s="5">
        <v>13</v>
      </c>
      <c r="E541" s="5">
        <v>2</v>
      </c>
      <c r="F541" s="5">
        <v>3</v>
      </c>
      <c r="G541" s="5">
        <v>0</v>
      </c>
      <c r="H541" s="5"/>
      <c r="I541" s="5">
        <f t="shared" si="247"/>
        <v>3600</v>
      </c>
      <c r="J541" s="5">
        <f t="shared" si="236"/>
        <v>60</v>
      </c>
      <c r="K541" s="5">
        <f t="shared" si="248"/>
        <v>20000</v>
      </c>
      <c r="L541" s="5">
        <f t="shared" si="248"/>
        <v>0</v>
      </c>
      <c r="M541" s="5">
        <f t="shared" si="248"/>
        <v>2000</v>
      </c>
      <c r="N541" s="5">
        <f t="shared" si="248"/>
        <v>0</v>
      </c>
      <c r="O541" s="5">
        <f t="shared" si="248"/>
        <v>2000</v>
      </c>
      <c r="P541" s="5"/>
      <c r="Q541" s="5">
        <f t="shared" si="243"/>
        <v>13</v>
      </c>
      <c r="R541" s="5"/>
      <c r="S541" s="5"/>
      <c r="T541" s="5"/>
      <c r="U541" s="5"/>
      <c r="V541" s="5"/>
      <c r="W541" s="5"/>
      <c r="X541" s="5"/>
      <c r="Y541" s="5">
        <f t="shared" si="244"/>
        <v>13</v>
      </c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>
        <f t="shared" si="246"/>
        <v>12</v>
      </c>
      <c r="AL541" s="5"/>
      <c r="AM541" s="5">
        <f t="shared" si="245"/>
        <v>12</v>
      </c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 spans="1:49">
      <c r="A542" s="5" t="s">
        <v>95</v>
      </c>
      <c r="B542" s="5" t="str">
        <f>VLOOKUP(A542,'name convert'!$A$1:$B$50,2,FALSE)</f>
        <v>Siege Weapons</v>
      </c>
      <c r="C542" s="5" t="s">
        <v>229</v>
      </c>
      <c r="D542" s="5">
        <v>14</v>
      </c>
      <c r="E542" s="5">
        <v>2</v>
      </c>
      <c r="F542" s="5">
        <v>4</v>
      </c>
      <c r="G542" s="5">
        <v>0</v>
      </c>
      <c r="H542" s="5"/>
      <c r="I542" s="5">
        <f t="shared" si="247"/>
        <v>7200</v>
      </c>
      <c r="J542" s="5">
        <f t="shared" si="236"/>
        <v>120</v>
      </c>
      <c r="K542" s="5">
        <f t="shared" si="248"/>
        <v>40000</v>
      </c>
      <c r="L542" s="5">
        <f t="shared" si="248"/>
        <v>0</v>
      </c>
      <c r="M542" s="5">
        <f t="shared" si="248"/>
        <v>4000</v>
      </c>
      <c r="N542" s="5">
        <f t="shared" si="248"/>
        <v>0</v>
      </c>
      <c r="O542" s="5">
        <f t="shared" si="248"/>
        <v>4000</v>
      </c>
      <c r="P542" s="5"/>
      <c r="Q542" s="5">
        <f t="shared" si="243"/>
        <v>14</v>
      </c>
      <c r="R542" s="5"/>
      <c r="S542" s="5"/>
      <c r="T542" s="5"/>
      <c r="U542" s="5"/>
      <c r="V542" s="5"/>
      <c r="W542" s="5"/>
      <c r="X542" s="5"/>
      <c r="Y542" s="5">
        <f t="shared" si="244"/>
        <v>14</v>
      </c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>
        <f t="shared" si="246"/>
        <v>12</v>
      </c>
      <c r="AL542" s="5"/>
      <c r="AM542" s="5">
        <f t="shared" si="245"/>
        <v>13</v>
      </c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 spans="1:49">
      <c r="A543" s="5" t="s">
        <v>95</v>
      </c>
      <c r="B543" s="5" t="str">
        <f>VLOOKUP(A543,'name convert'!$A$1:$B$50,2,FALSE)</f>
        <v>Siege Weapons</v>
      </c>
      <c r="C543" s="5" t="s">
        <v>229</v>
      </c>
      <c r="D543" s="5">
        <v>15</v>
      </c>
      <c r="E543" s="5">
        <v>2</v>
      </c>
      <c r="F543" s="5">
        <v>5</v>
      </c>
      <c r="G543" s="5">
        <v>0</v>
      </c>
      <c r="H543" s="5"/>
      <c r="I543" s="5">
        <f t="shared" si="247"/>
        <v>14400</v>
      </c>
      <c r="J543" s="5">
        <f t="shared" si="236"/>
        <v>240</v>
      </c>
      <c r="K543" s="5">
        <f t="shared" si="248"/>
        <v>80000</v>
      </c>
      <c r="L543" s="5">
        <f t="shared" si="248"/>
        <v>0</v>
      </c>
      <c r="M543" s="5">
        <f t="shared" si="248"/>
        <v>8000</v>
      </c>
      <c r="N543" s="5">
        <f t="shared" si="248"/>
        <v>0</v>
      </c>
      <c r="O543" s="5">
        <f t="shared" si="248"/>
        <v>8000</v>
      </c>
      <c r="P543" s="5"/>
      <c r="Q543" s="5">
        <f t="shared" si="243"/>
        <v>15</v>
      </c>
      <c r="R543" s="5"/>
      <c r="S543" s="5"/>
      <c r="T543" s="5"/>
      <c r="U543" s="5"/>
      <c r="V543" s="5"/>
      <c r="W543" s="5"/>
      <c r="X543" s="5"/>
      <c r="Y543" s="5">
        <f t="shared" si="244"/>
        <v>15</v>
      </c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>
        <f t="shared" si="246"/>
        <v>12</v>
      </c>
      <c r="AL543" s="5"/>
      <c r="AM543" s="5">
        <f t="shared" si="245"/>
        <v>14</v>
      </c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 spans="1:49">
      <c r="A544" s="5" t="s">
        <v>95</v>
      </c>
      <c r="B544" s="5" t="str">
        <f>VLOOKUP(A544,'name convert'!$A$1:$B$50,2,FALSE)</f>
        <v>Siege Weapons</v>
      </c>
      <c r="C544" s="5" t="s">
        <v>229</v>
      </c>
      <c r="D544" s="5">
        <v>16</v>
      </c>
      <c r="E544" s="5">
        <v>2</v>
      </c>
      <c r="F544" s="5">
        <v>6</v>
      </c>
      <c r="G544" s="5">
        <v>0</v>
      </c>
      <c r="H544" s="5"/>
      <c r="I544" s="5">
        <f t="shared" si="247"/>
        <v>28800</v>
      </c>
      <c r="J544" s="5">
        <f t="shared" si="236"/>
        <v>480</v>
      </c>
      <c r="K544" s="5">
        <f t="shared" si="248"/>
        <v>160000</v>
      </c>
      <c r="L544" s="5">
        <f t="shared" si="248"/>
        <v>0</v>
      </c>
      <c r="M544" s="5">
        <f t="shared" si="248"/>
        <v>16000</v>
      </c>
      <c r="N544" s="5">
        <f t="shared" si="248"/>
        <v>0</v>
      </c>
      <c r="O544" s="5">
        <f t="shared" si="248"/>
        <v>16000</v>
      </c>
      <c r="P544" s="5"/>
      <c r="Q544" s="5">
        <f t="shared" si="243"/>
        <v>16</v>
      </c>
      <c r="R544" s="5"/>
      <c r="S544" s="5"/>
      <c r="T544" s="5"/>
      <c r="U544" s="5"/>
      <c r="V544" s="5"/>
      <c r="W544" s="5"/>
      <c r="X544" s="5"/>
      <c r="Y544" s="5">
        <f t="shared" si="244"/>
        <v>16</v>
      </c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>
        <f t="shared" si="246"/>
        <v>12</v>
      </c>
      <c r="AL544" s="5"/>
      <c r="AM544" s="5">
        <f t="shared" si="245"/>
        <v>15</v>
      </c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 spans="1:49">
      <c r="A545" s="5" t="s">
        <v>95</v>
      </c>
      <c r="B545" s="5" t="str">
        <f>VLOOKUP(A545,'name convert'!$A$1:$B$50,2,FALSE)</f>
        <v>Siege Weapons</v>
      </c>
      <c r="C545" s="5" t="s">
        <v>229</v>
      </c>
      <c r="D545" s="5">
        <v>17</v>
      </c>
      <c r="E545" s="5">
        <v>2</v>
      </c>
      <c r="F545" s="5">
        <v>7</v>
      </c>
      <c r="G545" s="5">
        <v>0</v>
      </c>
      <c r="H545" s="5"/>
      <c r="I545" s="5">
        <f t="shared" si="247"/>
        <v>57600</v>
      </c>
      <c r="J545" s="5">
        <f t="shared" si="236"/>
        <v>960</v>
      </c>
      <c r="K545" s="5">
        <f t="shared" si="248"/>
        <v>320000</v>
      </c>
      <c r="L545" s="5">
        <f t="shared" si="248"/>
        <v>0</v>
      </c>
      <c r="M545" s="5">
        <f t="shared" si="248"/>
        <v>32000</v>
      </c>
      <c r="N545" s="5">
        <f t="shared" si="248"/>
        <v>0</v>
      </c>
      <c r="O545" s="5">
        <f t="shared" si="248"/>
        <v>32000</v>
      </c>
      <c r="P545" s="5"/>
      <c r="Q545" s="5">
        <f t="shared" si="243"/>
        <v>17</v>
      </c>
      <c r="R545" s="5"/>
      <c r="S545" s="5"/>
      <c r="T545" s="5"/>
      <c r="U545" s="5"/>
      <c r="V545" s="5"/>
      <c r="W545" s="5"/>
      <c r="X545" s="5"/>
      <c r="Y545" s="5">
        <f t="shared" si="244"/>
        <v>17</v>
      </c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>
        <f t="shared" si="246"/>
        <v>12</v>
      </c>
      <c r="AL545" s="5"/>
      <c r="AM545" s="5">
        <f t="shared" si="245"/>
        <v>16</v>
      </c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 spans="1:49">
      <c r="A546" s="5" t="s">
        <v>95</v>
      </c>
      <c r="B546" s="5" t="str">
        <f>VLOOKUP(A546,'name convert'!$A$1:$B$50,2,FALSE)</f>
        <v>Siege Weapons</v>
      </c>
      <c r="C546" s="5" t="s">
        <v>229</v>
      </c>
      <c r="D546" s="5">
        <v>18</v>
      </c>
      <c r="E546" s="5">
        <v>2</v>
      </c>
      <c r="F546" s="5">
        <v>8</v>
      </c>
      <c r="G546" s="5">
        <v>0</v>
      </c>
      <c r="H546" s="5"/>
      <c r="I546" s="5">
        <f t="shared" si="247"/>
        <v>115200</v>
      </c>
      <c r="J546" s="5">
        <f t="shared" si="236"/>
        <v>1920</v>
      </c>
      <c r="K546" s="5">
        <f t="shared" si="248"/>
        <v>640000</v>
      </c>
      <c r="L546" s="5">
        <f t="shared" si="248"/>
        <v>0</v>
      </c>
      <c r="M546" s="5">
        <f t="shared" si="248"/>
        <v>64000</v>
      </c>
      <c r="N546" s="5">
        <f t="shared" si="248"/>
        <v>0</v>
      </c>
      <c r="O546" s="5">
        <f t="shared" si="248"/>
        <v>64000</v>
      </c>
      <c r="P546" s="5"/>
      <c r="Q546" s="5">
        <f t="shared" si="243"/>
        <v>18</v>
      </c>
      <c r="R546" s="5"/>
      <c r="S546" s="5"/>
      <c r="T546" s="5"/>
      <c r="U546" s="5"/>
      <c r="V546" s="5"/>
      <c r="W546" s="5"/>
      <c r="X546" s="5"/>
      <c r="Y546" s="5">
        <f t="shared" si="244"/>
        <v>18</v>
      </c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>
        <f t="shared" si="246"/>
        <v>12</v>
      </c>
      <c r="AL546" s="5"/>
      <c r="AM546" s="5">
        <f t="shared" si="245"/>
        <v>17</v>
      </c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 spans="1:49">
      <c r="A547" s="5" t="s">
        <v>95</v>
      </c>
      <c r="B547" s="5" t="str">
        <f>VLOOKUP(A547,'name convert'!$A$1:$B$50,2,FALSE)</f>
        <v>Siege Weapons</v>
      </c>
      <c r="C547" s="5" t="s">
        <v>229</v>
      </c>
      <c r="D547" s="5">
        <v>19</v>
      </c>
      <c r="E547" s="5">
        <v>2</v>
      </c>
      <c r="F547" s="5">
        <v>9</v>
      </c>
      <c r="G547" s="5">
        <v>0</v>
      </c>
      <c r="H547" s="5"/>
      <c r="I547" s="5">
        <f t="shared" si="247"/>
        <v>230400</v>
      </c>
      <c r="J547" s="5">
        <f t="shared" si="236"/>
        <v>3840</v>
      </c>
      <c r="K547" s="5">
        <f t="shared" si="248"/>
        <v>1280000</v>
      </c>
      <c r="L547" s="5">
        <f t="shared" si="248"/>
        <v>0</v>
      </c>
      <c r="M547" s="5">
        <f t="shared" si="248"/>
        <v>128000</v>
      </c>
      <c r="N547" s="5">
        <f t="shared" si="248"/>
        <v>0</v>
      </c>
      <c r="O547" s="5">
        <f t="shared" si="248"/>
        <v>128000</v>
      </c>
      <c r="P547" s="5"/>
      <c r="Q547" s="5">
        <f t="shared" si="243"/>
        <v>19</v>
      </c>
      <c r="R547" s="5"/>
      <c r="S547" s="5"/>
      <c r="T547" s="5"/>
      <c r="U547" s="5"/>
      <c r="V547" s="5"/>
      <c r="W547" s="5"/>
      <c r="X547" s="5"/>
      <c r="Y547" s="5">
        <f t="shared" si="244"/>
        <v>19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>
        <f t="shared" si="246"/>
        <v>12</v>
      </c>
      <c r="AL547" s="5"/>
      <c r="AM547" s="5">
        <f t="shared" si="245"/>
        <v>18</v>
      </c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 spans="1:49">
      <c r="A548" s="5" t="s">
        <v>95</v>
      </c>
      <c r="B548" s="5" t="str">
        <f>VLOOKUP(A548,'name convert'!$A$1:$B$50,2,FALSE)</f>
        <v>Siege Weapons</v>
      </c>
      <c r="C548" s="5" t="s">
        <v>229</v>
      </c>
      <c r="D548" s="5">
        <v>20</v>
      </c>
      <c r="E548" s="5">
        <v>2</v>
      </c>
      <c r="F548" s="5">
        <v>10</v>
      </c>
      <c r="G548" s="5">
        <v>0</v>
      </c>
      <c r="H548" s="5"/>
      <c r="I548" s="5">
        <f t="shared" si="247"/>
        <v>460800</v>
      </c>
      <c r="J548" s="5">
        <f t="shared" si="236"/>
        <v>7680</v>
      </c>
      <c r="K548" s="5">
        <f t="shared" si="248"/>
        <v>2560000</v>
      </c>
      <c r="L548" s="5">
        <f t="shared" si="248"/>
        <v>0</v>
      </c>
      <c r="M548" s="5">
        <f t="shared" si="248"/>
        <v>256000</v>
      </c>
      <c r="N548" s="5">
        <f t="shared" si="248"/>
        <v>0</v>
      </c>
      <c r="O548" s="5">
        <f t="shared" si="248"/>
        <v>256000</v>
      </c>
      <c r="P548" s="5"/>
      <c r="Q548" s="5">
        <f t="shared" si="243"/>
        <v>20</v>
      </c>
      <c r="R548" s="5"/>
      <c r="S548" s="5"/>
      <c r="T548" s="5"/>
      <c r="U548" s="5"/>
      <c r="V548" s="5"/>
      <c r="W548" s="5"/>
      <c r="X548" s="5"/>
      <c r="Y548" s="5">
        <f t="shared" si="244"/>
        <v>20</v>
      </c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>
        <f t="shared" si="246"/>
        <v>12</v>
      </c>
      <c r="AL548" s="5"/>
      <c r="AM548" s="5">
        <f t="shared" si="245"/>
        <v>19</v>
      </c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 spans="1:49">
      <c r="A549" s="5" t="s">
        <v>95</v>
      </c>
      <c r="B549" s="5" t="str">
        <f>VLOOKUP(A549,'name convert'!$A$1:$B$50,2,FALSE)</f>
        <v>Siege Weapons</v>
      </c>
      <c r="C549" s="5" t="s">
        <v>229</v>
      </c>
      <c r="D549" s="5">
        <v>21</v>
      </c>
      <c r="E549" s="5">
        <v>2</v>
      </c>
      <c r="F549" s="5">
        <v>11</v>
      </c>
      <c r="G549" s="5">
        <v>0</v>
      </c>
      <c r="H549" s="5"/>
      <c r="I549" s="5">
        <v>460800</v>
      </c>
      <c r="J549" s="5">
        <v>7680</v>
      </c>
      <c r="K549" s="5">
        <v>2560000</v>
      </c>
      <c r="L549" s="5">
        <v>0</v>
      </c>
      <c r="M549" s="5">
        <v>256000</v>
      </c>
      <c r="N549" s="5">
        <v>0</v>
      </c>
      <c r="O549" s="5">
        <v>256000</v>
      </c>
      <c r="P549" s="5"/>
      <c r="Q549" s="5">
        <f t="shared" si="243"/>
        <v>21</v>
      </c>
      <c r="R549" s="5"/>
      <c r="S549" s="5"/>
      <c r="T549" s="5"/>
      <c r="U549" s="5"/>
      <c r="V549" s="5"/>
      <c r="W549" s="5"/>
      <c r="X549" s="5"/>
      <c r="Y549" s="5">
        <f t="shared" si="244"/>
        <v>21</v>
      </c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>
        <v>12</v>
      </c>
      <c r="AL549" s="5"/>
      <c r="AM549" s="5">
        <f t="shared" si="245"/>
        <v>20</v>
      </c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 spans="1:49">
      <c r="A550" s="5" t="s">
        <v>105</v>
      </c>
      <c r="B550" s="5" t="str">
        <f>VLOOKUP(A550,'name convert'!$A$1:$B$50,2,FALSE)</f>
        <v>Engineering</v>
      </c>
      <c r="C550" s="5" t="s">
        <v>229</v>
      </c>
      <c r="D550" s="5">
        <v>1</v>
      </c>
      <c r="E550" s="5">
        <v>1</v>
      </c>
      <c r="F550" s="5">
        <v>1</v>
      </c>
      <c r="G550" s="5">
        <v>0</v>
      </c>
      <c r="H550" s="5"/>
      <c r="I550" s="5">
        <v>1800</v>
      </c>
      <c r="J550" s="5">
        <f t="shared" ref="J550:J569" si="249">I550/60</f>
        <v>30</v>
      </c>
      <c r="K550" s="5">
        <v>5000</v>
      </c>
      <c r="L550" s="5">
        <v>0</v>
      </c>
      <c r="M550" s="5">
        <v>2000</v>
      </c>
      <c r="N550" s="5">
        <v>2000</v>
      </c>
      <c r="O550" s="5">
        <v>2000</v>
      </c>
      <c r="P550" s="5"/>
      <c r="Q550" s="5">
        <v>1</v>
      </c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>
        <v>5</v>
      </c>
      <c r="AK550" s="5"/>
      <c r="AL550" s="5"/>
      <c r="AM550" s="5">
        <v>2</v>
      </c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 spans="1:49">
      <c r="A551" s="5" t="s">
        <v>105</v>
      </c>
      <c r="B551" s="5" t="str">
        <f>VLOOKUP(A551,'name convert'!$A$1:$B$50,2,FALSE)</f>
        <v>Engineering</v>
      </c>
      <c r="C551" s="5" t="s">
        <v>229</v>
      </c>
      <c r="D551" s="5">
        <v>2</v>
      </c>
      <c r="E551" s="5">
        <v>1</v>
      </c>
      <c r="F551" s="5">
        <v>2</v>
      </c>
      <c r="G551" s="5">
        <v>0</v>
      </c>
      <c r="H551" s="5"/>
      <c r="I551" s="5">
        <f t="shared" ref="I551:I559" si="250">I550*2</f>
        <v>3600</v>
      </c>
      <c r="J551" s="5">
        <f t="shared" si="249"/>
        <v>60</v>
      </c>
      <c r="K551" s="5">
        <f t="shared" ref="K551:K559" si="251">K550*2</f>
        <v>10000</v>
      </c>
      <c r="L551" s="5">
        <f t="shared" ref="L551:L559" si="252">L550*2</f>
        <v>0</v>
      </c>
      <c r="M551" s="5">
        <f t="shared" ref="M551:M559" si="253">M550*2</f>
        <v>4000</v>
      </c>
      <c r="N551" s="5">
        <f t="shared" ref="N551:N559" si="254">N550*2</f>
        <v>4000</v>
      </c>
      <c r="O551" s="5">
        <f t="shared" ref="O551:O559" si="255">O550*2</f>
        <v>4000</v>
      </c>
      <c r="P551" s="5"/>
      <c r="Q551" s="5">
        <f t="shared" ref="Q551:Q570" si="256">Q550+1</f>
        <v>2</v>
      </c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>
        <v>5</v>
      </c>
      <c r="AK551" s="5"/>
      <c r="AL551" s="5"/>
      <c r="AM551" s="5">
        <v>2</v>
      </c>
      <c r="AN551" s="5"/>
      <c r="AO551" s="5"/>
      <c r="AP551" s="5"/>
      <c r="AQ551" s="5"/>
      <c r="AR551" s="5"/>
      <c r="AS551" s="5"/>
      <c r="AT551" s="5"/>
      <c r="AU551" s="5"/>
      <c r="AV551" s="5"/>
      <c r="AW551" s="5">
        <v>1</v>
      </c>
    </row>
    <row r="552" spans="1:49">
      <c r="A552" s="5" t="s">
        <v>105</v>
      </c>
      <c r="B552" s="5" t="str">
        <f>VLOOKUP(A552,'name convert'!$A$1:$B$50,2,FALSE)</f>
        <v>Engineering</v>
      </c>
      <c r="C552" s="5" t="s">
        <v>229</v>
      </c>
      <c r="D552" s="5">
        <v>3</v>
      </c>
      <c r="E552" s="5">
        <v>1</v>
      </c>
      <c r="F552" s="5">
        <v>3</v>
      </c>
      <c r="G552" s="5">
        <v>0</v>
      </c>
      <c r="H552" s="5"/>
      <c r="I552" s="5">
        <f t="shared" si="250"/>
        <v>7200</v>
      </c>
      <c r="J552" s="5">
        <f t="shared" si="249"/>
        <v>120</v>
      </c>
      <c r="K552" s="5">
        <f t="shared" si="251"/>
        <v>20000</v>
      </c>
      <c r="L552" s="5">
        <f t="shared" si="252"/>
        <v>0</v>
      </c>
      <c r="M552" s="5">
        <f t="shared" si="253"/>
        <v>8000</v>
      </c>
      <c r="N552" s="5">
        <f t="shared" si="254"/>
        <v>8000</v>
      </c>
      <c r="O552" s="5">
        <f t="shared" si="255"/>
        <v>8000</v>
      </c>
      <c r="P552" s="5"/>
      <c r="Q552" s="5">
        <f t="shared" si="256"/>
        <v>3</v>
      </c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>
        <v>5</v>
      </c>
      <c r="AK552" s="5"/>
      <c r="AL552" s="5"/>
      <c r="AM552" s="5">
        <v>2</v>
      </c>
      <c r="AN552" s="5"/>
      <c r="AO552" s="5"/>
      <c r="AP552" s="5"/>
      <c r="AQ552" s="5"/>
      <c r="AR552" s="5"/>
      <c r="AS552" s="5"/>
      <c r="AT552" s="5"/>
      <c r="AU552" s="5"/>
      <c r="AV552" s="5"/>
      <c r="AW552" s="5">
        <f t="shared" ref="AW552:AW570" si="257">AW551+1</f>
        <v>2</v>
      </c>
    </row>
    <row r="553" spans="1:49">
      <c r="A553" s="5" t="s">
        <v>105</v>
      </c>
      <c r="B553" s="5" t="str">
        <f>VLOOKUP(A553,'name convert'!$A$1:$B$50,2,FALSE)</f>
        <v>Engineering</v>
      </c>
      <c r="C553" s="5" t="s">
        <v>229</v>
      </c>
      <c r="D553" s="5">
        <v>4</v>
      </c>
      <c r="E553" s="5">
        <v>1</v>
      </c>
      <c r="F553" s="5">
        <v>4</v>
      </c>
      <c r="G553" s="5">
        <v>0</v>
      </c>
      <c r="H553" s="5"/>
      <c r="I553" s="5">
        <f t="shared" si="250"/>
        <v>14400</v>
      </c>
      <c r="J553" s="5">
        <f t="shared" si="249"/>
        <v>240</v>
      </c>
      <c r="K553" s="5">
        <f t="shared" si="251"/>
        <v>40000</v>
      </c>
      <c r="L553" s="5">
        <f t="shared" si="252"/>
        <v>0</v>
      </c>
      <c r="M553" s="5">
        <f t="shared" si="253"/>
        <v>16000</v>
      </c>
      <c r="N553" s="5">
        <f t="shared" si="254"/>
        <v>16000</v>
      </c>
      <c r="O553" s="5">
        <f t="shared" si="255"/>
        <v>16000</v>
      </c>
      <c r="P553" s="5"/>
      <c r="Q553" s="5">
        <f t="shared" si="256"/>
        <v>4</v>
      </c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>
        <v>5</v>
      </c>
      <c r="AK553" s="5"/>
      <c r="AL553" s="5"/>
      <c r="AM553" s="5">
        <v>2</v>
      </c>
      <c r="AN553" s="5"/>
      <c r="AO553" s="5"/>
      <c r="AP553" s="5"/>
      <c r="AQ553" s="5"/>
      <c r="AR553" s="5"/>
      <c r="AS553" s="5"/>
      <c r="AT553" s="5"/>
      <c r="AU553" s="5"/>
      <c r="AV553" s="5"/>
      <c r="AW553" s="5">
        <f t="shared" si="257"/>
        <v>3</v>
      </c>
    </row>
    <row r="554" spans="1:49">
      <c r="A554" s="5" t="s">
        <v>105</v>
      </c>
      <c r="B554" s="5" t="str">
        <f>VLOOKUP(A554,'name convert'!$A$1:$B$50,2,FALSE)</f>
        <v>Engineering</v>
      </c>
      <c r="C554" s="5" t="s">
        <v>229</v>
      </c>
      <c r="D554" s="5">
        <v>5</v>
      </c>
      <c r="E554" s="5">
        <v>1</v>
      </c>
      <c r="F554" s="5">
        <v>5</v>
      </c>
      <c r="G554" s="5">
        <v>0</v>
      </c>
      <c r="H554" s="5"/>
      <c r="I554" s="5">
        <f t="shared" si="250"/>
        <v>28800</v>
      </c>
      <c r="J554" s="5">
        <f t="shared" si="249"/>
        <v>480</v>
      </c>
      <c r="K554" s="5">
        <f t="shared" si="251"/>
        <v>80000</v>
      </c>
      <c r="L554" s="5">
        <f t="shared" si="252"/>
        <v>0</v>
      </c>
      <c r="M554" s="5">
        <f t="shared" si="253"/>
        <v>32000</v>
      </c>
      <c r="N554" s="5">
        <f t="shared" si="254"/>
        <v>32000</v>
      </c>
      <c r="O554" s="5">
        <f t="shared" si="255"/>
        <v>32000</v>
      </c>
      <c r="P554" s="5"/>
      <c r="Q554" s="5">
        <f t="shared" si="256"/>
        <v>5</v>
      </c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>
        <v>5</v>
      </c>
      <c r="AK554" s="5"/>
      <c r="AL554" s="5"/>
      <c r="AM554" s="5">
        <v>2</v>
      </c>
      <c r="AN554" s="5"/>
      <c r="AO554" s="5"/>
      <c r="AP554" s="5"/>
      <c r="AQ554" s="5"/>
      <c r="AR554" s="5"/>
      <c r="AS554" s="5"/>
      <c r="AT554" s="5"/>
      <c r="AU554" s="5"/>
      <c r="AV554" s="5"/>
      <c r="AW554" s="5">
        <f t="shared" si="257"/>
        <v>4</v>
      </c>
    </row>
    <row r="555" spans="1:49">
      <c r="A555" s="5" t="s">
        <v>105</v>
      </c>
      <c r="B555" s="5" t="str">
        <f>VLOOKUP(A555,'name convert'!$A$1:$B$50,2,FALSE)</f>
        <v>Engineering</v>
      </c>
      <c r="C555" s="5" t="s">
        <v>229</v>
      </c>
      <c r="D555" s="5">
        <v>6</v>
      </c>
      <c r="E555" s="5">
        <v>1</v>
      </c>
      <c r="F555" s="5">
        <v>6</v>
      </c>
      <c r="G555" s="5">
        <v>0</v>
      </c>
      <c r="H555" s="5"/>
      <c r="I555" s="5">
        <f t="shared" si="250"/>
        <v>57600</v>
      </c>
      <c r="J555" s="5">
        <f t="shared" si="249"/>
        <v>960</v>
      </c>
      <c r="K555" s="5">
        <f t="shared" si="251"/>
        <v>160000</v>
      </c>
      <c r="L555" s="5">
        <f t="shared" si="252"/>
        <v>0</v>
      </c>
      <c r="M555" s="5">
        <f t="shared" si="253"/>
        <v>64000</v>
      </c>
      <c r="N555" s="5">
        <f t="shared" si="254"/>
        <v>64000</v>
      </c>
      <c r="O555" s="5">
        <f t="shared" si="255"/>
        <v>64000</v>
      </c>
      <c r="P555" s="5"/>
      <c r="Q555" s="5">
        <f t="shared" si="256"/>
        <v>6</v>
      </c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>
        <v>5</v>
      </c>
      <c r="AK555" s="5"/>
      <c r="AL555" s="5"/>
      <c r="AM555" s="5">
        <v>2</v>
      </c>
      <c r="AN555" s="5"/>
      <c r="AO555" s="5"/>
      <c r="AP555" s="5"/>
      <c r="AQ555" s="5"/>
      <c r="AR555" s="5"/>
      <c r="AS555" s="5"/>
      <c r="AT555" s="5"/>
      <c r="AU555" s="5"/>
      <c r="AV555" s="5"/>
      <c r="AW555" s="5">
        <f t="shared" si="257"/>
        <v>5</v>
      </c>
    </row>
    <row r="556" spans="1:49">
      <c r="A556" s="5" t="s">
        <v>105</v>
      </c>
      <c r="B556" s="5" t="str">
        <f>VLOOKUP(A556,'name convert'!$A$1:$B$50,2,FALSE)</f>
        <v>Engineering</v>
      </c>
      <c r="C556" s="5" t="s">
        <v>229</v>
      </c>
      <c r="D556" s="5">
        <v>7</v>
      </c>
      <c r="E556" s="5">
        <v>1</v>
      </c>
      <c r="F556" s="5">
        <v>7</v>
      </c>
      <c r="G556" s="5">
        <v>0</v>
      </c>
      <c r="H556" s="5"/>
      <c r="I556" s="5">
        <f t="shared" si="250"/>
        <v>115200</v>
      </c>
      <c r="J556" s="5">
        <f t="shared" si="249"/>
        <v>1920</v>
      </c>
      <c r="K556" s="5">
        <f t="shared" si="251"/>
        <v>320000</v>
      </c>
      <c r="L556" s="5">
        <f t="shared" si="252"/>
        <v>0</v>
      </c>
      <c r="M556" s="5">
        <f t="shared" si="253"/>
        <v>128000</v>
      </c>
      <c r="N556" s="5">
        <f t="shared" si="254"/>
        <v>128000</v>
      </c>
      <c r="O556" s="5">
        <f t="shared" si="255"/>
        <v>128000</v>
      </c>
      <c r="P556" s="5"/>
      <c r="Q556" s="5">
        <f t="shared" si="256"/>
        <v>7</v>
      </c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>
        <v>5</v>
      </c>
      <c r="AK556" s="5"/>
      <c r="AL556" s="5"/>
      <c r="AM556" s="5">
        <v>2</v>
      </c>
      <c r="AN556" s="5"/>
      <c r="AO556" s="5"/>
      <c r="AP556" s="5"/>
      <c r="AQ556" s="5"/>
      <c r="AR556" s="5"/>
      <c r="AS556" s="5"/>
      <c r="AT556" s="5"/>
      <c r="AU556" s="5"/>
      <c r="AV556" s="5"/>
      <c r="AW556" s="5">
        <f t="shared" si="257"/>
        <v>6</v>
      </c>
    </row>
    <row r="557" spans="1:49">
      <c r="A557" s="5" t="s">
        <v>105</v>
      </c>
      <c r="B557" s="5" t="str">
        <f>VLOOKUP(A557,'name convert'!$A$1:$B$50,2,FALSE)</f>
        <v>Engineering</v>
      </c>
      <c r="C557" s="5" t="s">
        <v>229</v>
      </c>
      <c r="D557" s="5">
        <v>8</v>
      </c>
      <c r="E557" s="5">
        <v>1</v>
      </c>
      <c r="F557" s="5">
        <v>8</v>
      </c>
      <c r="G557" s="5">
        <v>0</v>
      </c>
      <c r="H557" s="5"/>
      <c r="I557" s="5">
        <f t="shared" si="250"/>
        <v>230400</v>
      </c>
      <c r="J557" s="5">
        <f t="shared" si="249"/>
        <v>3840</v>
      </c>
      <c r="K557" s="5">
        <f t="shared" si="251"/>
        <v>640000</v>
      </c>
      <c r="L557" s="5">
        <f t="shared" si="252"/>
        <v>0</v>
      </c>
      <c r="M557" s="5">
        <f t="shared" si="253"/>
        <v>256000</v>
      </c>
      <c r="N557" s="5">
        <f t="shared" si="254"/>
        <v>256000</v>
      </c>
      <c r="O557" s="5">
        <f t="shared" si="255"/>
        <v>256000</v>
      </c>
      <c r="P557" s="5"/>
      <c r="Q557" s="5">
        <f t="shared" si="256"/>
        <v>8</v>
      </c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>
        <v>5</v>
      </c>
      <c r="AK557" s="5"/>
      <c r="AL557" s="5"/>
      <c r="AM557" s="5">
        <v>2</v>
      </c>
      <c r="AN557" s="5"/>
      <c r="AO557" s="5"/>
      <c r="AP557" s="5"/>
      <c r="AQ557" s="5"/>
      <c r="AR557" s="5"/>
      <c r="AS557" s="5"/>
      <c r="AT557" s="5"/>
      <c r="AU557" s="5"/>
      <c r="AV557" s="5"/>
      <c r="AW557" s="5">
        <f t="shared" si="257"/>
        <v>7</v>
      </c>
    </row>
    <row r="558" spans="1:49">
      <c r="A558" s="5" t="s">
        <v>105</v>
      </c>
      <c r="B558" s="5" t="str">
        <f>VLOOKUP(A558,'name convert'!$A$1:$B$50,2,FALSE)</f>
        <v>Engineering</v>
      </c>
      <c r="C558" s="5" t="s">
        <v>229</v>
      </c>
      <c r="D558" s="5">
        <v>9</v>
      </c>
      <c r="E558" s="5">
        <v>1</v>
      </c>
      <c r="F558" s="5">
        <v>9</v>
      </c>
      <c r="G558" s="5">
        <v>0</v>
      </c>
      <c r="H558" s="5"/>
      <c r="I558" s="5">
        <f t="shared" si="250"/>
        <v>460800</v>
      </c>
      <c r="J558" s="5">
        <f t="shared" si="249"/>
        <v>7680</v>
      </c>
      <c r="K558" s="5">
        <f t="shared" si="251"/>
        <v>1280000</v>
      </c>
      <c r="L558" s="5">
        <f t="shared" si="252"/>
        <v>0</v>
      </c>
      <c r="M558" s="5">
        <f t="shared" si="253"/>
        <v>512000</v>
      </c>
      <c r="N558" s="5">
        <f t="shared" si="254"/>
        <v>512000</v>
      </c>
      <c r="O558" s="5">
        <f t="shared" si="255"/>
        <v>512000</v>
      </c>
      <c r="P558" s="5"/>
      <c r="Q558" s="5">
        <f t="shared" si="256"/>
        <v>9</v>
      </c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>
        <v>5</v>
      </c>
      <c r="AK558" s="5"/>
      <c r="AL558" s="5"/>
      <c r="AM558" s="5">
        <v>2</v>
      </c>
      <c r="AN558" s="5"/>
      <c r="AO558" s="5"/>
      <c r="AP558" s="5"/>
      <c r="AQ558" s="5"/>
      <c r="AR558" s="5"/>
      <c r="AS558" s="5"/>
      <c r="AT558" s="5"/>
      <c r="AU558" s="5"/>
      <c r="AV558" s="5"/>
      <c r="AW558" s="5">
        <f t="shared" si="257"/>
        <v>8</v>
      </c>
    </row>
    <row r="559" spans="1:49">
      <c r="A559" s="5" t="s">
        <v>105</v>
      </c>
      <c r="B559" s="5" t="str">
        <f>VLOOKUP(A559,'name convert'!$A$1:$B$50,2,FALSE)</f>
        <v>Engineering</v>
      </c>
      <c r="C559" s="5" t="s">
        <v>229</v>
      </c>
      <c r="D559" s="5">
        <v>10</v>
      </c>
      <c r="E559" s="5">
        <v>1</v>
      </c>
      <c r="F559" s="5">
        <v>10</v>
      </c>
      <c r="G559" s="5">
        <v>0</v>
      </c>
      <c r="H559" s="5"/>
      <c r="I559" s="5">
        <f t="shared" si="250"/>
        <v>921600</v>
      </c>
      <c r="J559" s="5">
        <f t="shared" si="249"/>
        <v>15360</v>
      </c>
      <c r="K559" s="5">
        <f t="shared" si="251"/>
        <v>2560000</v>
      </c>
      <c r="L559" s="5">
        <f t="shared" si="252"/>
        <v>0</v>
      </c>
      <c r="M559" s="5">
        <f t="shared" si="253"/>
        <v>1024000</v>
      </c>
      <c r="N559" s="5">
        <f t="shared" si="254"/>
        <v>1024000</v>
      </c>
      <c r="O559" s="5">
        <f t="shared" si="255"/>
        <v>1024000</v>
      </c>
      <c r="P559" s="5"/>
      <c r="Q559" s="5">
        <f t="shared" si="256"/>
        <v>10</v>
      </c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>
        <v>5</v>
      </c>
      <c r="AK559" s="5"/>
      <c r="AL559" s="5"/>
      <c r="AM559" s="5">
        <v>2</v>
      </c>
      <c r="AN559" s="5"/>
      <c r="AO559" s="5"/>
      <c r="AP559" s="5"/>
      <c r="AQ559" s="5"/>
      <c r="AR559" s="5"/>
      <c r="AS559" s="5"/>
      <c r="AT559" s="5"/>
      <c r="AU559" s="5"/>
      <c r="AV559" s="5"/>
      <c r="AW559" s="5">
        <f t="shared" si="257"/>
        <v>9</v>
      </c>
    </row>
    <row r="560" spans="1:49">
      <c r="A560" s="5" t="s">
        <v>105</v>
      </c>
      <c r="B560" s="5" t="str">
        <f>VLOOKUP(A560,'name convert'!$A$1:$B$50,2,FALSE)</f>
        <v>Engineering</v>
      </c>
      <c r="C560" s="5" t="s">
        <v>229</v>
      </c>
      <c r="D560" s="5">
        <v>11</v>
      </c>
      <c r="E560" s="5">
        <v>2</v>
      </c>
      <c r="F560" s="5">
        <v>1</v>
      </c>
      <c r="G560" s="5">
        <v>0</v>
      </c>
      <c r="H560" s="5"/>
      <c r="I560" s="5">
        <v>0</v>
      </c>
      <c r="J560" s="5">
        <f t="shared" si="249"/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/>
      <c r="Q560" s="5">
        <f t="shared" si="256"/>
        <v>11</v>
      </c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>
        <f t="shared" ref="AJ560:AJ569" si="258">AJ550+10</f>
        <v>15</v>
      </c>
      <c r="AK560" s="5"/>
      <c r="AL560" s="5"/>
      <c r="AM560" s="5">
        <f t="shared" ref="AM560:AM569" si="259">AM550+10</f>
        <v>12</v>
      </c>
      <c r="AN560" s="5"/>
      <c r="AO560" s="5"/>
      <c r="AP560" s="5"/>
      <c r="AQ560" s="5"/>
      <c r="AR560" s="5"/>
      <c r="AS560" s="5"/>
      <c r="AT560" s="5"/>
      <c r="AU560" s="5"/>
      <c r="AV560" s="5"/>
      <c r="AW560" s="5">
        <f t="shared" si="257"/>
        <v>10</v>
      </c>
    </row>
    <row r="561" spans="1:49">
      <c r="A561" s="5" t="s">
        <v>105</v>
      </c>
      <c r="B561" s="5" t="str">
        <f>VLOOKUP(A561,'name convert'!$A$1:$B$50,2,FALSE)</f>
        <v>Engineering</v>
      </c>
      <c r="C561" s="5" t="s">
        <v>229</v>
      </c>
      <c r="D561" s="5">
        <v>12</v>
      </c>
      <c r="E561" s="5">
        <v>2</v>
      </c>
      <c r="F561" s="5">
        <v>2</v>
      </c>
      <c r="G561" s="5">
        <v>0</v>
      </c>
      <c r="H561" s="5"/>
      <c r="I561" s="5">
        <f t="shared" ref="I561:I569" si="260">I551</f>
        <v>3600</v>
      </c>
      <c r="J561" s="5">
        <f t="shared" si="249"/>
        <v>60</v>
      </c>
      <c r="K561" s="5">
        <f t="shared" ref="K561:O569" si="261">K551</f>
        <v>10000</v>
      </c>
      <c r="L561" s="5">
        <f t="shared" si="261"/>
        <v>0</v>
      </c>
      <c r="M561" s="5">
        <f t="shared" si="261"/>
        <v>4000</v>
      </c>
      <c r="N561" s="5">
        <f t="shared" si="261"/>
        <v>4000</v>
      </c>
      <c r="O561" s="5">
        <f t="shared" si="261"/>
        <v>4000</v>
      </c>
      <c r="P561" s="5"/>
      <c r="Q561" s="5">
        <f t="shared" si="256"/>
        <v>12</v>
      </c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>
        <f t="shared" si="258"/>
        <v>15</v>
      </c>
      <c r="AK561" s="5"/>
      <c r="AL561" s="5"/>
      <c r="AM561" s="5">
        <f t="shared" si="259"/>
        <v>12</v>
      </c>
      <c r="AN561" s="5"/>
      <c r="AO561" s="5"/>
      <c r="AP561" s="5"/>
      <c r="AQ561" s="5"/>
      <c r="AR561" s="5"/>
      <c r="AS561" s="5"/>
      <c r="AT561" s="5"/>
      <c r="AU561" s="5"/>
      <c r="AV561" s="5"/>
      <c r="AW561" s="5">
        <f t="shared" si="257"/>
        <v>11</v>
      </c>
    </row>
    <row r="562" spans="1:49">
      <c r="A562" s="5" t="s">
        <v>105</v>
      </c>
      <c r="B562" s="5" t="str">
        <f>VLOOKUP(A562,'name convert'!$A$1:$B$50,2,FALSE)</f>
        <v>Engineering</v>
      </c>
      <c r="C562" s="5" t="s">
        <v>229</v>
      </c>
      <c r="D562" s="5">
        <v>13</v>
      </c>
      <c r="E562" s="5">
        <v>2</v>
      </c>
      <c r="F562" s="5">
        <v>3</v>
      </c>
      <c r="G562" s="5">
        <v>0</v>
      </c>
      <c r="H562" s="5"/>
      <c r="I562" s="5">
        <f t="shared" si="260"/>
        <v>7200</v>
      </c>
      <c r="J562" s="5">
        <f t="shared" si="249"/>
        <v>120</v>
      </c>
      <c r="K562" s="5">
        <f t="shared" si="261"/>
        <v>20000</v>
      </c>
      <c r="L562" s="5">
        <f t="shared" si="261"/>
        <v>0</v>
      </c>
      <c r="M562" s="5">
        <f t="shared" si="261"/>
        <v>8000</v>
      </c>
      <c r="N562" s="5">
        <f t="shared" si="261"/>
        <v>8000</v>
      </c>
      <c r="O562" s="5">
        <f t="shared" si="261"/>
        <v>8000</v>
      </c>
      <c r="P562" s="5"/>
      <c r="Q562" s="5">
        <f t="shared" si="256"/>
        <v>13</v>
      </c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>
        <f t="shared" si="258"/>
        <v>15</v>
      </c>
      <c r="AK562" s="5"/>
      <c r="AL562" s="5"/>
      <c r="AM562" s="5">
        <f t="shared" si="259"/>
        <v>12</v>
      </c>
      <c r="AN562" s="5"/>
      <c r="AO562" s="5"/>
      <c r="AP562" s="5"/>
      <c r="AQ562" s="5"/>
      <c r="AR562" s="5"/>
      <c r="AS562" s="5"/>
      <c r="AT562" s="5"/>
      <c r="AU562" s="5"/>
      <c r="AV562" s="5"/>
      <c r="AW562" s="5">
        <f t="shared" si="257"/>
        <v>12</v>
      </c>
    </row>
    <row r="563" spans="1:49">
      <c r="A563" s="5" t="s">
        <v>105</v>
      </c>
      <c r="B563" s="5" t="str">
        <f>VLOOKUP(A563,'name convert'!$A$1:$B$50,2,FALSE)</f>
        <v>Engineering</v>
      </c>
      <c r="C563" s="5" t="s">
        <v>229</v>
      </c>
      <c r="D563" s="5">
        <v>14</v>
      </c>
      <c r="E563" s="5">
        <v>2</v>
      </c>
      <c r="F563" s="5">
        <v>4</v>
      </c>
      <c r="G563" s="5">
        <v>0</v>
      </c>
      <c r="H563" s="5"/>
      <c r="I563" s="5">
        <f t="shared" si="260"/>
        <v>14400</v>
      </c>
      <c r="J563" s="5">
        <f t="shared" si="249"/>
        <v>240</v>
      </c>
      <c r="K563" s="5">
        <f t="shared" si="261"/>
        <v>40000</v>
      </c>
      <c r="L563" s="5">
        <f t="shared" si="261"/>
        <v>0</v>
      </c>
      <c r="M563" s="5">
        <f t="shared" si="261"/>
        <v>16000</v>
      </c>
      <c r="N563" s="5">
        <f t="shared" si="261"/>
        <v>16000</v>
      </c>
      <c r="O563" s="5">
        <f t="shared" si="261"/>
        <v>16000</v>
      </c>
      <c r="P563" s="5"/>
      <c r="Q563" s="5">
        <f t="shared" si="256"/>
        <v>14</v>
      </c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>
        <f t="shared" si="258"/>
        <v>15</v>
      </c>
      <c r="AK563" s="5"/>
      <c r="AL563" s="5"/>
      <c r="AM563" s="5">
        <f t="shared" si="259"/>
        <v>12</v>
      </c>
      <c r="AN563" s="5"/>
      <c r="AO563" s="5"/>
      <c r="AP563" s="5"/>
      <c r="AQ563" s="5"/>
      <c r="AR563" s="5"/>
      <c r="AS563" s="5"/>
      <c r="AT563" s="5"/>
      <c r="AU563" s="5"/>
      <c r="AV563" s="5"/>
      <c r="AW563" s="5">
        <f t="shared" si="257"/>
        <v>13</v>
      </c>
    </row>
    <row r="564" spans="1:49">
      <c r="A564" s="5" t="s">
        <v>105</v>
      </c>
      <c r="B564" s="5" t="str">
        <f>VLOOKUP(A564,'name convert'!$A$1:$B$50,2,FALSE)</f>
        <v>Engineering</v>
      </c>
      <c r="C564" s="5" t="s">
        <v>229</v>
      </c>
      <c r="D564" s="5">
        <v>15</v>
      </c>
      <c r="E564" s="5">
        <v>2</v>
      </c>
      <c r="F564" s="5">
        <v>5</v>
      </c>
      <c r="G564" s="5">
        <v>0</v>
      </c>
      <c r="H564" s="5"/>
      <c r="I564" s="5">
        <f t="shared" si="260"/>
        <v>28800</v>
      </c>
      <c r="J564" s="5">
        <f t="shared" si="249"/>
        <v>480</v>
      </c>
      <c r="K564" s="5">
        <f t="shared" si="261"/>
        <v>80000</v>
      </c>
      <c r="L564" s="5">
        <f t="shared" si="261"/>
        <v>0</v>
      </c>
      <c r="M564" s="5">
        <f t="shared" si="261"/>
        <v>32000</v>
      </c>
      <c r="N564" s="5">
        <f t="shared" si="261"/>
        <v>32000</v>
      </c>
      <c r="O564" s="5">
        <f t="shared" si="261"/>
        <v>32000</v>
      </c>
      <c r="P564" s="5"/>
      <c r="Q564" s="5">
        <f t="shared" si="256"/>
        <v>15</v>
      </c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>
        <f t="shared" si="258"/>
        <v>15</v>
      </c>
      <c r="AK564" s="5"/>
      <c r="AL564" s="5"/>
      <c r="AM564" s="5">
        <f t="shared" si="259"/>
        <v>12</v>
      </c>
      <c r="AN564" s="5"/>
      <c r="AO564" s="5"/>
      <c r="AP564" s="5"/>
      <c r="AQ564" s="5"/>
      <c r="AR564" s="5"/>
      <c r="AS564" s="5"/>
      <c r="AT564" s="5"/>
      <c r="AU564" s="5"/>
      <c r="AV564" s="5"/>
      <c r="AW564" s="5">
        <f t="shared" si="257"/>
        <v>14</v>
      </c>
    </row>
    <row r="565" spans="1:49">
      <c r="A565" s="5" t="s">
        <v>105</v>
      </c>
      <c r="B565" s="5" t="str">
        <f>VLOOKUP(A565,'name convert'!$A$1:$B$50,2,FALSE)</f>
        <v>Engineering</v>
      </c>
      <c r="C565" s="5" t="s">
        <v>229</v>
      </c>
      <c r="D565" s="5">
        <v>16</v>
      </c>
      <c r="E565" s="5">
        <v>2</v>
      </c>
      <c r="F565" s="5">
        <v>6</v>
      </c>
      <c r="G565" s="5">
        <v>0</v>
      </c>
      <c r="H565" s="5"/>
      <c r="I565" s="5">
        <f t="shared" si="260"/>
        <v>57600</v>
      </c>
      <c r="J565" s="5">
        <f t="shared" si="249"/>
        <v>960</v>
      </c>
      <c r="K565" s="5">
        <f t="shared" si="261"/>
        <v>160000</v>
      </c>
      <c r="L565" s="5">
        <f t="shared" si="261"/>
        <v>0</v>
      </c>
      <c r="M565" s="5">
        <f t="shared" si="261"/>
        <v>64000</v>
      </c>
      <c r="N565" s="5">
        <f t="shared" si="261"/>
        <v>64000</v>
      </c>
      <c r="O565" s="5">
        <f t="shared" si="261"/>
        <v>64000</v>
      </c>
      <c r="P565" s="5"/>
      <c r="Q565" s="5">
        <f t="shared" si="256"/>
        <v>16</v>
      </c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>
        <f t="shared" si="258"/>
        <v>15</v>
      </c>
      <c r="AK565" s="5"/>
      <c r="AL565" s="5"/>
      <c r="AM565" s="5">
        <f t="shared" si="259"/>
        <v>12</v>
      </c>
      <c r="AN565" s="5"/>
      <c r="AO565" s="5"/>
      <c r="AP565" s="5"/>
      <c r="AQ565" s="5"/>
      <c r="AR565" s="5"/>
      <c r="AS565" s="5"/>
      <c r="AT565" s="5"/>
      <c r="AU565" s="5"/>
      <c r="AV565" s="5"/>
      <c r="AW565" s="5">
        <f t="shared" si="257"/>
        <v>15</v>
      </c>
    </row>
    <row r="566" spans="1:49">
      <c r="A566" s="5" t="s">
        <v>105</v>
      </c>
      <c r="B566" s="5" t="str">
        <f>VLOOKUP(A566,'name convert'!$A$1:$B$50,2,FALSE)</f>
        <v>Engineering</v>
      </c>
      <c r="C566" s="5" t="s">
        <v>229</v>
      </c>
      <c r="D566" s="5">
        <v>17</v>
      </c>
      <c r="E566" s="5">
        <v>2</v>
      </c>
      <c r="F566" s="5">
        <v>7</v>
      </c>
      <c r="G566" s="5">
        <v>0</v>
      </c>
      <c r="H566" s="5"/>
      <c r="I566" s="5">
        <f t="shared" si="260"/>
        <v>115200</v>
      </c>
      <c r="J566" s="5">
        <f t="shared" si="249"/>
        <v>1920</v>
      </c>
      <c r="K566" s="5">
        <f t="shared" si="261"/>
        <v>320000</v>
      </c>
      <c r="L566" s="5">
        <f t="shared" si="261"/>
        <v>0</v>
      </c>
      <c r="M566" s="5">
        <f t="shared" si="261"/>
        <v>128000</v>
      </c>
      <c r="N566" s="5">
        <f t="shared" si="261"/>
        <v>128000</v>
      </c>
      <c r="O566" s="5">
        <f t="shared" si="261"/>
        <v>128000</v>
      </c>
      <c r="P566" s="5"/>
      <c r="Q566" s="5">
        <f t="shared" si="256"/>
        <v>17</v>
      </c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>
        <f t="shared" si="258"/>
        <v>15</v>
      </c>
      <c r="AK566" s="5"/>
      <c r="AL566" s="5"/>
      <c r="AM566" s="5">
        <f t="shared" si="259"/>
        <v>12</v>
      </c>
      <c r="AN566" s="5"/>
      <c r="AO566" s="5"/>
      <c r="AP566" s="5"/>
      <c r="AQ566" s="5"/>
      <c r="AR566" s="5"/>
      <c r="AS566" s="5"/>
      <c r="AT566" s="5"/>
      <c r="AU566" s="5"/>
      <c r="AV566" s="5"/>
      <c r="AW566" s="5">
        <f t="shared" si="257"/>
        <v>16</v>
      </c>
    </row>
    <row r="567" spans="1:49">
      <c r="A567" s="5" t="s">
        <v>105</v>
      </c>
      <c r="B567" s="5" t="str">
        <f>VLOOKUP(A567,'name convert'!$A$1:$B$50,2,FALSE)</f>
        <v>Engineering</v>
      </c>
      <c r="C567" s="5" t="s">
        <v>229</v>
      </c>
      <c r="D567" s="5">
        <v>18</v>
      </c>
      <c r="E567" s="5">
        <v>2</v>
      </c>
      <c r="F567" s="5">
        <v>8</v>
      </c>
      <c r="G567" s="5">
        <v>0</v>
      </c>
      <c r="H567" s="5"/>
      <c r="I567" s="5">
        <f t="shared" si="260"/>
        <v>230400</v>
      </c>
      <c r="J567" s="5">
        <f t="shared" si="249"/>
        <v>3840</v>
      </c>
      <c r="K567" s="5">
        <f t="shared" si="261"/>
        <v>640000</v>
      </c>
      <c r="L567" s="5">
        <f t="shared" si="261"/>
        <v>0</v>
      </c>
      <c r="M567" s="5">
        <f t="shared" si="261"/>
        <v>256000</v>
      </c>
      <c r="N567" s="5">
        <f t="shared" si="261"/>
        <v>256000</v>
      </c>
      <c r="O567" s="5">
        <f t="shared" si="261"/>
        <v>256000</v>
      </c>
      <c r="P567" s="5"/>
      <c r="Q567" s="5">
        <f t="shared" si="256"/>
        <v>18</v>
      </c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>
        <f t="shared" si="258"/>
        <v>15</v>
      </c>
      <c r="AK567" s="5"/>
      <c r="AL567" s="5"/>
      <c r="AM567" s="5">
        <f t="shared" si="259"/>
        <v>12</v>
      </c>
      <c r="AN567" s="5"/>
      <c r="AO567" s="5"/>
      <c r="AP567" s="5"/>
      <c r="AQ567" s="5"/>
      <c r="AR567" s="5"/>
      <c r="AS567" s="5"/>
      <c r="AT567" s="5"/>
      <c r="AU567" s="5"/>
      <c r="AV567" s="5"/>
      <c r="AW567" s="5">
        <f t="shared" si="257"/>
        <v>17</v>
      </c>
    </row>
    <row r="568" spans="1:49">
      <c r="A568" s="5" t="s">
        <v>105</v>
      </c>
      <c r="B568" s="5" t="str">
        <f>VLOOKUP(A568,'name convert'!$A$1:$B$50,2,FALSE)</f>
        <v>Engineering</v>
      </c>
      <c r="C568" s="5" t="s">
        <v>229</v>
      </c>
      <c r="D568" s="5">
        <v>19</v>
      </c>
      <c r="E568" s="5">
        <v>2</v>
      </c>
      <c r="F568" s="5">
        <v>9</v>
      </c>
      <c r="G568" s="5">
        <v>0</v>
      </c>
      <c r="H568" s="5"/>
      <c r="I568" s="5">
        <f t="shared" si="260"/>
        <v>460800</v>
      </c>
      <c r="J568" s="5">
        <f t="shared" si="249"/>
        <v>7680</v>
      </c>
      <c r="K568" s="5">
        <f t="shared" si="261"/>
        <v>1280000</v>
      </c>
      <c r="L568" s="5">
        <f t="shared" si="261"/>
        <v>0</v>
      </c>
      <c r="M568" s="5">
        <f t="shared" si="261"/>
        <v>512000</v>
      </c>
      <c r="N568" s="5">
        <f t="shared" si="261"/>
        <v>512000</v>
      </c>
      <c r="O568" s="5">
        <f t="shared" si="261"/>
        <v>512000</v>
      </c>
      <c r="P568" s="5"/>
      <c r="Q568" s="5">
        <f t="shared" si="256"/>
        <v>19</v>
      </c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>
        <f t="shared" si="258"/>
        <v>15</v>
      </c>
      <c r="AK568" s="5"/>
      <c r="AL568" s="5"/>
      <c r="AM568" s="5">
        <f t="shared" si="259"/>
        <v>12</v>
      </c>
      <c r="AN568" s="5"/>
      <c r="AO568" s="5"/>
      <c r="AP568" s="5"/>
      <c r="AQ568" s="5"/>
      <c r="AR568" s="5"/>
      <c r="AS568" s="5"/>
      <c r="AT568" s="5"/>
      <c r="AU568" s="5"/>
      <c r="AV568" s="5"/>
      <c r="AW568" s="5">
        <f t="shared" si="257"/>
        <v>18</v>
      </c>
    </row>
    <row r="569" spans="1:49">
      <c r="A569" s="5" t="s">
        <v>105</v>
      </c>
      <c r="B569" s="5" t="str">
        <f>VLOOKUP(A569,'name convert'!$A$1:$B$50,2,FALSE)</f>
        <v>Engineering</v>
      </c>
      <c r="C569" s="5" t="s">
        <v>229</v>
      </c>
      <c r="D569" s="5">
        <v>20</v>
      </c>
      <c r="E569" s="5">
        <v>2</v>
      </c>
      <c r="F569" s="5">
        <v>10</v>
      </c>
      <c r="G569" s="5">
        <v>0</v>
      </c>
      <c r="H569" s="5"/>
      <c r="I569" s="5">
        <f t="shared" si="260"/>
        <v>921600</v>
      </c>
      <c r="J569" s="5">
        <f t="shared" si="249"/>
        <v>15360</v>
      </c>
      <c r="K569" s="5">
        <f t="shared" si="261"/>
        <v>2560000</v>
      </c>
      <c r="L569" s="5">
        <f t="shared" si="261"/>
        <v>0</v>
      </c>
      <c r="M569" s="5">
        <f t="shared" si="261"/>
        <v>1024000</v>
      </c>
      <c r="N569" s="5">
        <f t="shared" si="261"/>
        <v>1024000</v>
      </c>
      <c r="O569" s="5">
        <f t="shared" si="261"/>
        <v>1024000</v>
      </c>
      <c r="P569" s="5"/>
      <c r="Q569" s="5">
        <f t="shared" si="256"/>
        <v>20</v>
      </c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>
        <f t="shared" si="258"/>
        <v>15</v>
      </c>
      <c r="AK569" s="5"/>
      <c r="AL569" s="5"/>
      <c r="AM569" s="5">
        <f t="shared" si="259"/>
        <v>12</v>
      </c>
      <c r="AN569" s="5"/>
      <c r="AO569" s="5"/>
      <c r="AP569" s="5"/>
      <c r="AQ569" s="5"/>
      <c r="AR569" s="5"/>
      <c r="AS569" s="5"/>
      <c r="AT569" s="5"/>
      <c r="AU569" s="5"/>
      <c r="AV569" s="5"/>
      <c r="AW569" s="5">
        <f t="shared" si="257"/>
        <v>19</v>
      </c>
    </row>
    <row r="570" spans="1:49">
      <c r="A570" s="5" t="s">
        <v>105</v>
      </c>
      <c r="B570" s="5" t="str">
        <f>VLOOKUP(A570,'name convert'!$A$1:$B$50,2,FALSE)</f>
        <v>Engineering</v>
      </c>
      <c r="C570" s="5" t="s">
        <v>229</v>
      </c>
      <c r="D570" s="5">
        <v>21</v>
      </c>
      <c r="E570" s="5">
        <v>2</v>
      </c>
      <c r="F570" s="5">
        <v>11</v>
      </c>
      <c r="G570" s="5">
        <v>0</v>
      </c>
      <c r="H570" s="5"/>
      <c r="I570" s="5">
        <v>921600</v>
      </c>
      <c r="J570" s="5">
        <v>15360</v>
      </c>
      <c r="K570" s="5">
        <v>2560000</v>
      </c>
      <c r="L570" s="5">
        <v>0</v>
      </c>
      <c r="M570" s="5">
        <v>1024000</v>
      </c>
      <c r="N570" s="5">
        <v>1024000</v>
      </c>
      <c r="O570" s="5">
        <v>1024000</v>
      </c>
      <c r="P570" s="5"/>
      <c r="Q570" s="5">
        <f t="shared" si="256"/>
        <v>21</v>
      </c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>
        <v>15</v>
      </c>
      <c r="AK570" s="5"/>
      <c r="AL570" s="5"/>
      <c r="AM570" s="5">
        <v>12</v>
      </c>
      <c r="AN570" s="5"/>
      <c r="AO570" s="5"/>
      <c r="AP570" s="5"/>
      <c r="AQ570" s="5"/>
      <c r="AR570" s="5"/>
      <c r="AS570" s="5"/>
      <c r="AT570" s="5"/>
      <c r="AU570" s="5"/>
      <c r="AV570" s="5"/>
      <c r="AW570" s="5">
        <f t="shared" si="257"/>
        <v>20</v>
      </c>
    </row>
    <row r="571" spans="1:49">
      <c r="A571" s="5" t="s">
        <v>104</v>
      </c>
      <c r="B571" s="5" t="str">
        <f>VLOOKUP(A571,'name convert'!$A$1:$B$50,2,FALSE)</f>
        <v>Vigor</v>
      </c>
      <c r="C571" s="5" t="s">
        <v>229</v>
      </c>
      <c r="D571" s="5">
        <v>1</v>
      </c>
      <c r="E571" s="5">
        <v>1</v>
      </c>
      <c r="F571" s="5">
        <v>1</v>
      </c>
      <c r="G571" s="5">
        <v>0</v>
      </c>
      <c r="H571" s="5"/>
      <c r="I571" s="5">
        <v>1800</v>
      </c>
      <c r="J571" s="5">
        <f t="shared" ref="J571:J590" si="262">I571/60</f>
        <v>30</v>
      </c>
      <c r="K571" s="5">
        <v>3600</v>
      </c>
      <c r="L571" s="5">
        <v>1500</v>
      </c>
      <c r="M571" s="5">
        <v>0</v>
      </c>
      <c r="N571" s="5">
        <v>0</v>
      </c>
      <c r="O571" s="5">
        <v>0</v>
      </c>
      <c r="P571" s="5"/>
      <c r="Q571" s="5">
        <v>1</v>
      </c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>
        <v>3</v>
      </c>
      <c r="AR571" s="5"/>
      <c r="AS571" s="5"/>
      <c r="AT571" s="5"/>
      <c r="AU571" s="5"/>
      <c r="AV571" s="5"/>
      <c r="AW571" s="5"/>
    </row>
    <row r="572" spans="1:49">
      <c r="A572" s="5" t="s">
        <v>104</v>
      </c>
      <c r="B572" s="5" t="str">
        <f>VLOOKUP(A572,'name convert'!$A$1:$B$50,2,FALSE)</f>
        <v>Vigor</v>
      </c>
      <c r="C572" s="5" t="s">
        <v>229</v>
      </c>
      <c r="D572" s="5">
        <v>2</v>
      </c>
      <c r="E572" s="5">
        <v>1</v>
      </c>
      <c r="F572" s="5">
        <v>2</v>
      </c>
      <c r="G572" s="5">
        <v>0</v>
      </c>
      <c r="H572" s="5"/>
      <c r="I572" s="5">
        <f t="shared" ref="I572:I580" si="263">I571*2</f>
        <v>3600</v>
      </c>
      <c r="J572" s="5">
        <f t="shared" si="262"/>
        <v>60</v>
      </c>
      <c r="K572" s="5">
        <f t="shared" ref="K572:K580" si="264">K571*2</f>
        <v>7200</v>
      </c>
      <c r="L572" s="5">
        <f t="shared" ref="L572:L580" si="265">L571*2</f>
        <v>3000</v>
      </c>
      <c r="M572" s="5">
        <f t="shared" ref="M572:M580" si="266">M571*2</f>
        <v>0</v>
      </c>
      <c r="N572" s="5">
        <f t="shared" ref="N572:N580" si="267">N571*2</f>
        <v>0</v>
      </c>
      <c r="O572" s="5">
        <f t="shared" ref="O572:O580" si="268">O571*2</f>
        <v>0</v>
      </c>
      <c r="P572" s="5"/>
      <c r="Q572" s="5">
        <f t="shared" ref="Q572:Q591" si="269">Q571+1</f>
        <v>2</v>
      </c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>
        <v>3</v>
      </c>
      <c r="AR572" s="5"/>
      <c r="AS572" s="5"/>
      <c r="AT572" s="5"/>
      <c r="AU572" s="5"/>
      <c r="AV572" s="5">
        <v>1</v>
      </c>
      <c r="AW572" s="5"/>
    </row>
    <row r="573" spans="1:49">
      <c r="A573" s="5" t="s">
        <v>104</v>
      </c>
      <c r="B573" s="5" t="str">
        <f>VLOOKUP(A573,'name convert'!$A$1:$B$50,2,FALSE)</f>
        <v>Vigor</v>
      </c>
      <c r="C573" s="5" t="s">
        <v>229</v>
      </c>
      <c r="D573" s="5">
        <v>3</v>
      </c>
      <c r="E573" s="5">
        <v>1</v>
      </c>
      <c r="F573" s="5">
        <v>3</v>
      </c>
      <c r="G573" s="5">
        <v>0</v>
      </c>
      <c r="H573" s="5"/>
      <c r="I573" s="5">
        <f t="shared" si="263"/>
        <v>7200</v>
      </c>
      <c r="J573" s="5">
        <f t="shared" si="262"/>
        <v>120</v>
      </c>
      <c r="K573" s="5">
        <f t="shared" si="264"/>
        <v>14400</v>
      </c>
      <c r="L573" s="5">
        <f t="shared" si="265"/>
        <v>6000</v>
      </c>
      <c r="M573" s="5">
        <f t="shared" si="266"/>
        <v>0</v>
      </c>
      <c r="N573" s="5">
        <f t="shared" si="267"/>
        <v>0</v>
      </c>
      <c r="O573" s="5">
        <f t="shared" si="268"/>
        <v>0</v>
      </c>
      <c r="P573" s="5"/>
      <c r="Q573" s="5">
        <f t="shared" si="269"/>
        <v>3</v>
      </c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>
        <v>3</v>
      </c>
      <c r="AR573" s="5"/>
      <c r="AS573" s="5"/>
      <c r="AT573" s="5"/>
      <c r="AU573" s="5"/>
      <c r="AV573" s="5">
        <f t="shared" ref="AV573:AV591" si="270">AV572+1</f>
        <v>2</v>
      </c>
      <c r="AW573" s="5"/>
    </row>
    <row r="574" spans="1:49">
      <c r="A574" s="5" t="s">
        <v>104</v>
      </c>
      <c r="B574" s="5" t="str">
        <f>VLOOKUP(A574,'name convert'!$A$1:$B$50,2,FALSE)</f>
        <v>Vigor</v>
      </c>
      <c r="C574" s="5" t="s">
        <v>229</v>
      </c>
      <c r="D574" s="5">
        <v>4</v>
      </c>
      <c r="E574" s="5">
        <v>1</v>
      </c>
      <c r="F574" s="5">
        <v>4</v>
      </c>
      <c r="G574" s="5">
        <v>0</v>
      </c>
      <c r="H574" s="5"/>
      <c r="I574" s="5">
        <f t="shared" si="263"/>
        <v>14400</v>
      </c>
      <c r="J574" s="5">
        <f t="shared" si="262"/>
        <v>240</v>
      </c>
      <c r="K574" s="5">
        <f t="shared" si="264"/>
        <v>28800</v>
      </c>
      <c r="L574" s="5">
        <f t="shared" si="265"/>
        <v>12000</v>
      </c>
      <c r="M574" s="5">
        <f t="shared" si="266"/>
        <v>0</v>
      </c>
      <c r="N574" s="5">
        <f t="shared" si="267"/>
        <v>0</v>
      </c>
      <c r="O574" s="5">
        <f t="shared" si="268"/>
        <v>0</v>
      </c>
      <c r="P574" s="5"/>
      <c r="Q574" s="5">
        <f t="shared" si="269"/>
        <v>4</v>
      </c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>
        <v>3</v>
      </c>
      <c r="AR574" s="5"/>
      <c r="AS574" s="5"/>
      <c r="AT574" s="5"/>
      <c r="AU574" s="5"/>
      <c r="AV574" s="5">
        <f t="shared" si="270"/>
        <v>3</v>
      </c>
      <c r="AW574" s="5"/>
    </row>
    <row r="575" spans="1:49">
      <c r="A575" s="5" t="s">
        <v>104</v>
      </c>
      <c r="B575" s="5" t="str">
        <f>VLOOKUP(A575,'name convert'!$A$1:$B$50,2,FALSE)</f>
        <v>Vigor</v>
      </c>
      <c r="C575" s="5" t="s">
        <v>229</v>
      </c>
      <c r="D575" s="5">
        <v>5</v>
      </c>
      <c r="E575" s="5">
        <v>1</v>
      </c>
      <c r="F575" s="5">
        <v>5</v>
      </c>
      <c r="G575" s="5">
        <v>0</v>
      </c>
      <c r="H575" s="5"/>
      <c r="I575" s="5">
        <f t="shared" si="263"/>
        <v>28800</v>
      </c>
      <c r="J575" s="5">
        <f t="shared" si="262"/>
        <v>480</v>
      </c>
      <c r="K575" s="5">
        <f t="shared" si="264"/>
        <v>57600</v>
      </c>
      <c r="L575" s="5">
        <f t="shared" si="265"/>
        <v>24000</v>
      </c>
      <c r="M575" s="5">
        <f t="shared" si="266"/>
        <v>0</v>
      </c>
      <c r="N575" s="5">
        <f t="shared" si="267"/>
        <v>0</v>
      </c>
      <c r="O575" s="5">
        <f t="shared" si="268"/>
        <v>0</v>
      </c>
      <c r="P575" s="5"/>
      <c r="Q575" s="5">
        <f t="shared" si="269"/>
        <v>5</v>
      </c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>
        <v>3</v>
      </c>
      <c r="AR575" s="5"/>
      <c r="AS575" s="5"/>
      <c r="AT575" s="5"/>
      <c r="AU575" s="5"/>
      <c r="AV575" s="5">
        <f t="shared" si="270"/>
        <v>4</v>
      </c>
      <c r="AW575" s="5"/>
    </row>
    <row r="576" spans="1:49">
      <c r="A576" s="5" t="s">
        <v>104</v>
      </c>
      <c r="B576" s="5" t="str">
        <f>VLOOKUP(A576,'name convert'!$A$1:$B$50,2,FALSE)</f>
        <v>Vigor</v>
      </c>
      <c r="C576" s="5" t="s">
        <v>229</v>
      </c>
      <c r="D576" s="5">
        <v>6</v>
      </c>
      <c r="E576" s="5">
        <v>1</v>
      </c>
      <c r="F576" s="5">
        <v>6</v>
      </c>
      <c r="G576" s="5">
        <v>0</v>
      </c>
      <c r="H576" s="5"/>
      <c r="I576" s="5">
        <f t="shared" si="263"/>
        <v>57600</v>
      </c>
      <c r="J576" s="5">
        <f t="shared" si="262"/>
        <v>960</v>
      </c>
      <c r="K576" s="5">
        <f t="shared" si="264"/>
        <v>115200</v>
      </c>
      <c r="L576" s="5">
        <f t="shared" si="265"/>
        <v>48000</v>
      </c>
      <c r="M576" s="5">
        <f t="shared" si="266"/>
        <v>0</v>
      </c>
      <c r="N576" s="5">
        <f t="shared" si="267"/>
        <v>0</v>
      </c>
      <c r="O576" s="5">
        <f t="shared" si="268"/>
        <v>0</v>
      </c>
      <c r="P576" s="5"/>
      <c r="Q576" s="5">
        <f t="shared" si="269"/>
        <v>6</v>
      </c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>
        <v>3</v>
      </c>
      <c r="AR576" s="5"/>
      <c r="AS576" s="5"/>
      <c r="AT576" s="5"/>
      <c r="AU576" s="5"/>
      <c r="AV576" s="5">
        <f t="shared" si="270"/>
        <v>5</v>
      </c>
      <c r="AW576" s="5"/>
    </row>
    <row r="577" spans="1:49">
      <c r="A577" s="5" t="s">
        <v>104</v>
      </c>
      <c r="B577" s="5" t="str">
        <f>VLOOKUP(A577,'name convert'!$A$1:$B$50,2,FALSE)</f>
        <v>Vigor</v>
      </c>
      <c r="C577" s="5" t="s">
        <v>229</v>
      </c>
      <c r="D577" s="5">
        <v>7</v>
      </c>
      <c r="E577" s="5">
        <v>1</v>
      </c>
      <c r="F577" s="5">
        <v>7</v>
      </c>
      <c r="G577" s="5">
        <v>0</v>
      </c>
      <c r="H577" s="5"/>
      <c r="I577" s="5">
        <f t="shared" si="263"/>
        <v>115200</v>
      </c>
      <c r="J577" s="5">
        <f t="shared" si="262"/>
        <v>1920</v>
      </c>
      <c r="K577" s="5">
        <f t="shared" si="264"/>
        <v>230400</v>
      </c>
      <c r="L577" s="5">
        <f t="shared" si="265"/>
        <v>96000</v>
      </c>
      <c r="M577" s="5">
        <f t="shared" si="266"/>
        <v>0</v>
      </c>
      <c r="N577" s="5">
        <f t="shared" si="267"/>
        <v>0</v>
      </c>
      <c r="O577" s="5">
        <f t="shared" si="268"/>
        <v>0</v>
      </c>
      <c r="P577" s="5"/>
      <c r="Q577" s="5">
        <f t="shared" si="269"/>
        <v>7</v>
      </c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>
        <v>3</v>
      </c>
      <c r="AR577" s="5"/>
      <c r="AS577" s="5"/>
      <c r="AT577" s="5"/>
      <c r="AU577" s="5"/>
      <c r="AV577" s="5">
        <f t="shared" si="270"/>
        <v>6</v>
      </c>
      <c r="AW577" s="5"/>
    </row>
    <row r="578" spans="1:49">
      <c r="A578" s="5" t="s">
        <v>104</v>
      </c>
      <c r="B578" s="5" t="str">
        <f>VLOOKUP(A578,'name convert'!$A$1:$B$50,2,FALSE)</f>
        <v>Vigor</v>
      </c>
      <c r="C578" s="5" t="s">
        <v>229</v>
      </c>
      <c r="D578" s="5">
        <v>8</v>
      </c>
      <c r="E578" s="5">
        <v>1</v>
      </c>
      <c r="F578" s="5">
        <v>8</v>
      </c>
      <c r="G578" s="5">
        <v>0</v>
      </c>
      <c r="H578" s="5"/>
      <c r="I578" s="5">
        <f t="shared" si="263"/>
        <v>230400</v>
      </c>
      <c r="J578" s="5">
        <f t="shared" si="262"/>
        <v>3840</v>
      </c>
      <c r="K578" s="5">
        <f t="shared" si="264"/>
        <v>460800</v>
      </c>
      <c r="L578" s="5">
        <f t="shared" si="265"/>
        <v>192000</v>
      </c>
      <c r="M578" s="5">
        <f t="shared" si="266"/>
        <v>0</v>
      </c>
      <c r="N578" s="5">
        <f t="shared" si="267"/>
        <v>0</v>
      </c>
      <c r="O578" s="5">
        <f t="shared" si="268"/>
        <v>0</v>
      </c>
      <c r="P578" s="5"/>
      <c r="Q578" s="5">
        <f t="shared" si="269"/>
        <v>8</v>
      </c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>
        <v>3</v>
      </c>
      <c r="AR578" s="5"/>
      <c r="AS578" s="5"/>
      <c r="AT578" s="5"/>
      <c r="AU578" s="5"/>
      <c r="AV578" s="5">
        <f t="shared" si="270"/>
        <v>7</v>
      </c>
      <c r="AW578" s="5"/>
    </row>
    <row r="579" spans="1:49">
      <c r="A579" s="5" t="s">
        <v>104</v>
      </c>
      <c r="B579" s="5" t="str">
        <f>VLOOKUP(A579,'name convert'!$A$1:$B$50,2,FALSE)</f>
        <v>Vigor</v>
      </c>
      <c r="C579" s="5" t="s">
        <v>229</v>
      </c>
      <c r="D579" s="5">
        <v>9</v>
      </c>
      <c r="E579" s="5">
        <v>1</v>
      </c>
      <c r="F579" s="5">
        <v>9</v>
      </c>
      <c r="G579" s="5">
        <v>0</v>
      </c>
      <c r="H579" s="5"/>
      <c r="I579" s="5">
        <f t="shared" si="263"/>
        <v>460800</v>
      </c>
      <c r="J579" s="5">
        <f t="shared" si="262"/>
        <v>7680</v>
      </c>
      <c r="K579" s="5">
        <f t="shared" si="264"/>
        <v>921600</v>
      </c>
      <c r="L579" s="5">
        <f t="shared" si="265"/>
        <v>384000</v>
      </c>
      <c r="M579" s="5">
        <f t="shared" si="266"/>
        <v>0</v>
      </c>
      <c r="N579" s="5">
        <f t="shared" si="267"/>
        <v>0</v>
      </c>
      <c r="O579" s="5">
        <f t="shared" si="268"/>
        <v>0</v>
      </c>
      <c r="P579" s="5"/>
      <c r="Q579" s="5">
        <f t="shared" si="269"/>
        <v>9</v>
      </c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>
        <v>3</v>
      </c>
      <c r="AR579" s="5"/>
      <c r="AS579" s="5"/>
      <c r="AT579" s="5"/>
      <c r="AU579" s="5"/>
      <c r="AV579" s="5">
        <f t="shared" si="270"/>
        <v>8</v>
      </c>
      <c r="AW579" s="5"/>
    </row>
    <row r="580" spans="1:49">
      <c r="A580" s="5" t="s">
        <v>104</v>
      </c>
      <c r="B580" s="5" t="str">
        <f>VLOOKUP(A580,'name convert'!$A$1:$B$50,2,FALSE)</f>
        <v>Vigor</v>
      </c>
      <c r="C580" s="5" t="s">
        <v>229</v>
      </c>
      <c r="D580" s="5">
        <v>10</v>
      </c>
      <c r="E580" s="5">
        <v>1</v>
      </c>
      <c r="F580" s="5">
        <v>10</v>
      </c>
      <c r="G580" s="5">
        <v>0</v>
      </c>
      <c r="H580" s="5"/>
      <c r="I580" s="5">
        <f t="shared" si="263"/>
        <v>921600</v>
      </c>
      <c r="J580" s="5">
        <f t="shared" si="262"/>
        <v>15360</v>
      </c>
      <c r="K580" s="5">
        <f t="shared" si="264"/>
        <v>1843200</v>
      </c>
      <c r="L580" s="5">
        <f t="shared" si="265"/>
        <v>768000</v>
      </c>
      <c r="M580" s="5">
        <f t="shared" si="266"/>
        <v>0</v>
      </c>
      <c r="N580" s="5">
        <f t="shared" si="267"/>
        <v>0</v>
      </c>
      <c r="O580" s="5">
        <f t="shared" si="268"/>
        <v>0</v>
      </c>
      <c r="P580" s="5"/>
      <c r="Q580" s="5">
        <f t="shared" si="269"/>
        <v>10</v>
      </c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>
        <v>3</v>
      </c>
      <c r="AR580" s="5"/>
      <c r="AS580" s="5"/>
      <c r="AT580" s="5"/>
      <c r="AU580" s="5"/>
      <c r="AV580" s="5">
        <f t="shared" si="270"/>
        <v>9</v>
      </c>
      <c r="AW580" s="5"/>
    </row>
    <row r="581" spans="1:49">
      <c r="A581" s="5" t="s">
        <v>104</v>
      </c>
      <c r="B581" s="5" t="str">
        <f>VLOOKUP(A581,'name convert'!$A$1:$B$50,2,FALSE)</f>
        <v>Vigor</v>
      </c>
      <c r="C581" s="5" t="s">
        <v>229</v>
      </c>
      <c r="D581" s="5">
        <v>11</v>
      </c>
      <c r="E581" s="5">
        <v>2</v>
      </c>
      <c r="F581" s="5">
        <v>1</v>
      </c>
      <c r="G581" s="5">
        <v>0</v>
      </c>
      <c r="H581" s="5"/>
      <c r="I581" s="5">
        <v>0</v>
      </c>
      <c r="J581" s="5">
        <f t="shared" si="262"/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/>
      <c r="Q581" s="5">
        <f t="shared" si="269"/>
        <v>11</v>
      </c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>
        <f t="shared" ref="AQ581:AQ590" si="271">AQ571+10</f>
        <v>13</v>
      </c>
      <c r="AR581" s="5"/>
      <c r="AS581" s="5"/>
      <c r="AT581" s="5"/>
      <c r="AU581" s="5"/>
      <c r="AV581" s="5">
        <f t="shared" si="270"/>
        <v>10</v>
      </c>
      <c r="AW581" s="5"/>
    </row>
    <row r="582" spans="1:49">
      <c r="A582" s="5" t="s">
        <v>104</v>
      </c>
      <c r="B582" s="5" t="str">
        <f>VLOOKUP(A582,'name convert'!$A$1:$B$50,2,FALSE)</f>
        <v>Vigor</v>
      </c>
      <c r="C582" s="5" t="s">
        <v>229</v>
      </c>
      <c r="D582" s="5">
        <v>12</v>
      </c>
      <c r="E582" s="5">
        <v>2</v>
      </c>
      <c r="F582" s="5">
        <v>2</v>
      </c>
      <c r="G582" s="5">
        <v>0</v>
      </c>
      <c r="H582" s="5"/>
      <c r="I582" s="5">
        <f t="shared" ref="I582:I590" si="272">I572</f>
        <v>3600</v>
      </c>
      <c r="J582" s="5">
        <f t="shared" si="262"/>
        <v>60</v>
      </c>
      <c r="K582" s="5">
        <f t="shared" ref="K582:O590" si="273">K572</f>
        <v>7200</v>
      </c>
      <c r="L582" s="5">
        <f t="shared" si="273"/>
        <v>3000</v>
      </c>
      <c r="M582" s="5">
        <f t="shared" si="273"/>
        <v>0</v>
      </c>
      <c r="N582" s="5">
        <f t="shared" si="273"/>
        <v>0</v>
      </c>
      <c r="O582" s="5">
        <f t="shared" si="273"/>
        <v>0</v>
      </c>
      <c r="P582" s="5"/>
      <c r="Q582" s="5">
        <f t="shared" si="269"/>
        <v>12</v>
      </c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>
        <f t="shared" si="271"/>
        <v>13</v>
      </c>
      <c r="AR582" s="5"/>
      <c r="AS582" s="5"/>
      <c r="AT582" s="5"/>
      <c r="AU582" s="5"/>
      <c r="AV582" s="5">
        <f t="shared" si="270"/>
        <v>11</v>
      </c>
      <c r="AW582" s="5"/>
    </row>
    <row r="583" spans="1:49">
      <c r="A583" s="5" t="s">
        <v>104</v>
      </c>
      <c r="B583" s="5" t="str">
        <f>VLOOKUP(A583,'name convert'!$A$1:$B$50,2,FALSE)</f>
        <v>Vigor</v>
      </c>
      <c r="C583" s="5" t="s">
        <v>229</v>
      </c>
      <c r="D583" s="5">
        <v>13</v>
      </c>
      <c r="E583" s="5">
        <v>2</v>
      </c>
      <c r="F583" s="5">
        <v>3</v>
      </c>
      <c r="G583" s="5">
        <v>0</v>
      </c>
      <c r="H583" s="5"/>
      <c r="I583" s="5">
        <f t="shared" si="272"/>
        <v>7200</v>
      </c>
      <c r="J583" s="5">
        <f t="shared" si="262"/>
        <v>120</v>
      </c>
      <c r="K583" s="5">
        <f t="shared" si="273"/>
        <v>14400</v>
      </c>
      <c r="L583" s="5">
        <f t="shared" si="273"/>
        <v>6000</v>
      </c>
      <c r="M583" s="5">
        <f t="shared" si="273"/>
        <v>0</v>
      </c>
      <c r="N583" s="5">
        <f t="shared" si="273"/>
        <v>0</v>
      </c>
      <c r="O583" s="5">
        <f t="shared" si="273"/>
        <v>0</v>
      </c>
      <c r="P583" s="5"/>
      <c r="Q583" s="5">
        <f t="shared" si="269"/>
        <v>13</v>
      </c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>
        <f t="shared" si="271"/>
        <v>13</v>
      </c>
      <c r="AR583" s="5"/>
      <c r="AS583" s="5"/>
      <c r="AT583" s="5"/>
      <c r="AU583" s="5"/>
      <c r="AV583" s="5">
        <f t="shared" si="270"/>
        <v>12</v>
      </c>
      <c r="AW583" s="5"/>
    </row>
    <row r="584" spans="1:49">
      <c r="A584" s="5" t="s">
        <v>104</v>
      </c>
      <c r="B584" s="5" t="str">
        <f>VLOOKUP(A584,'name convert'!$A$1:$B$50,2,FALSE)</f>
        <v>Vigor</v>
      </c>
      <c r="C584" s="5" t="s">
        <v>229</v>
      </c>
      <c r="D584" s="5">
        <v>14</v>
      </c>
      <c r="E584" s="5">
        <v>2</v>
      </c>
      <c r="F584" s="5">
        <v>4</v>
      </c>
      <c r="G584" s="5">
        <v>0</v>
      </c>
      <c r="H584" s="5"/>
      <c r="I584" s="5">
        <f t="shared" si="272"/>
        <v>14400</v>
      </c>
      <c r="J584" s="5">
        <f t="shared" si="262"/>
        <v>240</v>
      </c>
      <c r="K584" s="5">
        <f t="shared" si="273"/>
        <v>28800</v>
      </c>
      <c r="L584" s="5">
        <f t="shared" si="273"/>
        <v>12000</v>
      </c>
      <c r="M584" s="5">
        <f t="shared" si="273"/>
        <v>0</v>
      </c>
      <c r="N584" s="5">
        <f t="shared" si="273"/>
        <v>0</v>
      </c>
      <c r="O584" s="5">
        <f t="shared" si="273"/>
        <v>0</v>
      </c>
      <c r="P584" s="5"/>
      <c r="Q584" s="5">
        <f t="shared" si="269"/>
        <v>14</v>
      </c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>
        <f t="shared" si="271"/>
        <v>13</v>
      </c>
      <c r="AR584" s="5"/>
      <c r="AS584" s="5"/>
      <c r="AT584" s="5"/>
      <c r="AU584" s="5"/>
      <c r="AV584" s="5">
        <f t="shared" si="270"/>
        <v>13</v>
      </c>
      <c r="AW584" s="5"/>
    </row>
    <row r="585" spans="1:49">
      <c r="A585" s="5" t="s">
        <v>104</v>
      </c>
      <c r="B585" s="5" t="str">
        <f>VLOOKUP(A585,'name convert'!$A$1:$B$50,2,FALSE)</f>
        <v>Vigor</v>
      </c>
      <c r="C585" s="5" t="s">
        <v>229</v>
      </c>
      <c r="D585" s="5">
        <v>15</v>
      </c>
      <c r="E585" s="5">
        <v>2</v>
      </c>
      <c r="F585" s="5">
        <v>5</v>
      </c>
      <c r="G585" s="5">
        <v>0</v>
      </c>
      <c r="H585" s="5"/>
      <c r="I585" s="5">
        <f t="shared" si="272"/>
        <v>28800</v>
      </c>
      <c r="J585" s="5">
        <f t="shared" si="262"/>
        <v>480</v>
      </c>
      <c r="K585" s="5">
        <f t="shared" si="273"/>
        <v>57600</v>
      </c>
      <c r="L585" s="5">
        <f t="shared" si="273"/>
        <v>24000</v>
      </c>
      <c r="M585" s="5">
        <f t="shared" si="273"/>
        <v>0</v>
      </c>
      <c r="N585" s="5">
        <f t="shared" si="273"/>
        <v>0</v>
      </c>
      <c r="O585" s="5">
        <f t="shared" si="273"/>
        <v>0</v>
      </c>
      <c r="P585" s="5"/>
      <c r="Q585" s="5">
        <f t="shared" si="269"/>
        <v>15</v>
      </c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>
        <f t="shared" si="271"/>
        <v>13</v>
      </c>
      <c r="AR585" s="5"/>
      <c r="AS585" s="5"/>
      <c r="AT585" s="5"/>
      <c r="AU585" s="5"/>
      <c r="AV585" s="5">
        <f t="shared" si="270"/>
        <v>14</v>
      </c>
      <c r="AW585" s="5"/>
    </row>
    <row r="586" spans="1:49">
      <c r="A586" s="5" t="s">
        <v>104</v>
      </c>
      <c r="B586" s="5" t="str">
        <f>VLOOKUP(A586,'name convert'!$A$1:$B$50,2,FALSE)</f>
        <v>Vigor</v>
      </c>
      <c r="C586" s="5" t="s">
        <v>229</v>
      </c>
      <c r="D586" s="5">
        <v>16</v>
      </c>
      <c r="E586" s="5">
        <v>2</v>
      </c>
      <c r="F586" s="5">
        <v>6</v>
      </c>
      <c r="G586" s="5">
        <v>0</v>
      </c>
      <c r="H586" s="5"/>
      <c r="I586" s="5">
        <f t="shared" si="272"/>
        <v>57600</v>
      </c>
      <c r="J586" s="5">
        <f t="shared" si="262"/>
        <v>960</v>
      </c>
      <c r="K586" s="5">
        <f t="shared" si="273"/>
        <v>115200</v>
      </c>
      <c r="L586" s="5">
        <f t="shared" si="273"/>
        <v>48000</v>
      </c>
      <c r="M586" s="5">
        <f t="shared" si="273"/>
        <v>0</v>
      </c>
      <c r="N586" s="5">
        <f t="shared" si="273"/>
        <v>0</v>
      </c>
      <c r="O586" s="5">
        <f t="shared" si="273"/>
        <v>0</v>
      </c>
      <c r="P586" s="5"/>
      <c r="Q586" s="5">
        <f t="shared" si="269"/>
        <v>16</v>
      </c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>
        <f t="shared" si="271"/>
        <v>13</v>
      </c>
      <c r="AR586" s="5"/>
      <c r="AS586" s="5"/>
      <c r="AT586" s="5"/>
      <c r="AU586" s="5"/>
      <c r="AV586" s="5">
        <f t="shared" si="270"/>
        <v>15</v>
      </c>
      <c r="AW586" s="5"/>
    </row>
    <row r="587" spans="1:49">
      <c r="A587" s="5" t="s">
        <v>104</v>
      </c>
      <c r="B587" s="5" t="str">
        <f>VLOOKUP(A587,'name convert'!$A$1:$B$50,2,FALSE)</f>
        <v>Vigor</v>
      </c>
      <c r="C587" s="5" t="s">
        <v>229</v>
      </c>
      <c r="D587" s="5">
        <v>17</v>
      </c>
      <c r="E587" s="5">
        <v>2</v>
      </c>
      <c r="F587" s="5">
        <v>7</v>
      </c>
      <c r="G587" s="5">
        <v>0</v>
      </c>
      <c r="H587" s="5"/>
      <c r="I587" s="5">
        <f t="shared" si="272"/>
        <v>115200</v>
      </c>
      <c r="J587" s="5">
        <f t="shared" si="262"/>
        <v>1920</v>
      </c>
      <c r="K587" s="5">
        <f t="shared" si="273"/>
        <v>230400</v>
      </c>
      <c r="L587" s="5">
        <f t="shared" si="273"/>
        <v>96000</v>
      </c>
      <c r="M587" s="5">
        <f t="shared" si="273"/>
        <v>0</v>
      </c>
      <c r="N587" s="5">
        <f t="shared" si="273"/>
        <v>0</v>
      </c>
      <c r="O587" s="5">
        <f t="shared" si="273"/>
        <v>0</v>
      </c>
      <c r="P587" s="5"/>
      <c r="Q587" s="5">
        <f t="shared" si="269"/>
        <v>17</v>
      </c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>
        <f t="shared" si="271"/>
        <v>13</v>
      </c>
      <c r="AR587" s="5"/>
      <c r="AS587" s="5"/>
      <c r="AT587" s="5"/>
      <c r="AU587" s="5"/>
      <c r="AV587" s="5">
        <f t="shared" si="270"/>
        <v>16</v>
      </c>
      <c r="AW587" s="5"/>
    </row>
    <row r="588" spans="1:49">
      <c r="A588" s="5" t="s">
        <v>104</v>
      </c>
      <c r="B588" s="5" t="str">
        <f>VLOOKUP(A588,'name convert'!$A$1:$B$50,2,FALSE)</f>
        <v>Vigor</v>
      </c>
      <c r="C588" s="5" t="s">
        <v>229</v>
      </c>
      <c r="D588" s="5">
        <v>18</v>
      </c>
      <c r="E588" s="5">
        <v>2</v>
      </c>
      <c r="F588" s="5">
        <v>8</v>
      </c>
      <c r="G588" s="5">
        <v>0</v>
      </c>
      <c r="H588" s="5"/>
      <c r="I588" s="5">
        <f t="shared" si="272"/>
        <v>230400</v>
      </c>
      <c r="J588" s="5">
        <f t="shared" si="262"/>
        <v>3840</v>
      </c>
      <c r="K588" s="5">
        <f t="shared" si="273"/>
        <v>460800</v>
      </c>
      <c r="L588" s="5">
        <f t="shared" si="273"/>
        <v>192000</v>
      </c>
      <c r="M588" s="5">
        <f t="shared" si="273"/>
        <v>0</v>
      </c>
      <c r="N588" s="5">
        <f t="shared" si="273"/>
        <v>0</v>
      </c>
      <c r="O588" s="5">
        <f t="shared" si="273"/>
        <v>0</v>
      </c>
      <c r="P588" s="5"/>
      <c r="Q588" s="5">
        <f t="shared" si="269"/>
        <v>18</v>
      </c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>
        <f t="shared" si="271"/>
        <v>13</v>
      </c>
      <c r="AR588" s="5"/>
      <c r="AS588" s="5"/>
      <c r="AT588" s="5"/>
      <c r="AU588" s="5"/>
      <c r="AV588" s="5">
        <f t="shared" si="270"/>
        <v>17</v>
      </c>
      <c r="AW588" s="5"/>
    </row>
    <row r="589" spans="1:49">
      <c r="A589" s="5" t="s">
        <v>104</v>
      </c>
      <c r="B589" s="5" t="str">
        <f>VLOOKUP(A589,'name convert'!$A$1:$B$50,2,FALSE)</f>
        <v>Vigor</v>
      </c>
      <c r="C589" s="5" t="s">
        <v>229</v>
      </c>
      <c r="D589" s="5">
        <v>19</v>
      </c>
      <c r="E589" s="5">
        <v>2</v>
      </c>
      <c r="F589" s="5">
        <v>9</v>
      </c>
      <c r="G589" s="5">
        <v>0</v>
      </c>
      <c r="H589" s="5"/>
      <c r="I589" s="5">
        <f t="shared" si="272"/>
        <v>460800</v>
      </c>
      <c r="J589" s="5">
        <f t="shared" si="262"/>
        <v>7680</v>
      </c>
      <c r="K589" s="5">
        <f t="shared" si="273"/>
        <v>921600</v>
      </c>
      <c r="L589" s="5">
        <f t="shared" si="273"/>
        <v>384000</v>
      </c>
      <c r="M589" s="5">
        <f t="shared" si="273"/>
        <v>0</v>
      </c>
      <c r="N589" s="5">
        <f t="shared" si="273"/>
        <v>0</v>
      </c>
      <c r="O589" s="5">
        <f t="shared" si="273"/>
        <v>0</v>
      </c>
      <c r="P589" s="5"/>
      <c r="Q589" s="5">
        <f t="shared" si="269"/>
        <v>19</v>
      </c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>
        <f t="shared" si="271"/>
        <v>13</v>
      </c>
      <c r="AR589" s="5"/>
      <c r="AS589" s="5"/>
      <c r="AT589" s="5"/>
      <c r="AU589" s="5"/>
      <c r="AV589" s="5">
        <f t="shared" si="270"/>
        <v>18</v>
      </c>
      <c r="AW589" s="5"/>
    </row>
    <row r="590" spans="1:49">
      <c r="A590" s="5" t="s">
        <v>104</v>
      </c>
      <c r="B590" s="5" t="str">
        <f>VLOOKUP(A590,'name convert'!$A$1:$B$50,2,FALSE)</f>
        <v>Vigor</v>
      </c>
      <c r="C590" s="5" t="s">
        <v>229</v>
      </c>
      <c r="D590" s="5">
        <v>20</v>
      </c>
      <c r="E590" s="5">
        <v>2</v>
      </c>
      <c r="F590" s="5">
        <v>10</v>
      </c>
      <c r="G590" s="5">
        <v>0</v>
      </c>
      <c r="H590" s="5"/>
      <c r="I590" s="5">
        <f t="shared" si="272"/>
        <v>921600</v>
      </c>
      <c r="J590" s="5">
        <f t="shared" si="262"/>
        <v>15360</v>
      </c>
      <c r="K590" s="5">
        <f t="shared" si="273"/>
        <v>1843200</v>
      </c>
      <c r="L590" s="5">
        <f t="shared" si="273"/>
        <v>768000</v>
      </c>
      <c r="M590" s="5">
        <f t="shared" si="273"/>
        <v>0</v>
      </c>
      <c r="N590" s="5">
        <f t="shared" si="273"/>
        <v>0</v>
      </c>
      <c r="O590" s="5">
        <f t="shared" si="273"/>
        <v>0</v>
      </c>
      <c r="P590" s="5"/>
      <c r="Q590" s="5">
        <f t="shared" si="269"/>
        <v>20</v>
      </c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>
        <f t="shared" si="271"/>
        <v>13</v>
      </c>
      <c r="AR590" s="5"/>
      <c r="AS590" s="5"/>
      <c r="AT590" s="5"/>
      <c r="AU590" s="5"/>
      <c r="AV590" s="5">
        <f t="shared" si="270"/>
        <v>19</v>
      </c>
      <c r="AW590" s="5"/>
    </row>
    <row r="591" spans="1:49">
      <c r="A591" s="5" t="s">
        <v>104</v>
      </c>
      <c r="B591" s="5" t="str">
        <f>VLOOKUP(A591,'name convert'!$A$1:$B$50,2,FALSE)</f>
        <v>Vigor</v>
      </c>
      <c r="C591" s="5" t="s">
        <v>229</v>
      </c>
      <c r="D591" s="5">
        <v>21</v>
      </c>
      <c r="E591" s="5">
        <v>2</v>
      </c>
      <c r="F591" s="5">
        <v>11</v>
      </c>
      <c r="G591" s="5">
        <v>0</v>
      </c>
      <c r="H591" s="5"/>
      <c r="I591" s="5">
        <v>921600</v>
      </c>
      <c r="J591" s="5">
        <v>15360</v>
      </c>
      <c r="K591" s="5">
        <v>1843200</v>
      </c>
      <c r="L591" s="5">
        <v>768000</v>
      </c>
      <c r="M591" s="5">
        <v>0</v>
      </c>
      <c r="N591" s="5">
        <v>0</v>
      </c>
      <c r="O591" s="5">
        <v>0</v>
      </c>
      <c r="P591" s="5"/>
      <c r="Q591" s="5">
        <f t="shared" si="269"/>
        <v>21</v>
      </c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>
        <v>13</v>
      </c>
      <c r="AR591" s="5"/>
      <c r="AS591" s="5"/>
      <c r="AT591" s="5"/>
      <c r="AU591" s="5"/>
      <c r="AV591" s="5">
        <f t="shared" si="270"/>
        <v>20</v>
      </c>
      <c r="AW591" s="5"/>
    </row>
    <row r="592" spans="1:49">
      <c r="A592" s="5" t="s">
        <v>92</v>
      </c>
      <c r="B592" s="5" t="str">
        <f>VLOOKUP(A592,'name convert'!$A$1:$B$50,2,FALSE)</f>
        <v>Arbors</v>
      </c>
      <c r="C592" s="5" t="s">
        <v>229</v>
      </c>
      <c r="D592" s="5">
        <v>1</v>
      </c>
      <c r="E592" s="5">
        <v>1</v>
      </c>
      <c r="F592" s="5">
        <v>1</v>
      </c>
      <c r="G592" s="5">
        <v>0</v>
      </c>
      <c r="H592" s="5"/>
      <c r="I592" s="5">
        <v>40</v>
      </c>
      <c r="J592" s="5">
        <f t="shared" ref="J592:J611" si="274">I592/60</f>
        <v>0.66666666666666663</v>
      </c>
      <c r="K592" s="5">
        <v>1200</v>
      </c>
      <c r="L592" s="5">
        <v>0</v>
      </c>
      <c r="M592" s="5">
        <v>500</v>
      </c>
      <c r="N592" s="5">
        <v>0</v>
      </c>
      <c r="O592" s="5">
        <v>100</v>
      </c>
      <c r="P592" s="5"/>
      <c r="Q592" s="5">
        <v>1</v>
      </c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>
        <v>1</v>
      </c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 spans="1:49">
      <c r="A593" s="5" t="s">
        <v>92</v>
      </c>
      <c r="B593" s="5" t="str">
        <f>VLOOKUP(A593,'name convert'!$A$1:$B$50,2,FALSE)</f>
        <v>Arbors</v>
      </c>
      <c r="C593" s="5" t="s">
        <v>229</v>
      </c>
      <c r="D593" s="5">
        <v>2</v>
      </c>
      <c r="E593" s="5">
        <v>1</v>
      </c>
      <c r="F593" s="5">
        <v>2</v>
      </c>
      <c r="G593" s="5">
        <v>0</v>
      </c>
      <c r="H593" s="5"/>
      <c r="I593" s="5">
        <v>1000</v>
      </c>
      <c r="J593" s="5">
        <f t="shared" si="274"/>
        <v>16.666666666666668</v>
      </c>
      <c r="K593" s="5">
        <f t="shared" ref="K593:K601" si="275">K592*2</f>
        <v>2400</v>
      </c>
      <c r="L593" s="5">
        <f t="shared" ref="L593:L601" si="276">L592*2</f>
        <v>0</v>
      </c>
      <c r="M593" s="5">
        <f t="shared" ref="M593:M601" si="277">M592*2</f>
        <v>1000</v>
      </c>
      <c r="N593" s="5">
        <f t="shared" ref="N593:N601" si="278">N592*2</f>
        <v>0</v>
      </c>
      <c r="O593" s="5">
        <f t="shared" ref="O593:O601" si="279">O592*2</f>
        <v>200</v>
      </c>
      <c r="P593" s="5"/>
      <c r="Q593" s="5">
        <f t="shared" ref="Q593:Q612" si="280">Q592+1</f>
        <v>2</v>
      </c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>
        <f t="shared" ref="AF593:AF612" si="281">AF592+1</f>
        <v>2</v>
      </c>
      <c r="AG593" s="5"/>
      <c r="AH593" s="5"/>
      <c r="AI593" s="5"/>
      <c r="AJ593" s="5">
        <v>1</v>
      </c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 spans="1:49">
      <c r="A594" s="5" t="s">
        <v>92</v>
      </c>
      <c r="B594" s="5" t="str">
        <f>VLOOKUP(A594,'name convert'!$A$1:$B$50,2,FALSE)</f>
        <v>Arbors</v>
      </c>
      <c r="C594" s="5" t="s">
        <v>229</v>
      </c>
      <c r="D594" s="5">
        <v>3</v>
      </c>
      <c r="E594" s="5">
        <v>1</v>
      </c>
      <c r="F594" s="5">
        <v>3</v>
      </c>
      <c r="G594" s="5">
        <v>0</v>
      </c>
      <c r="H594" s="5"/>
      <c r="I594" s="5">
        <f t="shared" ref="I594:I601" si="282">I593*2</f>
        <v>2000</v>
      </c>
      <c r="J594" s="5">
        <f t="shared" si="274"/>
        <v>33.333333333333336</v>
      </c>
      <c r="K594" s="5">
        <f t="shared" si="275"/>
        <v>4800</v>
      </c>
      <c r="L594" s="5">
        <f t="shared" si="276"/>
        <v>0</v>
      </c>
      <c r="M594" s="5">
        <f t="shared" si="277"/>
        <v>2000</v>
      </c>
      <c r="N594" s="5">
        <f t="shared" si="278"/>
        <v>0</v>
      </c>
      <c r="O594" s="5">
        <f t="shared" si="279"/>
        <v>400</v>
      </c>
      <c r="P594" s="5"/>
      <c r="Q594" s="5">
        <f t="shared" si="280"/>
        <v>3</v>
      </c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>
        <f t="shared" si="281"/>
        <v>3</v>
      </c>
      <c r="AG594" s="5"/>
      <c r="AH594" s="5"/>
      <c r="AI594" s="5"/>
      <c r="AJ594" s="5">
        <f t="shared" ref="AJ594:AJ612" si="283">AJ593+1</f>
        <v>2</v>
      </c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 spans="1:49">
      <c r="A595" s="5" t="s">
        <v>92</v>
      </c>
      <c r="B595" s="5" t="str">
        <f>VLOOKUP(A595,'name convert'!$A$1:$B$50,2,FALSE)</f>
        <v>Arbors</v>
      </c>
      <c r="C595" s="5" t="s">
        <v>229</v>
      </c>
      <c r="D595" s="5">
        <v>4</v>
      </c>
      <c r="E595" s="5">
        <v>1</v>
      </c>
      <c r="F595" s="5">
        <v>4</v>
      </c>
      <c r="G595" s="5">
        <v>0</v>
      </c>
      <c r="H595" s="5"/>
      <c r="I595" s="5">
        <f t="shared" si="282"/>
        <v>4000</v>
      </c>
      <c r="J595" s="5">
        <f t="shared" si="274"/>
        <v>66.666666666666671</v>
      </c>
      <c r="K595" s="5">
        <f t="shared" si="275"/>
        <v>9600</v>
      </c>
      <c r="L595" s="5">
        <f t="shared" si="276"/>
        <v>0</v>
      </c>
      <c r="M595" s="5">
        <f t="shared" si="277"/>
        <v>4000</v>
      </c>
      <c r="N595" s="5">
        <f t="shared" si="278"/>
        <v>0</v>
      </c>
      <c r="O595" s="5">
        <f t="shared" si="279"/>
        <v>800</v>
      </c>
      <c r="P595" s="5"/>
      <c r="Q595" s="5">
        <f t="shared" si="280"/>
        <v>4</v>
      </c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>
        <f t="shared" si="281"/>
        <v>4</v>
      </c>
      <c r="AG595" s="5"/>
      <c r="AH595" s="5"/>
      <c r="AI595" s="5"/>
      <c r="AJ595" s="5">
        <f t="shared" si="283"/>
        <v>3</v>
      </c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 spans="1:49">
      <c r="A596" s="5" t="s">
        <v>92</v>
      </c>
      <c r="B596" s="5" t="str">
        <f>VLOOKUP(A596,'name convert'!$A$1:$B$50,2,FALSE)</f>
        <v>Arbors</v>
      </c>
      <c r="C596" s="5" t="s">
        <v>229</v>
      </c>
      <c r="D596" s="5">
        <v>5</v>
      </c>
      <c r="E596" s="5">
        <v>1</v>
      </c>
      <c r="F596" s="5">
        <v>5</v>
      </c>
      <c r="G596" s="5">
        <v>0</v>
      </c>
      <c r="H596" s="5"/>
      <c r="I596" s="5">
        <f t="shared" si="282"/>
        <v>8000</v>
      </c>
      <c r="J596" s="5">
        <f t="shared" si="274"/>
        <v>133.33333333333334</v>
      </c>
      <c r="K596" s="5">
        <f t="shared" si="275"/>
        <v>19200</v>
      </c>
      <c r="L596" s="5">
        <f t="shared" si="276"/>
        <v>0</v>
      </c>
      <c r="M596" s="5">
        <f t="shared" si="277"/>
        <v>8000</v>
      </c>
      <c r="N596" s="5">
        <f t="shared" si="278"/>
        <v>0</v>
      </c>
      <c r="O596" s="5">
        <f t="shared" si="279"/>
        <v>1600</v>
      </c>
      <c r="P596" s="5"/>
      <c r="Q596" s="5">
        <f t="shared" si="280"/>
        <v>5</v>
      </c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>
        <f t="shared" si="281"/>
        <v>5</v>
      </c>
      <c r="AG596" s="5"/>
      <c r="AH596" s="5"/>
      <c r="AI596" s="5"/>
      <c r="AJ596" s="5">
        <f t="shared" si="283"/>
        <v>4</v>
      </c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 spans="1:49">
      <c r="A597" s="5" t="s">
        <v>92</v>
      </c>
      <c r="B597" s="5" t="str">
        <f>VLOOKUP(A597,'name convert'!$A$1:$B$50,2,FALSE)</f>
        <v>Arbors</v>
      </c>
      <c r="C597" s="5" t="s">
        <v>229</v>
      </c>
      <c r="D597" s="5">
        <v>6</v>
      </c>
      <c r="E597" s="5">
        <v>1</v>
      </c>
      <c r="F597" s="5">
        <v>6</v>
      </c>
      <c r="G597" s="5">
        <v>0</v>
      </c>
      <c r="H597" s="5"/>
      <c r="I597" s="5">
        <f t="shared" si="282"/>
        <v>16000</v>
      </c>
      <c r="J597" s="5">
        <f t="shared" si="274"/>
        <v>266.66666666666669</v>
      </c>
      <c r="K597" s="5">
        <f t="shared" si="275"/>
        <v>38400</v>
      </c>
      <c r="L597" s="5">
        <f t="shared" si="276"/>
        <v>0</v>
      </c>
      <c r="M597" s="5">
        <f t="shared" si="277"/>
        <v>16000</v>
      </c>
      <c r="N597" s="5">
        <f t="shared" si="278"/>
        <v>0</v>
      </c>
      <c r="O597" s="5">
        <f t="shared" si="279"/>
        <v>3200</v>
      </c>
      <c r="P597" s="5"/>
      <c r="Q597" s="5">
        <f t="shared" si="280"/>
        <v>6</v>
      </c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>
        <f t="shared" si="281"/>
        <v>6</v>
      </c>
      <c r="AG597" s="5"/>
      <c r="AH597" s="5"/>
      <c r="AI597" s="5"/>
      <c r="AJ597" s="5">
        <f t="shared" si="283"/>
        <v>5</v>
      </c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 spans="1:49">
      <c r="A598" s="5" t="s">
        <v>92</v>
      </c>
      <c r="B598" s="5" t="str">
        <f>VLOOKUP(A598,'name convert'!$A$1:$B$50,2,FALSE)</f>
        <v>Arbors</v>
      </c>
      <c r="C598" s="5" t="s">
        <v>229</v>
      </c>
      <c r="D598" s="5">
        <v>7</v>
      </c>
      <c r="E598" s="5">
        <v>1</v>
      </c>
      <c r="F598" s="5">
        <v>7</v>
      </c>
      <c r="G598" s="5">
        <v>0</v>
      </c>
      <c r="H598" s="5"/>
      <c r="I598" s="5">
        <f t="shared" si="282"/>
        <v>32000</v>
      </c>
      <c r="J598" s="5">
        <f t="shared" si="274"/>
        <v>533.33333333333337</v>
      </c>
      <c r="K598" s="5">
        <f t="shared" si="275"/>
        <v>76800</v>
      </c>
      <c r="L598" s="5">
        <f t="shared" si="276"/>
        <v>0</v>
      </c>
      <c r="M598" s="5">
        <f t="shared" si="277"/>
        <v>32000</v>
      </c>
      <c r="N598" s="5">
        <f t="shared" si="278"/>
        <v>0</v>
      </c>
      <c r="O598" s="5">
        <f t="shared" si="279"/>
        <v>6400</v>
      </c>
      <c r="P598" s="5"/>
      <c r="Q598" s="5">
        <f t="shared" si="280"/>
        <v>7</v>
      </c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>
        <f t="shared" si="281"/>
        <v>7</v>
      </c>
      <c r="AG598" s="5"/>
      <c r="AH598" s="5"/>
      <c r="AI598" s="5"/>
      <c r="AJ598" s="5">
        <f t="shared" si="283"/>
        <v>6</v>
      </c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 spans="1:49">
      <c r="A599" s="5" t="s">
        <v>92</v>
      </c>
      <c r="B599" s="5" t="str">
        <f>VLOOKUP(A599,'name convert'!$A$1:$B$50,2,FALSE)</f>
        <v>Arbors</v>
      </c>
      <c r="C599" s="5" t="s">
        <v>229</v>
      </c>
      <c r="D599" s="5">
        <v>8</v>
      </c>
      <c r="E599" s="5">
        <v>1</v>
      </c>
      <c r="F599" s="5">
        <v>8</v>
      </c>
      <c r="G599" s="5">
        <v>0</v>
      </c>
      <c r="H599" s="5"/>
      <c r="I599" s="5">
        <f t="shared" si="282"/>
        <v>64000</v>
      </c>
      <c r="J599" s="5">
        <f t="shared" si="274"/>
        <v>1066.6666666666667</v>
      </c>
      <c r="K599" s="5">
        <f t="shared" si="275"/>
        <v>153600</v>
      </c>
      <c r="L599" s="5">
        <f t="shared" si="276"/>
        <v>0</v>
      </c>
      <c r="M599" s="5">
        <f t="shared" si="277"/>
        <v>64000</v>
      </c>
      <c r="N599" s="5">
        <f t="shared" si="278"/>
        <v>0</v>
      </c>
      <c r="O599" s="5">
        <f t="shared" si="279"/>
        <v>12800</v>
      </c>
      <c r="P599" s="5"/>
      <c r="Q599" s="5">
        <f t="shared" si="280"/>
        <v>8</v>
      </c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>
        <f t="shared" si="281"/>
        <v>8</v>
      </c>
      <c r="AG599" s="5"/>
      <c r="AH599" s="5"/>
      <c r="AI599" s="5"/>
      <c r="AJ599" s="5">
        <f t="shared" si="283"/>
        <v>7</v>
      </c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 spans="1:49">
      <c r="A600" s="5" t="s">
        <v>92</v>
      </c>
      <c r="B600" s="5" t="str">
        <f>VLOOKUP(A600,'name convert'!$A$1:$B$50,2,FALSE)</f>
        <v>Arbors</v>
      </c>
      <c r="C600" s="5" t="s">
        <v>229</v>
      </c>
      <c r="D600" s="5">
        <v>9</v>
      </c>
      <c r="E600" s="5">
        <v>1</v>
      </c>
      <c r="F600" s="5">
        <v>9</v>
      </c>
      <c r="G600" s="5">
        <v>0</v>
      </c>
      <c r="H600" s="5"/>
      <c r="I600" s="5">
        <f t="shared" si="282"/>
        <v>128000</v>
      </c>
      <c r="J600" s="5">
        <f t="shared" si="274"/>
        <v>2133.3333333333335</v>
      </c>
      <c r="K600" s="5">
        <f t="shared" si="275"/>
        <v>307200</v>
      </c>
      <c r="L600" s="5">
        <f t="shared" si="276"/>
        <v>0</v>
      </c>
      <c r="M600" s="5">
        <f t="shared" si="277"/>
        <v>128000</v>
      </c>
      <c r="N600" s="5">
        <f t="shared" si="278"/>
        <v>0</v>
      </c>
      <c r="O600" s="5">
        <f t="shared" si="279"/>
        <v>25600</v>
      </c>
      <c r="P600" s="5"/>
      <c r="Q600" s="5">
        <f t="shared" si="280"/>
        <v>9</v>
      </c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>
        <f t="shared" si="281"/>
        <v>9</v>
      </c>
      <c r="AG600" s="5"/>
      <c r="AH600" s="5"/>
      <c r="AI600" s="5"/>
      <c r="AJ600" s="5">
        <f t="shared" si="283"/>
        <v>8</v>
      </c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 spans="1:49">
      <c r="A601" s="5" t="s">
        <v>92</v>
      </c>
      <c r="B601" s="5" t="str">
        <f>VLOOKUP(A601,'name convert'!$A$1:$B$50,2,FALSE)</f>
        <v>Arbors</v>
      </c>
      <c r="C601" s="5" t="s">
        <v>229</v>
      </c>
      <c r="D601" s="5">
        <v>10</v>
      </c>
      <c r="E601" s="5">
        <v>1</v>
      </c>
      <c r="F601" s="5">
        <v>10</v>
      </c>
      <c r="G601" s="5">
        <v>0</v>
      </c>
      <c r="H601" s="5"/>
      <c r="I601" s="5">
        <f t="shared" si="282"/>
        <v>256000</v>
      </c>
      <c r="J601" s="5">
        <f t="shared" si="274"/>
        <v>4266.666666666667</v>
      </c>
      <c r="K601" s="5">
        <f t="shared" si="275"/>
        <v>614400</v>
      </c>
      <c r="L601" s="5">
        <f t="shared" si="276"/>
        <v>0</v>
      </c>
      <c r="M601" s="5">
        <f t="shared" si="277"/>
        <v>256000</v>
      </c>
      <c r="N601" s="5">
        <f t="shared" si="278"/>
        <v>0</v>
      </c>
      <c r="O601" s="5">
        <f t="shared" si="279"/>
        <v>51200</v>
      </c>
      <c r="P601" s="5"/>
      <c r="Q601" s="5">
        <f t="shared" si="280"/>
        <v>10</v>
      </c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>
        <f t="shared" si="281"/>
        <v>10</v>
      </c>
      <c r="AG601" s="5"/>
      <c r="AH601" s="5"/>
      <c r="AI601" s="5"/>
      <c r="AJ601" s="5">
        <f t="shared" si="283"/>
        <v>9</v>
      </c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 spans="1:49">
      <c r="A602" s="5" t="s">
        <v>92</v>
      </c>
      <c r="B602" s="5" t="str">
        <f>VLOOKUP(A602,'name convert'!$A$1:$B$50,2,FALSE)</f>
        <v>Arbors</v>
      </c>
      <c r="C602" s="5" t="s">
        <v>229</v>
      </c>
      <c r="D602" s="5">
        <v>11</v>
      </c>
      <c r="E602" s="5">
        <v>2</v>
      </c>
      <c r="F602" s="5">
        <v>1</v>
      </c>
      <c r="G602" s="5">
        <v>0</v>
      </c>
      <c r="H602" s="5"/>
      <c r="I602" s="5">
        <v>0</v>
      </c>
      <c r="J602" s="5">
        <f t="shared" si="274"/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/>
      <c r="Q602" s="5">
        <f t="shared" si="280"/>
        <v>11</v>
      </c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>
        <f t="shared" si="281"/>
        <v>11</v>
      </c>
      <c r="AG602" s="5"/>
      <c r="AH602" s="5"/>
      <c r="AI602" s="5"/>
      <c r="AJ602" s="5">
        <f t="shared" si="283"/>
        <v>10</v>
      </c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 spans="1:49">
      <c r="A603" s="5" t="s">
        <v>92</v>
      </c>
      <c r="B603" s="5" t="str">
        <f>VLOOKUP(A603,'name convert'!$A$1:$B$50,2,FALSE)</f>
        <v>Arbors</v>
      </c>
      <c r="C603" s="5" t="s">
        <v>229</v>
      </c>
      <c r="D603" s="5">
        <v>12</v>
      </c>
      <c r="E603" s="5">
        <v>2</v>
      </c>
      <c r="F603" s="5">
        <v>2</v>
      </c>
      <c r="G603" s="5">
        <v>0</v>
      </c>
      <c r="H603" s="5"/>
      <c r="I603" s="5">
        <f t="shared" ref="I603:I611" si="284">I593</f>
        <v>1000</v>
      </c>
      <c r="J603" s="5">
        <f t="shared" si="274"/>
        <v>16.666666666666668</v>
      </c>
      <c r="K603" s="5">
        <f t="shared" ref="K603:O611" si="285">K593</f>
        <v>2400</v>
      </c>
      <c r="L603" s="5">
        <f t="shared" si="285"/>
        <v>0</v>
      </c>
      <c r="M603" s="5">
        <f t="shared" si="285"/>
        <v>1000</v>
      </c>
      <c r="N603" s="5">
        <f t="shared" si="285"/>
        <v>0</v>
      </c>
      <c r="O603" s="5">
        <f t="shared" si="285"/>
        <v>200</v>
      </c>
      <c r="P603" s="5"/>
      <c r="Q603" s="5">
        <f t="shared" si="280"/>
        <v>12</v>
      </c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>
        <f t="shared" si="281"/>
        <v>12</v>
      </c>
      <c r="AG603" s="5"/>
      <c r="AH603" s="5"/>
      <c r="AI603" s="5"/>
      <c r="AJ603" s="5">
        <f t="shared" si="283"/>
        <v>11</v>
      </c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 spans="1:49">
      <c r="A604" s="5" t="s">
        <v>92</v>
      </c>
      <c r="B604" s="5" t="str">
        <f>VLOOKUP(A604,'name convert'!$A$1:$B$50,2,FALSE)</f>
        <v>Arbors</v>
      </c>
      <c r="C604" s="5" t="s">
        <v>229</v>
      </c>
      <c r="D604" s="5">
        <v>13</v>
      </c>
      <c r="E604" s="5">
        <v>2</v>
      </c>
      <c r="F604" s="5">
        <v>3</v>
      </c>
      <c r="G604" s="5">
        <v>0</v>
      </c>
      <c r="H604" s="5"/>
      <c r="I604" s="5">
        <f t="shared" si="284"/>
        <v>2000</v>
      </c>
      <c r="J604" s="5">
        <f t="shared" si="274"/>
        <v>33.333333333333336</v>
      </c>
      <c r="K604" s="5">
        <f t="shared" si="285"/>
        <v>4800</v>
      </c>
      <c r="L604" s="5">
        <f t="shared" si="285"/>
        <v>0</v>
      </c>
      <c r="M604" s="5">
        <f t="shared" si="285"/>
        <v>2000</v>
      </c>
      <c r="N604" s="5">
        <f t="shared" si="285"/>
        <v>0</v>
      </c>
      <c r="O604" s="5">
        <f t="shared" si="285"/>
        <v>400</v>
      </c>
      <c r="P604" s="5"/>
      <c r="Q604" s="5">
        <f t="shared" si="280"/>
        <v>13</v>
      </c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>
        <f t="shared" si="281"/>
        <v>13</v>
      </c>
      <c r="AG604" s="5"/>
      <c r="AH604" s="5"/>
      <c r="AI604" s="5"/>
      <c r="AJ604" s="5">
        <f t="shared" si="283"/>
        <v>12</v>
      </c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 spans="1:49">
      <c r="A605" s="5" t="s">
        <v>92</v>
      </c>
      <c r="B605" s="5" t="str">
        <f>VLOOKUP(A605,'name convert'!$A$1:$B$50,2,FALSE)</f>
        <v>Arbors</v>
      </c>
      <c r="C605" s="5" t="s">
        <v>229</v>
      </c>
      <c r="D605" s="5">
        <v>14</v>
      </c>
      <c r="E605" s="5">
        <v>2</v>
      </c>
      <c r="F605" s="5">
        <v>4</v>
      </c>
      <c r="G605" s="5">
        <v>0</v>
      </c>
      <c r="H605" s="5"/>
      <c r="I605" s="5">
        <f t="shared" si="284"/>
        <v>4000</v>
      </c>
      <c r="J605" s="5">
        <f t="shared" si="274"/>
        <v>66.666666666666671</v>
      </c>
      <c r="K605" s="5">
        <f t="shared" si="285"/>
        <v>9600</v>
      </c>
      <c r="L605" s="5">
        <f t="shared" si="285"/>
        <v>0</v>
      </c>
      <c r="M605" s="5">
        <f t="shared" si="285"/>
        <v>4000</v>
      </c>
      <c r="N605" s="5">
        <f t="shared" si="285"/>
        <v>0</v>
      </c>
      <c r="O605" s="5">
        <f t="shared" si="285"/>
        <v>800</v>
      </c>
      <c r="P605" s="5"/>
      <c r="Q605" s="5">
        <f t="shared" si="280"/>
        <v>14</v>
      </c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>
        <f t="shared" si="281"/>
        <v>14</v>
      </c>
      <c r="AG605" s="5"/>
      <c r="AH605" s="5"/>
      <c r="AI605" s="5"/>
      <c r="AJ605" s="5">
        <f t="shared" si="283"/>
        <v>13</v>
      </c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 spans="1:49">
      <c r="A606" s="5" t="s">
        <v>92</v>
      </c>
      <c r="B606" s="5" t="str">
        <f>VLOOKUP(A606,'name convert'!$A$1:$B$50,2,FALSE)</f>
        <v>Arbors</v>
      </c>
      <c r="C606" s="5" t="s">
        <v>229</v>
      </c>
      <c r="D606" s="5">
        <v>15</v>
      </c>
      <c r="E606" s="5">
        <v>2</v>
      </c>
      <c r="F606" s="5">
        <v>5</v>
      </c>
      <c r="G606" s="5">
        <v>0</v>
      </c>
      <c r="H606" s="5"/>
      <c r="I606" s="5">
        <f t="shared" si="284"/>
        <v>8000</v>
      </c>
      <c r="J606" s="5">
        <f t="shared" si="274"/>
        <v>133.33333333333334</v>
      </c>
      <c r="K606" s="5">
        <f t="shared" si="285"/>
        <v>19200</v>
      </c>
      <c r="L606" s="5">
        <f t="shared" si="285"/>
        <v>0</v>
      </c>
      <c r="M606" s="5">
        <f t="shared" si="285"/>
        <v>8000</v>
      </c>
      <c r="N606" s="5">
        <f t="shared" si="285"/>
        <v>0</v>
      </c>
      <c r="O606" s="5">
        <f t="shared" si="285"/>
        <v>1600</v>
      </c>
      <c r="P606" s="5"/>
      <c r="Q606" s="5">
        <f t="shared" si="280"/>
        <v>15</v>
      </c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>
        <f t="shared" si="281"/>
        <v>15</v>
      </c>
      <c r="AG606" s="5"/>
      <c r="AH606" s="5"/>
      <c r="AI606" s="5"/>
      <c r="AJ606" s="5">
        <f t="shared" si="283"/>
        <v>14</v>
      </c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 spans="1:49">
      <c r="A607" s="5" t="s">
        <v>92</v>
      </c>
      <c r="B607" s="5" t="str">
        <f>VLOOKUP(A607,'name convert'!$A$1:$B$50,2,FALSE)</f>
        <v>Arbors</v>
      </c>
      <c r="C607" s="5" t="s">
        <v>229</v>
      </c>
      <c r="D607" s="5">
        <v>16</v>
      </c>
      <c r="E607" s="5">
        <v>2</v>
      </c>
      <c r="F607" s="5">
        <v>6</v>
      </c>
      <c r="G607" s="5">
        <v>0</v>
      </c>
      <c r="H607" s="5"/>
      <c r="I607" s="5">
        <f t="shared" si="284"/>
        <v>16000</v>
      </c>
      <c r="J607" s="5">
        <f t="shared" si="274"/>
        <v>266.66666666666669</v>
      </c>
      <c r="K607" s="5">
        <f t="shared" si="285"/>
        <v>38400</v>
      </c>
      <c r="L607" s="5">
        <f t="shared" si="285"/>
        <v>0</v>
      </c>
      <c r="M607" s="5">
        <f t="shared" si="285"/>
        <v>16000</v>
      </c>
      <c r="N607" s="5">
        <f t="shared" si="285"/>
        <v>0</v>
      </c>
      <c r="O607" s="5">
        <f t="shared" si="285"/>
        <v>3200</v>
      </c>
      <c r="P607" s="5"/>
      <c r="Q607" s="5">
        <f t="shared" si="280"/>
        <v>16</v>
      </c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>
        <f t="shared" si="281"/>
        <v>16</v>
      </c>
      <c r="AG607" s="5"/>
      <c r="AH607" s="5"/>
      <c r="AI607" s="5"/>
      <c r="AJ607" s="5">
        <f t="shared" si="283"/>
        <v>15</v>
      </c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 spans="1:49">
      <c r="A608" s="5" t="s">
        <v>92</v>
      </c>
      <c r="B608" s="5" t="str">
        <f>VLOOKUP(A608,'name convert'!$A$1:$B$50,2,FALSE)</f>
        <v>Arbors</v>
      </c>
      <c r="C608" s="5" t="s">
        <v>229</v>
      </c>
      <c r="D608" s="5">
        <v>17</v>
      </c>
      <c r="E608" s="5">
        <v>2</v>
      </c>
      <c r="F608" s="5">
        <v>7</v>
      </c>
      <c r="G608" s="5">
        <v>0</v>
      </c>
      <c r="H608" s="5"/>
      <c r="I608" s="5">
        <f t="shared" si="284"/>
        <v>32000</v>
      </c>
      <c r="J608" s="5">
        <f t="shared" si="274"/>
        <v>533.33333333333337</v>
      </c>
      <c r="K608" s="5">
        <f t="shared" si="285"/>
        <v>76800</v>
      </c>
      <c r="L608" s="5">
        <f t="shared" si="285"/>
        <v>0</v>
      </c>
      <c r="M608" s="5">
        <f t="shared" si="285"/>
        <v>32000</v>
      </c>
      <c r="N608" s="5">
        <f t="shared" si="285"/>
        <v>0</v>
      </c>
      <c r="O608" s="5">
        <f t="shared" si="285"/>
        <v>6400</v>
      </c>
      <c r="P608" s="5"/>
      <c r="Q608" s="5">
        <f t="shared" si="280"/>
        <v>17</v>
      </c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>
        <f t="shared" si="281"/>
        <v>17</v>
      </c>
      <c r="AG608" s="5"/>
      <c r="AH608" s="5"/>
      <c r="AI608" s="5"/>
      <c r="AJ608" s="5">
        <f t="shared" si="283"/>
        <v>16</v>
      </c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 spans="1:49">
      <c r="A609" s="5" t="s">
        <v>92</v>
      </c>
      <c r="B609" s="5" t="str">
        <f>VLOOKUP(A609,'name convert'!$A$1:$B$50,2,FALSE)</f>
        <v>Arbors</v>
      </c>
      <c r="C609" s="5" t="s">
        <v>229</v>
      </c>
      <c r="D609" s="5">
        <v>18</v>
      </c>
      <c r="E609" s="5">
        <v>2</v>
      </c>
      <c r="F609" s="5">
        <v>8</v>
      </c>
      <c r="G609" s="5">
        <v>0</v>
      </c>
      <c r="H609" s="5"/>
      <c r="I609" s="5">
        <f t="shared" si="284"/>
        <v>64000</v>
      </c>
      <c r="J609" s="5">
        <f t="shared" si="274"/>
        <v>1066.6666666666667</v>
      </c>
      <c r="K609" s="5">
        <f t="shared" si="285"/>
        <v>153600</v>
      </c>
      <c r="L609" s="5">
        <f t="shared" si="285"/>
        <v>0</v>
      </c>
      <c r="M609" s="5">
        <f t="shared" si="285"/>
        <v>64000</v>
      </c>
      <c r="N609" s="5">
        <f t="shared" si="285"/>
        <v>0</v>
      </c>
      <c r="O609" s="5">
        <f t="shared" si="285"/>
        <v>12800</v>
      </c>
      <c r="P609" s="5"/>
      <c r="Q609" s="5">
        <f t="shared" si="280"/>
        <v>18</v>
      </c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>
        <f t="shared" si="281"/>
        <v>18</v>
      </c>
      <c r="AG609" s="5"/>
      <c r="AH609" s="5"/>
      <c r="AI609" s="5"/>
      <c r="AJ609" s="5">
        <f t="shared" si="283"/>
        <v>17</v>
      </c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 spans="1:49">
      <c r="A610" s="5" t="s">
        <v>92</v>
      </c>
      <c r="B610" s="5" t="str">
        <f>VLOOKUP(A610,'name convert'!$A$1:$B$50,2,FALSE)</f>
        <v>Arbors</v>
      </c>
      <c r="C610" s="5" t="s">
        <v>229</v>
      </c>
      <c r="D610" s="5">
        <v>19</v>
      </c>
      <c r="E610" s="5">
        <v>2</v>
      </c>
      <c r="F610" s="5">
        <v>9</v>
      </c>
      <c r="G610" s="5">
        <v>0</v>
      </c>
      <c r="H610" s="5"/>
      <c r="I610" s="5">
        <f t="shared" si="284"/>
        <v>128000</v>
      </c>
      <c r="J610" s="5">
        <f t="shared" si="274"/>
        <v>2133.3333333333335</v>
      </c>
      <c r="K610" s="5">
        <f t="shared" si="285"/>
        <v>307200</v>
      </c>
      <c r="L610" s="5">
        <f t="shared" si="285"/>
        <v>0</v>
      </c>
      <c r="M610" s="5">
        <f t="shared" si="285"/>
        <v>128000</v>
      </c>
      <c r="N610" s="5">
        <f t="shared" si="285"/>
        <v>0</v>
      </c>
      <c r="O610" s="5">
        <f t="shared" si="285"/>
        <v>25600</v>
      </c>
      <c r="P610" s="5"/>
      <c r="Q610" s="5">
        <f t="shared" si="280"/>
        <v>19</v>
      </c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>
        <f t="shared" si="281"/>
        <v>19</v>
      </c>
      <c r="AG610" s="5"/>
      <c r="AH610" s="5"/>
      <c r="AI610" s="5"/>
      <c r="AJ610" s="5">
        <f t="shared" si="283"/>
        <v>18</v>
      </c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 spans="1:49">
      <c r="A611" s="5" t="s">
        <v>92</v>
      </c>
      <c r="B611" s="5" t="str">
        <f>VLOOKUP(A611,'name convert'!$A$1:$B$50,2,FALSE)</f>
        <v>Arbors</v>
      </c>
      <c r="C611" s="5" t="s">
        <v>229</v>
      </c>
      <c r="D611" s="5">
        <v>20</v>
      </c>
      <c r="E611" s="5">
        <v>2</v>
      </c>
      <c r="F611" s="5">
        <v>10</v>
      </c>
      <c r="G611" s="5">
        <v>0</v>
      </c>
      <c r="H611" s="5"/>
      <c r="I611" s="5">
        <f t="shared" si="284"/>
        <v>256000</v>
      </c>
      <c r="J611" s="5">
        <f t="shared" si="274"/>
        <v>4266.666666666667</v>
      </c>
      <c r="K611" s="5">
        <f t="shared" si="285"/>
        <v>614400</v>
      </c>
      <c r="L611" s="5">
        <f t="shared" si="285"/>
        <v>0</v>
      </c>
      <c r="M611" s="5">
        <f t="shared" si="285"/>
        <v>256000</v>
      </c>
      <c r="N611" s="5">
        <f t="shared" si="285"/>
        <v>0</v>
      </c>
      <c r="O611" s="5">
        <f t="shared" si="285"/>
        <v>51200</v>
      </c>
      <c r="P611" s="5"/>
      <c r="Q611" s="5">
        <f t="shared" si="280"/>
        <v>20</v>
      </c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>
        <f t="shared" si="281"/>
        <v>20</v>
      </c>
      <c r="AG611" s="5"/>
      <c r="AH611" s="5"/>
      <c r="AI611" s="5"/>
      <c r="AJ611" s="5">
        <f t="shared" si="283"/>
        <v>19</v>
      </c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 spans="1:49">
      <c r="A612" s="5" t="s">
        <v>92</v>
      </c>
      <c r="B612" s="5" t="str">
        <f>VLOOKUP(A612,'name convert'!$A$1:$B$50,2,FALSE)</f>
        <v>Arbors</v>
      </c>
      <c r="C612" s="5" t="s">
        <v>229</v>
      </c>
      <c r="D612" s="5">
        <v>21</v>
      </c>
      <c r="E612" s="5">
        <v>2</v>
      </c>
      <c r="F612" s="5">
        <v>11</v>
      </c>
      <c r="G612" s="5">
        <v>0</v>
      </c>
      <c r="H612" s="5"/>
      <c r="I612" s="5">
        <v>256000</v>
      </c>
      <c r="J612" s="5">
        <v>4266.6666666666697</v>
      </c>
      <c r="K612" s="5">
        <v>614400</v>
      </c>
      <c r="L612" s="5">
        <v>0</v>
      </c>
      <c r="M612" s="5">
        <v>256000</v>
      </c>
      <c r="N612" s="5">
        <v>0</v>
      </c>
      <c r="O612" s="5">
        <v>51200</v>
      </c>
      <c r="P612" s="5"/>
      <c r="Q612" s="5">
        <f t="shared" si="280"/>
        <v>21</v>
      </c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>
        <f t="shared" si="281"/>
        <v>21</v>
      </c>
      <c r="AG612" s="5"/>
      <c r="AH612" s="5"/>
      <c r="AI612" s="5"/>
      <c r="AJ612" s="5">
        <f t="shared" si="283"/>
        <v>20</v>
      </c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 spans="1:49">
      <c r="A613" s="5" t="s">
        <v>100</v>
      </c>
      <c r="B613" s="5" t="str">
        <f>VLOOKUP(A613,'name convert'!$A$1:$B$50,2,FALSE)</f>
        <v>Catorgraphy</v>
      </c>
      <c r="C613" s="5" t="s">
        <v>229</v>
      </c>
      <c r="D613" s="5">
        <v>1</v>
      </c>
      <c r="E613" s="5">
        <v>1</v>
      </c>
      <c r="F613" s="5">
        <v>1</v>
      </c>
      <c r="G613" s="5">
        <v>0</v>
      </c>
      <c r="H613" s="5"/>
      <c r="I613" s="5">
        <v>1800</v>
      </c>
      <c r="J613" s="5">
        <f t="shared" ref="J613:J632" si="286">I613/60</f>
        <v>30</v>
      </c>
      <c r="K613" s="5">
        <v>3000</v>
      </c>
      <c r="L613" s="5">
        <v>600</v>
      </c>
      <c r="M613" s="5">
        <v>0</v>
      </c>
      <c r="N613" s="5">
        <v>0</v>
      </c>
      <c r="O613" s="5">
        <v>0</v>
      </c>
      <c r="P613" s="5"/>
      <c r="Q613" s="5">
        <v>1</v>
      </c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 spans="1:49">
      <c r="A614" s="5" t="s">
        <v>100</v>
      </c>
      <c r="B614" s="5" t="str">
        <f>VLOOKUP(A614,'name convert'!$A$1:$B$50,2,FALSE)</f>
        <v>Catorgraphy</v>
      </c>
      <c r="C614" s="5" t="s">
        <v>229</v>
      </c>
      <c r="D614" s="5">
        <v>2</v>
      </c>
      <c r="E614" s="5">
        <v>1</v>
      </c>
      <c r="F614" s="5">
        <v>2</v>
      </c>
      <c r="G614" s="5">
        <v>0</v>
      </c>
      <c r="H614" s="5"/>
      <c r="I614" s="5">
        <f t="shared" ref="I614:I622" si="287">I613*2</f>
        <v>3600</v>
      </c>
      <c r="J614" s="5">
        <f t="shared" si="286"/>
        <v>60</v>
      </c>
      <c r="K614" s="5">
        <f t="shared" ref="K614:K622" si="288">K613*2</f>
        <v>6000</v>
      </c>
      <c r="L614" s="5">
        <f t="shared" ref="L614:L622" si="289">L613*2</f>
        <v>1200</v>
      </c>
      <c r="M614" s="5">
        <f t="shared" ref="M614:M622" si="290">M613*2</f>
        <v>0</v>
      </c>
      <c r="N614" s="5">
        <f t="shared" ref="N614:N622" si="291">N613*2</f>
        <v>0</v>
      </c>
      <c r="O614" s="5">
        <f t="shared" ref="O614:O622" si="292">O613*2</f>
        <v>0</v>
      </c>
      <c r="P614" s="5"/>
      <c r="Q614" s="5">
        <f t="shared" ref="Q614:Q633" si="293">Q613+1</f>
        <v>2</v>
      </c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>
        <v>1</v>
      </c>
      <c r="AS614" s="5"/>
      <c r="AT614" s="5"/>
      <c r="AU614" s="5"/>
      <c r="AV614" s="5"/>
      <c r="AW614" s="5"/>
    </row>
    <row r="615" spans="1:49">
      <c r="A615" s="5" t="s">
        <v>100</v>
      </c>
      <c r="B615" s="5" t="str">
        <f>VLOOKUP(A615,'name convert'!$A$1:$B$50,2,FALSE)</f>
        <v>Catorgraphy</v>
      </c>
      <c r="C615" s="5" t="s">
        <v>229</v>
      </c>
      <c r="D615" s="5">
        <v>3</v>
      </c>
      <c r="E615" s="5">
        <v>1</v>
      </c>
      <c r="F615" s="5">
        <v>3</v>
      </c>
      <c r="G615" s="5">
        <v>0</v>
      </c>
      <c r="H615" s="5"/>
      <c r="I615" s="5">
        <f t="shared" si="287"/>
        <v>7200</v>
      </c>
      <c r="J615" s="5">
        <f t="shared" si="286"/>
        <v>120</v>
      </c>
      <c r="K615" s="5">
        <f t="shared" si="288"/>
        <v>12000</v>
      </c>
      <c r="L615" s="5">
        <f t="shared" si="289"/>
        <v>2400</v>
      </c>
      <c r="M615" s="5">
        <f t="shared" si="290"/>
        <v>0</v>
      </c>
      <c r="N615" s="5">
        <f t="shared" si="291"/>
        <v>0</v>
      </c>
      <c r="O615" s="5">
        <f t="shared" si="292"/>
        <v>0</v>
      </c>
      <c r="P615" s="5"/>
      <c r="Q615" s="5">
        <f t="shared" si="293"/>
        <v>3</v>
      </c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>
        <f t="shared" ref="AR615:AR633" si="294">AR614+1</f>
        <v>2</v>
      </c>
      <c r="AS615" s="5"/>
      <c r="AT615" s="5"/>
      <c r="AU615" s="5"/>
      <c r="AV615" s="5"/>
      <c r="AW615" s="5"/>
    </row>
    <row r="616" spans="1:49">
      <c r="A616" s="5" t="s">
        <v>100</v>
      </c>
      <c r="B616" s="5" t="str">
        <f>VLOOKUP(A616,'name convert'!$A$1:$B$50,2,FALSE)</f>
        <v>Catorgraphy</v>
      </c>
      <c r="C616" s="5" t="s">
        <v>229</v>
      </c>
      <c r="D616" s="5">
        <v>4</v>
      </c>
      <c r="E616" s="5">
        <v>1</v>
      </c>
      <c r="F616" s="5">
        <v>4</v>
      </c>
      <c r="G616" s="5">
        <v>0</v>
      </c>
      <c r="H616" s="5"/>
      <c r="I616" s="5">
        <f t="shared" si="287"/>
        <v>14400</v>
      </c>
      <c r="J616" s="5">
        <f t="shared" si="286"/>
        <v>240</v>
      </c>
      <c r="K616" s="5">
        <f t="shared" si="288"/>
        <v>24000</v>
      </c>
      <c r="L616" s="5">
        <f t="shared" si="289"/>
        <v>4800</v>
      </c>
      <c r="M616" s="5">
        <f t="shared" si="290"/>
        <v>0</v>
      </c>
      <c r="N616" s="5">
        <f t="shared" si="291"/>
        <v>0</v>
      </c>
      <c r="O616" s="5">
        <f t="shared" si="292"/>
        <v>0</v>
      </c>
      <c r="P616" s="5"/>
      <c r="Q616" s="5">
        <f t="shared" si="293"/>
        <v>4</v>
      </c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>
        <f t="shared" si="294"/>
        <v>3</v>
      </c>
      <c r="AS616" s="5"/>
      <c r="AT616" s="5"/>
      <c r="AU616" s="5"/>
      <c r="AV616" s="5"/>
      <c r="AW616" s="5"/>
    </row>
    <row r="617" spans="1:49">
      <c r="A617" s="5" t="s">
        <v>100</v>
      </c>
      <c r="B617" s="5" t="str">
        <f>VLOOKUP(A617,'name convert'!$A$1:$B$50,2,FALSE)</f>
        <v>Catorgraphy</v>
      </c>
      <c r="C617" s="5" t="s">
        <v>229</v>
      </c>
      <c r="D617" s="5">
        <v>5</v>
      </c>
      <c r="E617" s="5">
        <v>1</v>
      </c>
      <c r="F617" s="5">
        <v>5</v>
      </c>
      <c r="G617" s="5">
        <v>0</v>
      </c>
      <c r="H617" s="5"/>
      <c r="I617" s="5">
        <f t="shared" si="287"/>
        <v>28800</v>
      </c>
      <c r="J617" s="5">
        <f t="shared" si="286"/>
        <v>480</v>
      </c>
      <c r="K617" s="5">
        <f t="shared" si="288"/>
        <v>48000</v>
      </c>
      <c r="L617" s="5">
        <f t="shared" si="289"/>
        <v>9600</v>
      </c>
      <c r="M617" s="5">
        <f t="shared" si="290"/>
        <v>0</v>
      </c>
      <c r="N617" s="5">
        <f t="shared" si="291"/>
        <v>0</v>
      </c>
      <c r="O617" s="5">
        <f t="shared" si="292"/>
        <v>0</v>
      </c>
      <c r="P617" s="5"/>
      <c r="Q617" s="5">
        <f t="shared" si="293"/>
        <v>5</v>
      </c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>
        <f t="shared" si="294"/>
        <v>4</v>
      </c>
      <c r="AS617" s="5"/>
      <c r="AT617" s="5"/>
      <c r="AU617" s="5"/>
      <c r="AV617" s="5"/>
      <c r="AW617" s="5"/>
    </row>
    <row r="618" spans="1:49">
      <c r="A618" s="5" t="s">
        <v>100</v>
      </c>
      <c r="B618" s="5" t="str">
        <f>VLOOKUP(A618,'name convert'!$A$1:$B$50,2,FALSE)</f>
        <v>Catorgraphy</v>
      </c>
      <c r="C618" s="5" t="s">
        <v>229</v>
      </c>
      <c r="D618" s="5">
        <v>6</v>
      </c>
      <c r="E618" s="5">
        <v>1</v>
      </c>
      <c r="F618" s="5">
        <v>6</v>
      </c>
      <c r="G618" s="5">
        <v>0</v>
      </c>
      <c r="H618" s="5"/>
      <c r="I618" s="5">
        <f t="shared" si="287"/>
        <v>57600</v>
      </c>
      <c r="J618" s="5">
        <f t="shared" si="286"/>
        <v>960</v>
      </c>
      <c r="K618" s="5">
        <f t="shared" si="288"/>
        <v>96000</v>
      </c>
      <c r="L618" s="5">
        <f t="shared" si="289"/>
        <v>19200</v>
      </c>
      <c r="M618" s="5">
        <f t="shared" si="290"/>
        <v>0</v>
      </c>
      <c r="N618" s="5">
        <f t="shared" si="291"/>
        <v>0</v>
      </c>
      <c r="O618" s="5">
        <f t="shared" si="292"/>
        <v>0</v>
      </c>
      <c r="P618" s="5"/>
      <c r="Q618" s="5">
        <f t="shared" si="293"/>
        <v>6</v>
      </c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>
        <f t="shared" si="294"/>
        <v>5</v>
      </c>
      <c r="AS618" s="5"/>
      <c r="AT618" s="5"/>
      <c r="AU618" s="5"/>
      <c r="AV618" s="5"/>
      <c r="AW618" s="5"/>
    </row>
    <row r="619" spans="1:49">
      <c r="A619" s="5" t="s">
        <v>100</v>
      </c>
      <c r="B619" s="5" t="str">
        <f>VLOOKUP(A619,'name convert'!$A$1:$B$50,2,FALSE)</f>
        <v>Catorgraphy</v>
      </c>
      <c r="C619" s="5" t="s">
        <v>229</v>
      </c>
      <c r="D619" s="5">
        <v>7</v>
      </c>
      <c r="E619" s="5">
        <v>1</v>
      </c>
      <c r="F619" s="5">
        <v>7</v>
      </c>
      <c r="G619" s="5">
        <v>0</v>
      </c>
      <c r="H619" s="5"/>
      <c r="I619" s="5">
        <f t="shared" si="287"/>
        <v>115200</v>
      </c>
      <c r="J619" s="5">
        <f t="shared" si="286"/>
        <v>1920</v>
      </c>
      <c r="K619" s="5">
        <f t="shared" si="288"/>
        <v>192000</v>
      </c>
      <c r="L619" s="5">
        <f t="shared" si="289"/>
        <v>38400</v>
      </c>
      <c r="M619" s="5">
        <f t="shared" si="290"/>
        <v>0</v>
      </c>
      <c r="N619" s="5">
        <f t="shared" si="291"/>
        <v>0</v>
      </c>
      <c r="O619" s="5">
        <f t="shared" si="292"/>
        <v>0</v>
      </c>
      <c r="P619" s="5"/>
      <c r="Q619" s="5">
        <f t="shared" si="293"/>
        <v>7</v>
      </c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>
        <f t="shared" si="294"/>
        <v>6</v>
      </c>
      <c r="AS619" s="5"/>
      <c r="AT619" s="5"/>
      <c r="AU619" s="5"/>
      <c r="AV619" s="5"/>
      <c r="AW619" s="5"/>
    </row>
    <row r="620" spans="1:49">
      <c r="A620" s="5" t="s">
        <v>100</v>
      </c>
      <c r="B620" s="5" t="str">
        <f>VLOOKUP(A620,'name convert'!$A$1:$B$50,2,FALSE)</f>
        <v>Catorgraphy</v>
      </c>
      <c r="C620" s="5" t="s">
        <v>229</v>
      </c>
      <c r="D620" s="5">
        <v>8</v>
      </c>
      <c r="E620" s="5">
        <v>1</v>
      </c>
      <c r="F620" s="5">
        <v>8</v>
      </c>
      <c r="G620" s="5">
        <v>0</v>
      </c>
      <c r="H620" s="5"/>
      <c r="I620" s="5">
        <f t="shared" si="287"/>
        <v>230400</v>
      </c>
      <c r="J620" s="5">
        <f t="shared" si="286"/>
        <v>3840</v>
      </c>
      <c r="K620" s="5">
        <f t="shared" si="288"/>
        <v>384000</v>
      </c>
      <c r="L620" s="5">
        <f t="shared" si="289"/>
        <v>76800</v>
      </c>
      <c r="M620" s="5">
        <f t="shared" si="290"/>
        <v>0</v>
      </c>
      <c r="N620" s="5">
        <f t="shared" si="291"/>
        <v>0</v>
      </c>
      <c r="O620" s="5">
        <f t="shared" si="292"/>
        <v>0</v>
      </c>
      <c r="P620" s="5"/>
      <c r="Q620" s="5">
        <f t="shared" si="293"/>
        <v>8</v>
      </c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>
        <f t="shared" si="294"/>
        <v>7</v>
      </c>
      <c r="AS620" s="5"/>
      <c r="AT620" s="5"/>
      <c r="AU620" s="5"/>
      <c r="AV620" s="5"/>
      <c r="AW620" s="5"/>
    </row>
    <row r="621" spans="1:49">
      <c r="A621" s="5" t="s">
        <v>100</v>
      </c>
      <c r="B621" s="5" t="str">
        <f>VLOOKUP(A621,'name convert'!$A$1:$B$50,2,FALSE)</f>
        <v>Catorgraphy</v>
      </c>
      <c r="C621" s="5" t="s">
        <v>229</v>
      </c>
      <c r="D621" s="5">
        <v>9</v>
      </c>
      <c r="E621" s="5">
        <v>1</v>
      </c>
      <c r="F621" s="5">
        <v>9</v>
      </c>
      <c r="G621" s="5">
        <v>0</v>
      </c>
      <c r="H621" s="5"/>
      <c r="I621" s="5">
        <f t="shared" si="287"/>
        <v>460800</v>
      </c>
      <c r="J621" s="5">
        <f t="shared" si="286"/>
        <v>7680</v>
      </c>
      <c r="K621" s="5">
        <f t="shared" si="288"/>
        <v>768000</v>
      </c>
      <c r="L621" s="5">
        <f t="shared" si="289"/>
        <v>153600</v>
      </c>
      <c r="M621" s="5">
        <f t="shared" si="290"/>
        <v>0</v>
      </c>
      <c r="N621" s="5">
        <f t="shared" si="291"/>
        <v>0</v>
      </c>
      <c r="O621" s="5">
        <f t="shared" si="292"/>
        <v>0</v>
      </c>
      <c r="P621" s="5"/>
      <c r="Q621" s="5">
        <f t="shared" si="293"/>
        <v>9</v>
      </c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>
        <f t="shared" si="294"/>
        <v>8</v>
      </c>
      <c r="AS621" s="5"/>
      <c r="AT621" s="5"/>
      <c r="AU621" s="5"/>
      <c r="AV621" s="5"/>
      <c r="AW621" s="5"/>
    </row>
    <row r="622" spans="1:49">
      <c r="A622" s="5" t="s">
        <v>100</v>
      </c>
      <c r="B622" s="5" t="str">
        <f>VLOOKUP(A622,'name convert'!$A$1:$B$50,2,FALSE)</f>
        <v>Catorgraphy</v>
      </c>
      <c r="C622" s="5" t="s">
        <v>229</v>
      </c>
      <c r="D622" s="5">
        <v>10</v>
      </c>
      <c r="E622" s="5">
        <v>1</v>
      </c>
      <c r="F622" s="5">
        <v>10</v>
      </c>
      <c r="G622" s="5">
        <v>0</v>
      </c>
      <c r="H622" s="5"/>
      <c r="I622" s="5">
        <f t="shared" si="287"/>
        <v>921600</v>
      </c>
      <c r="J622" s="5">
        <f t="shared" si="286"/>
        <v>15360</v>
      </c>
      <c r="K622" s="5">
        <f t="shared" si="288"/>
        <v>1536000</v>
      </c>
      <c r="L622" s="5">
        <f t="shared" si="289"/>
        <v>307200</v>
      </c>
      <c r="M622" s="5">
        <f t="shared" si="290"/>
        <v>0</v>
      </c>
      <c r="N622" s="5">
        <f t="shared" si="291"/>
        <v>0</v>
      </c>
      <c r="O622" s="5">
        <f t="shared" si="292"/>
        <v>0</v>
      </c>
      <c r="P622" s="5"/>
      <c r="Q622" s="5">
        <f t="shared" si="293"/>
        <v>10</v>
      </c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>
        <f t="shared" si="294"/>
        <v>9</v>
      </c>
      <c r="AS622" s="5"/>
      <c r="AT622" s="5"/>
      <c r="AU622" s="5"/>
      <c r="AV622" s="5"/>
      <c r="AW622" s="5"/>
    </row>
    <row r="623" spans="1:49">
      <c r="A623" s="5" t="s">
        <v>100</v>
      </c>
      <c r="B623" s="5" t="str">
        <f>VLOOKUP(A623,'name convert'!$A$1:$B$50,2,FALSE)</f>
        <v>Catorgraphy</v>
      </c>
      <c r="C623" s="5" t="s">
        <v>229</v>
      </c>
      <c r="D623" s="5">
        <v>11</v>
      </c>
      <c r="E623" s="5">
        <v>2</v>
      </c>
      <c r="F623" s="5">
        <v>1</v>
      </c>
      <c r="G623" s="5">
        <v>0</v>
      </c>
      <c r="H623" s="5"/>
      <c r="I623" s="5">
        <v>0</v>
      </c>
      <c r="J623" s="5">
        <f t="shared" si="286"/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/>
      <c r="Q623" s="5">
        <f t="shared" si="293"/>
        <v>11</v>
      </c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>
        <f t="shared" si="294"/>
        <v>10</v>
      </c>
      <c r="AS623" s="5"/>
      <c r="AT623" s="5"/>
      <c r="AU623" s="5"/>
      <c r="AV623" s="5"/>
      <c r="AW623" s="5"/>
    </row>
    <row r="624" spans="1:49">
      <c r="A624" s="5" t="s">
        <v>100</v>
      </c>
      <c r="B624" s="5" t="str">
        <f>VLOOKUP(A624,'name convert'!$A$1:$B$50,2,FALSE)</f>
        <v>Catorgraphy</v>
      </c>
      <c r="C624" s="5" t="s">
        <v>229</v>
      </c>
      <c r="D624" s="5">
        <v>12</v>
      </c>
      <c r="E624" s="5">
        <v>2</v>
      </c>
      <c r="F624" s="5">
        <v>2</v>
      </c>
      <c r="G624" s="5">
        <v>0</v>
      </c>
      <c r="H624" s="5"/>
      <c r="I624" s="5">
        <f t="shared" ref="I624:I632" si="295">I614</f>
        <v>3600</v>
      </c>
      <c r="J624" s="5">
        <f t="shared" si="286"/>
        <v>60</v>
      </c>
      <c r="K624" s="5">
        <f t="shared" ref="K624:O632" si="296">K614</f>
        <v>6000</v>
      </c>
      <c r="L624" s="5">
        <f t="shared" si="296"/>
        <v>1200</v>
      </c>
      <c r="M624" s="5">
        <f t="shared" si="296"/>
        <v>0</v>
      </c>
      <c r="N624" s="5">
        <f t="shared" si="296"/>
        <v>0</v>
      </c>
      <c r="O624" s="5">
        <f t="shared" si="296"/>
        <v>0</v>
      </c>
      <c r="P624" s="5"/>
      <c r="Q624" s="5">
        <f t="shared" si="293"/>
        <v>12</v>
      </c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>
        <f t="shared" si="294"/>
        <v>11</v>
      </c>
      <c r="AS624" s="5"/>
      <c r="AT624" s="5"/>
      <c r="AU624" s="5"/>
      <c r="AV624" s="5"/>
      <c r="AW624" s="5"/>
    </row>
    <row r="625" spans="1:49">
      <c r="A625" s="5" t="s">
        <v>100</v>
      </c>
      <c r="B625" s="5" t="str">
        <f>VLOOKUP(A625,'name convert'!$A$1:$B$50,2,FALSE)</f>
        <v>Catorgraphy</v>
      </c>
      <c r="C625" s="5" t="s">
        <v>229</v>
      </c>
      <c r="D625" s="5">
        <v>13</v>
      </c>
      <c r="E625" s="5">
        <v>2</v>
      </c>
      <c r="F625" s="5">
        <v>3</v>
      </c>
      <c r="G625" s="5">
        <v>0</v>
      </c>
      <c r="H625" s="5"/>
      <c r="I625" s="5">
        <f t="shared" si="295"/>
        <v>7200</v>
      </c>
      <c r="J625" s="5">
        <f t="shared" si="286"/>
        <v>120</v>
      </c>
      <c r="K625" s="5">
        <f t="shared" si="296"/>
        <v>12000</v>
      </c>
      <c r="L625" s="5">
        <f t="shared" si="296"/>
        <v>2400</v>
      </c>
      <c r="M625" s="5">
        <f t="shared" si="296"/>
        <v>0</v>
      </c>
      <c r="N625" s="5">
        <f t="shared" si="296"/>
        <v>0</v>
      </c>
      <c r="O625" s="5">
        <f t="shared" si="296"/>
        <v>0</v>
      </c>
      <c r="P625" s="5"/>
      <c r="Q625" s="5">
        <f t="shared" si="293"/>
        <v>13</v>
      </c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>
        <f t="shared" si="294"/>
        <v>12</v>
      </c>
      <c r="AS625" s="5"/>
      <c r="AT625" s="5"/>
      <c r="AU625" s="5"/>
      <c r="AV625" s="5"/>
      <c r="AW625" s="5"/>
    </row>
    <row r="626" spans="1:49">
      <c r="A626" s="5" t="s">
        <v>100</v>
      </c>
      <c r="B626" s="5" t="str">
        <f>VLOOKUP(A626,'name convert'!$A$1:$B$50,2,FALSE)</f>
        <v>Catorgraphy</v>
      </c>
      <c r="C626" s="5" t="s">
        <v>229</v>
      </c>
      <c r="D626" s="5">
        <v>14</v>
      </c>
      <c r="E626" s="5">
        <v>2</v>
      </c>
      <c r="F626" s="5">
        <v>4</v>
      </c>
      <c r="G626" s="5">
        <v>0</v>
      </c>
      <c r="H626" s="5"/>
      <c r="I626" s="5">
        <f t="shared" si="295"/>
        <v>14400</v>
      </c>
      <c r="J626" s="5">
        <f t="shared" si="286"/>
        <v>240</v>
      </c>
      <c r="K626" s="5">
        <f t="shared" si="296"/>
        <v>24000</v>
      </c>
      <c r="L626" s="5">
        <f t="shared" si="296"/>
        <v>4800</v>
      </c>
      <c r="M626" s="5">
        <f t="shared" si="296"/>
        <v>0</v>
      </c>
      <c r="N626" s="5">
        <f t="shared" si="296"/>
        <v>0</v>
      </c>
      <c r="O626" s="5">
        <f t="shared" si="296"/>
        <v>0</v>
      </c>
      <c r="P626" s="5"/>
      <c r="Q626" s="5">
        <f t="shared" si="293"/>
        <v>14</v>
      </c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>
        <f t="shared" si="294"/>
        <v>13</v>
      </c>
      <c r="AS626" s="5"/>
      <c r="AT626" s="5"/>
      <c r="AU626" s="5"/>
      <c r="AV626" s="5"/>
      <c r="AW626" s="5"/>
    </row>
    <row r="627" spans="1:49">
      <c r="A627" s="5" t="s">
        <v>100</v>
      </c>
      <c r="B627" s="5" t="str">
        <f>VLOOKUP(A627,'name convert'!$A$1:$B$50,2,FALSE)</f>
        <v>Catorgraphy</v>
      </c>
      <c r="C627" s="5" t="s">
        <v>229</v>
      </c>
      <c r="D627" s="5">
        <v>15</v>
      </c>
      <c r="E627" s="5">
        <v>2</v>
      </c>
      <c r="F627" s="5">
        <v>5</v>
      </c>
      <c r="G627" s="5">
        <v>0</v>
      </c>
      <c r="H627" s="5"/>
      <c r="I627" s="5">
        <f t="shared" si="295"/>
        <v>28800</v>
      </c>
      <c r="J627" s="5">
        <f t="shared" si="286"/>
        <v>480</v>
      </c>
      <c r="K627" s="5">
        <f t="shared" si="296"/>
        <v>48000</v>
      </c>
      <c r="L627" s="5">
        <f t="shared" si="296"/>
        <v>9600</v>
      </c>
      <c r="M627" s="5">
        <f t="shared" si="296"/>
        <v>0</v>
      </c>
      <c r="N627" s="5">
        <f t="shared" si="296"/>
        <v>0</v>
      </c>
      <c r="O627" s="5">
        <f t="shared" si="296"/>
        <v>0</v>
      </c>
      <c r="P627" s="5"/>
      <c r="Q627" s="5">
        <f t="shared" si="293"/>
        <v>15</v>
      </c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>
        <f t="shared" si="294"/>
        <v>14</v>
      </c>
      <c r="AS627" s="5"/>
      <c r="AT627" s="5"/>
      <c r="AU627" s="5"/>
      <c r="AV627" s="5"/>
      <c r="AW627" s="5"/>
    </row>
    <row r="628" spans="1:49">
      <c r="A628" s="5" t="s">
        <v>100</v>
      </c>
      <c r="B628" s="5" t="str">
        <f>VLOOKUP(A628,'name convert'!$A$1:$B$50,2,FALSE)</f>
        <v>Catorgraphy</v>
      </c>
      <c r="C628" s="5" t="s">
        <v>229</v>
      </c>
      <c r="D628" s="5">
        <v>16</v>
      </c>
      <c r="E628" s="5">
        <v>2</v>
      </c>
      <c r="F628" s="5">
        <v>6</v>
      </c>
      <c r="G628" s="5">
        <v>0</v>
      </c>
      <c r="H628" s="5"/>
      <c r="I628" s="5">
        <f t="shared" si="295"/>
        <v>57600</v>
      </c>
      <c r="J628" s="5">
        <f t="shared" si="286"/>
        <v>960</v>
      </c>
      <c r="K628" s="5">
        <f t="shared" si="296"/>
        <v>96000</v>
      </c>
      <c r="L628" s="5">
        <f t="shared" si="296"/>
        <v>19200</v>
      </c>
      <c r="M628" s="5">
        <f t="shared" si="296"/>
        <v>0</v>
      </c>
      <c r="N628" s="5">
        <f t="shared" si="296"/>
        <v>0</v>
      </c>
      <c r="O628" s="5">
        <f t="shared" si="296"/>
        <v>0</v>
      </c>
      <c r="P628" s="5"/>
      <c r="Q628" s="5">
        <f t="shared" si="293"/>
        <v>16</v>
      </c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>
        <f t="shared" si="294"/>
        <v>15</v>
      </c>
      <c r="AS628" s="5"/>
      <c r="AT628" s="5"/>
      <c r="AU628" s="5"/>
      <c r="AV628" s="5"/>
      <c r="AW628" s="5"/>
    </row>
    <row r="629" spans="1:49">
      <c r="A629" s="5" t="s">
        <v>100</v>
      </c>
      <c r="B629" s="5" t="str">
        <f>VLOOKUP(A629,'name convert'!$A$1:$B$50,2,FALSE)</f>
        <v>Catorgraphy</v>
      </c>
      <c r="C629" s="5" t="s">
        <v>229</v>
      </c>
      <c r="D629" s="5">
        <v>17</v>
      </c>
      <c r="E629" s="5">
        <v>2</v>
      </c>
      <c r="F629" s="5">
        <v>7</v>
      </c>
      <c r="G629" s="5">
        <v>0</v>
      </c>
      <c r="H629" s="5"/>
      <c r="I629" s="5">
        <f t="shared" si="295"/>
        <v>115200</v>
      </c>
      <c r="J629" s="5">
        <f t="shared" si="286"/>
        <v>1920</v>
      </c>
      <c r="K629" s="5">
        <f t="shared" si="296"/>
        <v>192000</v>
      </c>
      <c r="L629" s="5">
        <f t="shared" si="296"/>
        <v>38400</v>
      </c>
      <c r="M629" s="5">
        <f t="shared" si="296"/>
        <v>0</v>
      </c>
      <c r="N629" s="5">
        <f t="shared" si="296"/>
        <v>0</v>
      </c>
      <c r="O629" s="5">
        <f t="shared" si="296"/>
        <v>0</v>
      </c>
      <c r="P629" s="5"/>
      <c r="Q629" s="5">
        <f t="shared" si="293"/>
        <v>17</v>
      </c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>
        <f t="shared" si="294"/>
        <v>16</v>
      </c>
      <c r="AS629" s="5"/>
      <c r="AT629" s="5"/>
      <c r="AU629" s="5"/>
      <c r="AV629" s="5"/>
      <c r="AW629" s="5"/>
    </row>
    <row r="630" spans="1:49">
      <c r="A630" s="5" t="s">
        <v>100</v>
      </c>
      <c r="B630" s="5" t="str">
        <f>VLOOKUP(A630,'name convert'!$A$1:$B$50,2,FALSE)</f>
        <v>Catorgraphy</v>
      </c>
      <c r="C630" s="5" t="s">
        <v>229</v>
      </c>
      <c r="D630" s="5">
        <v>18</v>
      </c>
      <c r="E630" s="5">
        <v>2</v>
      </c>
      <c r="F630" s="5">
        <v>8</v>
      </c>
      <c r="G630" s="5">
        <v>0</v>
      </c>
      <c r="H630" s="5"/>
      <c r="I630" s="5">
        <f t="shared" si="295"/>
        <v>230400</v>
      </c>
      <c r="J630" s="5">
        <f t="shared" si="286"/>
        <v>3840</v>
      </c>
      <c r="K630" s="5">
        <f t="shared" si="296"/>
        <v>384000</v>
      </c>
      <c r="L630" s="5">
        <f t="shared" si="296"/>
        <v>76800</v>
      </c>
      <c r="M630" s="5">
        <f t="shared" si="296"/>
        <v>0</v>
      </c>
      <c r="N630" s="5">
        <f t="shared" si="296"/>
        <v>0</v>
      </c>
      <c r="O630" s="5">
        <f t="shared" si="296"/>
        <v>0</v>
      </c>
      <c r="P630" s="5"/>
      <c r="Q630" s="5">
        <f t="shared" si="293"/>
        <v>18</v>
      </c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>
        <f t="shared" si="294"/>
        <v>17</v>
      </c>
      <c r="AS630" s="5"/>
      <c r="AT630" s="5"/>
      <c r="AU630" s="5"/>
      <c r="AV630" s="5"/>
      <c r="AW630" s="5"/>
    </row>
    <row r="631" spans="1:49">
      <c r="A631" s="5" t="s">
        <v>100</v>
      </c>
      <c r="B631" s="5" t="str">
        <f>VLOOKUP(A631,'name convert'!$A$1:$B$50,2,FALSE)</f>
        <v>Catorgraphy</v>
      </c>
      <c r="C631" s="5" t="s">
        <v>229</v>
      </c>
      <c r="D631" s="5">
        <v>19</v>
      </c>
      <c r="E631" s="5">
        <v>2</v>
      </c>
      <c r="F631" s="5">
        <v>9</v>
      </c>
      <c r="G631" s="5">
        <v>0</v>
      </c>
      <c r="H631" s="5"/>
      <c r="I631" s="5">
        <f t="shared" si="295"/>
        <v>460800</v>
      </c>
      <c r="J631" s="5">
        <f t="shared" si="286"/>
        <v>7680</v>
      </c>
      <c r="K631" s="5">
        <f t="shared" si="296"/>
        <v>768000</v>
      </c>
      <c r="L631" s="5">
        <f t="shared" si="296"/>
        <v>153600</v>
      </c>
      <c r="M631" s="5">
        <f t="shared" si="296"/>
        <v>0</v>
      </c>
      <c r="N631" s="5">
        <f t="shared" si="296"/>
        <v>0</v>
      </c>
      <c r="O631" s="5">
        <f t="shared" si="296"/>
        <v>0</v>
      </c>
      <c r="P631" s="5"/>
      <c r="Q631" s="5">
        <f t="shared" si="293"/>
        <v>19</v>
      </c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>
        <f t="shared" si="294"/>
        <v>18</v>
      </c>
      <c r="AS631" s="5"/>
      <c r="AT631" s="5"/>
      <c r="AU631" s="5"/>
      <c r="AV631" s="5"/>
      <c r="AW631" s="5"/>
    </row>
    <row r="632" spans="1:49">
      <c r="A632" s="5" t="s">
        <v>100</v>
      </c>
      <c r="B632" s="5" t="str">
        <f>VLOOKUP(A632,'name convert'!$A$1:$B$50,2,FALSE)</f>
        <v>Catorgraphy</v>
      </c>
      <c r="C632" s="5" t="s">
        <v>229</v>
      </c>
      <c r="D632" s="5">
        <v>20</v>
      </c>
      <c r="E632" s="5">
        <v>2</v>
      </c>
      <c r="F632" s="5">
        <v>10</v>
      </c>
      <c r="G632" s="5">
        <v>0</v>
      </c>
      <c r="H632" s="5"/>
      <c r="I632" s="5">
        <f t="shared" si="295"/>
        <v>921600</v>
      </c>
      <c r="J632" s="5">
        <f t="shared" si="286"/>
        <v>15360</v>
      </c>
      <c r="K632" s="5">
        <f t="shared" si="296"/>
        <v>1536000</v>
      </c>
      <c r="L632" s="5">
        <f t="shared" si="296"/>
        <v>307200</v>
      </c>
      <c r="M632" s="5">
        <f t="shared" si="296"/>
        <v>0</v>
      </c>
      <c r="N632" s="5">
        <f t="shared" si="296"/>
        <v>0</v>
      </c>
      <c r="O632" s="5">
        <f t="shared" si="296"/>
        <v>0</v>
      </c>
      <c r="P632" s="5"/>
      <c r="Q632" s="5">
        <f t="shared" si="293"/>
        <v>20</v>
      </c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>
        <f t="shared" si="294"/>
        <v>19</v>
      </c>
      <c r="AS632" s="5"/>
      <c r="AT632" s="5"/>
      <c r="AU632" s="5"/>
      <c r="AV632" s="5"/>
      <c r="AW632" s="5"/>
    </row>
    <row r="633" spans="1:49">
      <c r="A633" s="5" t="s">
        <v>100</v>
      </c>
      <c r="B633" s="5" t="str">
        <f>VLOOKUP(A633,'name convert'!$A$1:$B$50,2,FALSE)</f>
        <v>Catorgraphy</v>
      </c>
      <c r="C633" s="5" t="s">
        <v>229</v>
      </c>
      <c r="D633" s="5">
        <v>21</v>
      </c>
      <c r="E633" s="5">
        <v>2</v>
      </c>
      <c r="F633" s="5">
        <v>11</v>
      </c>
      <c r="G633" s="5">
        <v>0</v>
      </c>
      <c r="H633" s="5"/>
      <c r="I633" s="5">
        <v>921600</v>
      </c>
      <c r="J633" s="5">
        <v>15360</v>
      </c>
      <c r="K633" s="5">
        <v>1536000</v>
      </c>
      <c r="L633" s="5">
        <v>307200</v>
      </c>
      <c r="M633" s="5">
        <v>0</v>
      </c>
      <c r="N633" s="5">
        <v>0</v>
      </c>
      <c r="O633" s="5">
        <v>0</v>
      </c>
      <c r="P633" s="5"/>
      <c r="Q633" s="5">
        <f t="shared" si="293"/>
        <v>21</v>
      </c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>
        <f t="shared" si="294"/>
        <v>20</v>
      </c>
      <c r="AS633" s="5"/>
      <c r="AT633" s="5"/>
      <c r="AU633" s="5"/>
      <c r="AV633" s="5"/>
      <c r="AW633" s="5"/>
    </row>
    <row r="634" spans="1:49">
      <c r="A634" s="5" t="s">
        <v>98</v>
      </c>
      <c r="B634" s="5" t="str">
        <f>VLOOKUP(A634,'name convert'!$A$1:$B$50,2,FALSE)</f>
        <v>Metal Alloys</v>
      </c>
      <c r="C634" s="5" t="s">
        <v>229</v>
      </c>
      <c r="D634" s="5">
        <v>1</v>
      </c>
      <c r="E634" s="5">
        <v>1</v>
      </c>
      <c r="F634" s="5">
        <v>1</v>
      </c>
      <c r="G634" s="5">
        <v>0</v>
      </c>
      <c r="H634" s="5"/>
      <c r="I634" s="5">
        <v>1500</v>
      </c>
      <c r="J634" s="5">
        <f t="shared" ref="J634:J653" si="297">I634/60</f>
        <v>25</v>
      </c>
      <c r="K634" s="5">
        <v>3500</v>
      </c>
      <c r="L634" s="5">
        <v>700</v>
      </c>
      <c r="M634" s="5">
        <v>150</v>
      </c>
      <c r="N634" s="5">
        <v>0</v>
      </c>
      <c r="O634" s="5">
        <v>300</v>
      </c>
      <c r="P634" s="5"/>
      <c r="Q634" s="5">
        <v>1</v>
      </c>
      <c r="R634" s="5"/>
      <c r="S634" s="5"/>
      <c r="T634" s="5"/>
      <c r="U634" s="5"/>
      <c r="V634" s="5"/>
      <c r="W634" s="5"/>
      <c r="X634" s="5">
        <v>1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>
        <v>1</v>
      </c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 spans="1:49">
      <c r="A635" s="5" t="s">
        <v>98</v>
      </c>
      <c r="B635" s="5" t="str">
        <f>VLOOKUP(A635,'name convert'!$A$1:$B$50,2,FALSE)</f>
        <v>Metal Alloys</v>
      </c>
      <c r="C635" s="5" t="s">
        <v>229</v>
      </c>
      <c r="D635" s="5">
        <v>2</v>
      </c>
      <c r="E635" s="5">
        <v>1</v>
      </c>
      <c r="F635" s="5">
        <v>2</v>
      </c>
      <c r="G635" s="5">
        <v>0</v>
      </c>
      <c r="H635" s="5"/>
      <c r="I635" s="5">
        <f t="shared" ref="I635:I643" si="298">I634*2</f>
        <v>3000</v>
      </c>
      <c r="J635" s="5">
        <f t="shared" si="297"/>
        <v>50</v>
      </c>
      <c r="K635" s="5">
        <f t="shared" ref="K635:K643" si="299">K634*2</f>
        <v>7000</v>
      </c>
      <c r="L635" s="5">
        <f t="shared" ref="L635:L643" si="300">L634*2</f>
        <v>1400</v>
      </c>
      <c r="M635" s="5">
        <f t="shared" ref="M635:M643" si="301">M634*2</f>
        <v>300</v>
      </c>
      <c r="N635" s="5">
        <f t="shared" ref="N635:N643" si="302">N634*2</f>
        <v>0</v>
      </c>
      <c r="O635" s="5">
        <f t="shared" ref="O635:O643" si="303">O634*2</f>
        <v>600</v>
      </c>
      <c r="P635" s="5"/>
      <c r="Q635" s="5">
        <f t="shared" ref="Q635:Q654" si="304">Q634+1</f>
        <v>2</v>
      </c>
      <c r="R635" s="5"/>
      <c r="S635" s="5"/>
      <c r="T635" s="5"/>
      <c r="U635" s="5"/>
      <c r="V635" s="5"/>
      <c r="W635" s="5"/>
      <c r="X635" s="5">
        <f t="shared" ref="X635:X654" si="305">X634+1</f>
        <v>2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>
        <f t="shared" ref="AL635:AL654" si="306">AL634+1</f>
        <v>2</v>
      </c>
      <c r="AM635" s="5"/>
      <c r="AN635" s="5"/>
      <c r="AO635" s="5"/>
      <c r="AP635" s="5">
        <v>1</v>
      </c>
      <c r="AQ635" s="5"/>
      <c r="AR635" s="5"/>
      <c r="AS635" s="5"/>
      <c r="AT635" s="5"/>
      <c r="AU635" s="5"/>
      <c r="AV635" s="5"/>
      <c r="AW635" s="5"/>
    </row>
    <row r="636" spans="1:49">
      <c r="A636" s="5" t="s">
        <v>98</v>
      </c>
      <c r="B636" s="5" t="str">
        <f>VLOOKUP(A636,'name convert'!$A$1:$B$50,2,FALSE)</f>
        <v>Metal Alloys</v>
      </c>
      <c r="C636" s="5" t="s">
        <v>229</v>
      </c>
      <c r="D636" s="5">
        <v>3</v>
      </c>
      <c r="E636" s="5">
        <v>1</v>
      </c>
      <c r="F636" s="5">
        <v>3</v>
      </c>
      <c r="G636" s="5">
        <v>0</v>
      </c>
      <c r="H636" s="5"/>
      <c r="I636" s="5">
        <f t="shared" si="298"/>
        <v>6000</v>
      </c>
      <c r="J636" s="5">
        <f t="shared" si="297"/>
        <v>100</v>
      </c>
      <c r="K636" s="5">
        <f t="shared" si="299"/>
        <v>14000</v>
      </c>
      <c r="L636" s="5">
        <f t="shared" si="300"/>
        <v>2800</v>
      </c>
      <c r="M636" s="5">
        <f t="shared" si="301"/>
        <v>600</v>
      </c>
      <c r="N636" s="5">
        <f t="shared" si="302"/>
        <v>0</v>
      </c>
      <c r="O636" s="5">
        <f t="shared" si="303"/>
        <v>1200</v>
      </c>
      <c r="P636" s="5"/>
      <c r="Q636" s="5">
        <f t="shared" si="304"/>
        <v>3</v>
      </c>
      <c r="R636" s="5"/>
      <c r="S636" s="5"/>
      <c r="T636" s="5"/>
      <c r="U636" s="5"/>
      <c r="V636" s="5"/>
      <c r="W636" s="5"/>
      <c r="X636" s="5">
        <f t="shared" si="305"/>
        <v>3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>
        <f t="shared" si="306"/>
        <v>3</v>
      </c>
      <c r="AM636" s="5"/>
      <c r="AN636" s="5"/>
      <c r="AO636" s="5"/>
      <c r="AP636" s="5">
        <f t="shared" ref="AP636:AP654" si="307">AP635+1</f>
        <v>2</v>
      </c>
      <c r="AQ636" s="5"/>
      <c r="AR636" s="5"/>
      <c r="AS636" s="5"/>
      <c r="AT636" s="5"/>
      <c r="AU636" s="5"/>
      <c r="AV636" s="5"/>
      <c r="AW636" s="5"/>
    </row>
    <row r="637" spans="1:49">
      <c r="A637" s="5" t="s">
        <v>98</v>
      </c>
      <c r="B637" s="5" t="str">
        <f>VLOOKUP(A637,'name convert'!$A$1:$B$50,2,FALSE)</f>
        <v>Metal Alloys</v>
      </c>
      <c r="C637" s="5" t="s">
        <v>229</v>
      </c>
      <c r="D637" s="5">
        <v>4</v>
      </c>
      <c r="E637" s="5">
        <v>1</v>
      </c>
      <c r="F637" s="5">
        <v>4</v>
      </c>
      <c r="G637" s="5">
        <v>0</v>
      </c>
      <c r="H637" s="5"/>
      <c r="I637" s="5">
        <f t="shared" si="298"/>
        <v>12000</v>
      </c>
      <c r="J637" s="5">
        <f t="shared" si="297"/>
        <v>200</v>
      </c>
      <c r="K637" s="5">
        <f t="shared" si="299"/>
        <v>28000</v>
      </c>
      <c r="L637" s="5">
        <f t="shared" si="300"/>
        <v>5600</v>
      </c>
      <c r="M637" s="5">
        <f t="shared" si="301"/>
        <v>1200</v>
      </c>
      <c r="N637" s="5">
        <f t="shared" si="302"/>
        <v>0</v>
      </c>
      <c r="O637" s="5">
        <f t="shared" si="303"/>
        <v>2400</v>
      </c>
      <c r="P637" s="5"/>
      <c r="Q637" s="5">
        <f t="shared" si="304"/>
        <v>4</v>
      </c>
      <c r="R637" s="5"/>
      <c r="S637" s="5"/>
      <c r="T637" s="5"/>
      <c r="U637" s="5"/>
      <c r="V637" s="5"/>
      <c r="W637" s="5"/>
      <c r="X637" s="5">
        <f t="shared" si="305"/>
        <v>4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>
        <f t="shared" si="306"/>
        <v>4</v>
      </c>
      <c r="AM637" s="5"/>
      <c r="AN637" s="5"/>
      <c r="AO637" s="5"/>
      <c r="AP637" s="5">
        <f t="shared" si="307"/>
        <v>3</v>
      </c>
      <c r="AQ637" s="5"/>
      <c r="AR637" s="5"/>
      <c r="AS637" s="5"/>
      <c r="AT637" s="5"/>
      <c r="AU637" s="5"/>
      <c r="AV637" s="5"/>
      <c r="AW637" s="5"/>
    </row>
    <row r="638" spans="1:49">
      <c r="A638" s="5" t="s">
        <v>98</v>
      </c>
      <c r="B638" s="5" t="str">
        <f>VLOOKUP(A638,'name convert'!$A$1:$B$50,2,FALSE)</f>
        <v>Metal Alloys</v>
      </c>
      <c r="C638" s="5" t="s">
        <v>229</v>
      </c>
      <c r="D638" s="5">
        <v>5</v>
      </c>
      <c r="E638" s="5">
        <v>1</v>
      </c>
      <c r="F638" s="5">
        <v>5</v>
      </c>
      <c r="G638" s="5">
        <v>0</v>
      </c>
      <c r="H638" s="5"/>
      <c r="I638" s="5">
        <f t="shared" si="298"/>
        <v>24000</v>
      </c>
      <c r="J638" s="5">
        <f t="shared" si="297"/>
        <v>400</v>
      </c>
      <c r="K638" s="5">
        <f t="shared" si="299"/>
        <v>56000</v>
      </c>
      <c r="L638" s="5">
        <f t="shared" si="300"/>
        <v>11200</v>
      </c>
      <c r="M638" s="5">
        <f t="shared" si="301"/>
        <v>2400</v>
      </c>
      <c r="N638" s="5">
        <f t="shared" si="302"/>
        <v>0</v>
      </c>
      <c r="O638" s="5">
        <f t="shared" si="303"/>
        <v>4800</v>
      </c>
      <c r="P638" s="5"/>
      <c r="Q638" s="5">
        <f t="shared" si="304"/>
        <v>5</v>
      </c>
      <c r="R638" s="5"/>
      <c r="S638" s="5"/>
      <c r="T638" s="5"/>
      <c r="U638" s="5"/>
      <c r="V638" s="5"/>
      <c r="W638" s="5"/>
      <c r="X638" s="5">
        <f t="shared" si="305"/>
        <v>5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>
        <f t="shared" si="306"/>
        <v>5</v>
      </c>
      <c r="AM638" s="5"/>
      <c r="AN638" s="5"/>
      <c r="AO638" s="5"/>
      <c r="AP638" s="5">
        <f t="shared" si="307"/>
        <v>4</v>
      </c>
      <c r="AQ638" s="5"/>
      <c r="AR638" s="5"/>
      <c r="AS638" s="5"/>
      <c r="AT638" s="5"/>
      <c r="AU638" s="5"/>
      <c r="AV638" s="5"/>
      <c r="AW638" s="5"/>
    </row>
    <row r="639" spans="1:49">
      <c r="A639" s="5" t="s">
        <v>98</v>
      </c>
      <c r="B639" s="5" t="str">
        <f>VLOOKUP(A639,'name convert'!$A$1:$B$50,2,FALSE)</f>
        <v>Metal Alloys</v>
      </c>
      <c r="C639" s="5" t="s">
        <v>229</v>
      </c>
      <c r="D639" s="5">
        <v>6</v>
      </c>
      <c r="E639" s="5">
        <v>1</v>
      </c>
      <c r="F639" s="5">
        <v>6</v>
      </c>
      <c r="G639" s="5">
        <v>0</v>
      </c>
      <c r="H639" s="5"/>
      <c r="I639" s="5">
        <f t="shared" si="298"/>
        <v>48000</v>
      </c>
      <c r="J639" s="5">
        <f t="shared" si="297"/>
        <v>800</v>
      </c>
      <c r="K639" s="5">
        <f t="shared" si="299"/>
        <v>112000</v>
      </c>
      <c r="L639" s="5">
        <f t="shared" si="300"/>
        <v>22400</v>
      </c>
      <c r="M639" s="5">
        <f t="shared" si="301"/>
        <v>4800</v>
      </c>
      <c r="N639" s="5">
        <f t="shared" si="302"/>
        <v>0</v>
      </c>
      <c r="O639" s="5">
        <f t="shared" si="303"/>
        <v>9600</v>
      </c>
      <c r="P639" s="5"/>
      <c r="Q639" s="5">
        <f t="shared" si="304"/>
        <v>6</v>
      </c>
      <c r="R639" s="5"/>
      <c r="S639" s="5"/>
      <c r="T639" s="5"/>
      <c r="U639" s="5"/>
      <c r="V639" s="5"/>
      <c r="W639" s="5"/>
      <c r="X639" s="5">
        <f t="shared" si="305"/>
        <v>6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>
        <f t="shared" si="306"/>
        <v>6</v>
      </c>
      <c r="AM639" s="5"/>
      <c r="AN639" s="5"/>
      <c r="AO639" s="5"/>
      <c r="AP639" s="5">
        <f t="shared" si="307"/>
        <v>5</v>
      </c>
      <c r="AQ639" s="5"/>
      <c r="AR639" s="5"/>
      <c r="AS639" s="5"/>
      <c r="AT639" s="5"/>
      <c r="AU639" s="5"/>
      <c r="AV639" s="5"/>
      <c r="AW639" s="5"/>
    </row>
    <row r="640" spans="1:49">
      <c r="A640" s="5" t="s">
        <v>98</v>
      </c>
      <c r="B640" s="5" t="str">
        <f>VLOOKUP(A640,'name convert'!$A$1:$B$50,2,FALSE)</f>
        <v>Metal Alloys</v>
      </c>
      <c r="C640" s="5" t="s">
        <v>229</v>
      </c>
      <c r="D640" s="5">
        <v>7</v>
      </c>
      <c r="E640" s="5">
        <v>1</v>
      </c>
      <c r="F640" s="5">
        <v>7</v>
      </c>
      <c r="G640" s="5">
        <v>0</v>
      </c>
      <c r="H640" s="5"/>
      <c r="I640" s="5">
        <f t="shared" si="298"/>
        <v>96000</v>
      </c>
      <c r="J640" s="5">
        <f t="shared" si="297"/>
        <v>1600</v>
      </c>
      <c r="K640" s="5">
        <f t="shared" si="299"/>
        <v>224000</v>
      </c>
      <c r="L640" s="5">
        <f t="shared" si="300"/>
        <v>44800</v>
      </c>
      <c r="M640" s="5">
        <f t="shared" si="301"/>
        <v>9600</v>
      </c>
      <c r="N640" s="5">
        <f t="shared" si="302"/>
        <v>0</v>
      </c>
      <c r="O640" s="5">
        <f t="shared" si="303"/>
        <v>19200</v>
      </c>
      <c r="P640" s="5"/>
      <c r="Q640" s="5">
        <f t="shared" si="304"/>
        <v>7</v>
      </c>
      <c r="R640" s="5"/>
      <c r="S640" s="5"/>
      <c r="T640" s="5"/>
      <c r="U640" s="5"/>
      <c r="V640" s="5"/>
      <c r="W640" s="5"/>
      <c r="X640" s="5">
        <f t="shared" si="305"/>
        <v>7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>
        <f t="shared" si="306"/>
        <v>7</v>
      </c>
      <c r="AM640" s="5"/>
      <c r="AN640" s="5"/>
      <c r="AO640" s="5"/>
      <c r="AP640" s="5">
        <f t="shared" si="307"/>
        <v>6</v>
      </c>
      <c r="AQ640" s="5"/>
      <c r="AR640" s="5"/>
      <c r="AS640" s="5"/>
      <c r="AT640" s="5"/>
      <c r="AU640" s="5"/>
      <c r="AV640" s="5"/>
      <c r="AW640" s="5"/>
    </row>
    <row r="641" spans="1:49">
      <c r="A641" s="5" t="s">
        <v>98</v>
      </c>
      <c r="B641" s="5" t="str">
        <f>VLOOKUP(A641,'name convert'!$A$1:$B$50,2,FALSE)</f>
        <v>Metal Alloys</v>
      </c>
      <c r="C641" s="5" t="s">
        <v>229</v>
      </c>
      <c r="D641" s="5">
        <v>8</v>
      </c>
      <c r="E641" s="5">
        <v>1</v>
      </c>
      <c r="F641" s="5">
        <v>8</v>
      </c>
      <c r="G641" s="5">
        <v>0</v>
      </c>
      <c r="H641" s="5"/>
      <c r="I641" s="5">
        <f t="shared" si="298"/>
        <v>192000</v>
      </c>
      <c r="J641" s="5">
        <f t="shared" si="297"/>
        <v>3200</v>
      </c>
      <c r="K641" s="5">
        <f t="shared" si="299"/>
        <v>448000</v>
      </c>
      <c r="L641" s="5">
        <f t="shared" si="300"/>
        <v>89600</v>
      </c>
      <c r="M641" s="5">
        <f t="shared" si="301"/>
        <v>19200</v>
      </c>
      <c r="N641" s="5">
        <f t="shared" si="302"/>
        <v>0</v>
      </c>
      <c r="O641" s="5">
        <f t="shared" si="303"/>
        <v>38400</v>
      </c>
      <c r="P641" s="5"/>
      <c r="Q641" s="5">
        <f t="shared" si="304"/>
        <v>8</v>
      </c>
      <c r="R641" s="5"/>
      <c r="S641" s="5"/>
      <c r="T641" s="5"/>
      <c r="U641" s="5"/>
      <c r="V641" s="5"/>
      <c r="W641" s="5"/>
      <c r="X641" s="5">
        <f t="shared" si="305"/>
        <v>8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>
        <f t="shared" si="306"/>
        <v>8</v>
      </c>
      <c r="AM641" s="5"/>
      <c r="AN641" s="5"/>
      <c r="AO641" s="5"/>
      <c r="AP641" s="5">
        <f t="shared" si="307"/>
        <v>7</v>
      </c>
      <c r="AQ641" s="5"/>
      <c r="AR641" s="5"/>
      <c r="AS641" s="5"/>
      <c r="AT641" s="5"/>
      <c r="AU641" s="5"/>
      <c r="AV641" s="5"/>
      <c r="AW641" s="5"/>
    </row>
    <row r="642" spans="1:49">
      <c r="A642" s="5" t="s">
        <v>98</v>
      </c>
      <c r="B642" s="5" t="str">
        <f>VLOOKUP(A642,'name convert'!$A$1:$B$50,2,FALSE)</f>
        <v>Metal Alloys</v>
      </c>
      <c r="C642" s="5" t="s">
        <v>229</v>
      </c>
      <c r="D642" s="5">
        <v>9</v>
      </c>
      <c r="E642" s="5">
        <v>1</v>
      </c>
      <c r="F642" s="5">
        <v>9</v>
      </c>
      <c r="G642" s="5">
        <v>0</v>
      </c>
      <c r="H642" s="5"/>
      <c r="I642" s="5">
        <f t="shared" si="298"/>
        <v>384000</v>
      </c>
      <c r="J642" s="5">
        <f t="shared" si="297"/>
        <v>6400</v>
      </c>
      <c r="K642" s="5">
        <f t="shared" si="299"/>
        <v>896000</v>
      </c>
      <c r="L642" s="5">
        <f t="shared" si="300"/>
        <v>179200</v>
      </c>
      <c r="M642" s="5">
        <f t="shared" si="301"/>
        <v>38400</v>
      </c>
      <c r="N642" s="5">
        <f t="shared" si="302"/>
        <v>0</v>
      </c>
      <c r="O642" s="5">
        <f t="shared" si="303"/>
        <v>76800</v>
      </c>
      <c r="P642" s="5"/>
      <c r="Q642" s="5">
        <f t="shared" si="304"/>
        <v>9</v>
      </c>
      <c r="R642" s="5"/>
      <c r="S642" s="5"/>
      <c r="T642" s="5"/>
      <c r="U642" s="5"/>
      <c r="V642" s="5"/>
      <c r="W642" s="5"/>
      <c r="X642" s="5">
        <f t="shared" si="305"/>
        <v>9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>
        <f t="shared" si="306"/>
        <v>9</v>
      </c>
      <c r="AM642" s="5"/>
      <c r="AN642" s="5"/>
      <c r="AO642" s="5"/>
      <c r="AP642" s="5">
        <f t="shared" si="307"/>
        <v>8</v>
      </c>
      <c r="AQ642" s="5"/>
      <c r="AR642" s="5"/>
      <c r="AS642" s="5"/>
      <c r="AT642" s="5"/>
      <c r="AU642" s="5"/>
      <c r="AV642" s="5"/>
      <c r="AW642" s="5"/>
    </row>
    <row r="643" spans="1:49">
      <c r="A643" s="5" t="s">
        <v>98</v>
      </c>
      <c r="B643" s="5" t="str">
        <f>VLOOKUP(A643,'name convert'!$A$1:$B$50,2,FALSE)</f>
        <v>Metal Alloys</v>
      </c>
      <c r="C643" s="5" t="s">
        <v>229</v>
      </c>
      <c r="D643" s="5">
        <v>10</v>
      </c>
      <c r="E643" s="5">
        <v>1</v>
      </c>
      <c r="F643" s="5">
        <v>10</v>
      </c>
      <c r="G643" s="5">
        <v>0</v>
      </c>
      <c r="H643" s="5"/>
      <c r="I643" s="5">
        <f t="shared" si="298"/>
        <v>768000</v>
      </c>
      <c r="J643" s="5">
        <f t="shared" si="297"/>
        <v>12800</v>
      </c>
      <c r="K643" s="5">
        <f t="shared" si="299"/>
        <v>1792000</v>
      </c>
      <c r="L643" s="5">
        <f t="shared" si="300"/>
        <v>358400</v>
      </c>
      <c r="M643" s="5">
        <f t="shared" si="301"/>
        <v>76800</v>
      </c>
      <c r="N643" s="5">
        <f t="shared" si="302"/>
        <v>0</v>
      </c>
      <c r="O643" s="5">
        <f t="shared" si="303"/>
        <v>153600</v>
      </c>
      <c r="P643" s="5"/>
      <c r="Q643" s="5">
        <f t="shared" si="304"/>
        <v>10</v>
      </c>
      <c r="R643" s="5"/>
      <c r="S643" s="5"/>
      <c r="T643" s="5"/>
      <c r="U643" s="5"/>
      <c r="V643" s="5"/>
      <c r="W643" s="5"/>
      <c r="X643" s="5">
        <f t="shared" si="305"/>
        <v>10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>
        <f t="shared" si="306"/>
        <v>10</v>
      </c>
      <c r="AM643" s="5"/>
      <c r="AN643" s="5"/>
      <c r="AO643" s="5"/>
      <c r="AP643" s="5">
        <f t="shared" si="307"/>
        <v>9</v>
      </c>
      <c r="AQ643" s="5"/>
      <c r="AR643" s="5"/>
      <c r="AS643" s="5"/>
      <c r="AT643" s="5"/>
      <c r="AU643" s="5"/>
      <c r="AV643" s="5"/>
      <c r="AW643" s="5"/>
    </row>
    <row r="644" spans="1:49">
      <c r="A644" s="5" t="s">
        <v>98</v>
      </c>
      <c r="B644" s="5" t="str">
        <f>VLOOKUP(A644,'name convert'!$A$1:$B$50,2,FALSE)</f>
        <v>Metal Alloys</v>
      </c>
      <c r="C644" s="5" t="s">
        <v>229</v>
      </c>
      <c r="D644" s="5">
        <v>11</v>
      </c>
      <c r="E644" s="5">
        <v>2</v>
      </c>
      <c r="F644" s="5">
        <v>1</v>
      </c>
      <c r="G644" s="5">
        <v>0</v>
      </c>
      <c r="H644" s="5"/>
      <c r="I644" s="5">
        <v>0</v>
      </c>
      <c r="J644" s="5">
        <f t="shared" si="297"/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/>
      <c r="Q644" s="5">
        <f t="shared" si="304"/>
        <v>11</v>
      </c>
      <c r="R644" s="5"/>
      <c r="S644" s="5"/>
      <c r="T644" s="5"/>
      <c r="U644" s="5"/>
      <c r="V644" s="5"/>
      <c r="W644" s="5"/>
      <c r="X644" s="5">
        <f t="shared" si="305"/>
        <v>11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>
        <f t="shared" si="306"/>
        <v>11</v>
      </c>
      <c r="AM644" s="5"/>
      <c r="AN644" s="5"/>
      <c r="AO644" s="5"/>
      <c r="AP644" s="5">
        <f t="shared" si="307"/>
        <v>10</v>
      </c>
      <c r="AQ644" s="5"/>
      <c r="AR644" s="5"/>
      <c r="AS644" s="5"/>
      <c r="AT644" s="5"/>
      <c r="AU644" s="5"/>
      <c r="AV644" s="5"/>
      <c r="AW644" s="5"/>
    </row>
    <row r="645" spans="1:49">
      <c r="A645" s="5" t="s">
        <v>98</v>
      </c>
      <c r="B645" s="5" t="str">
        <f>VLOOKUP(A645,'name convert'!$A$1:$B$50,2,FALSE)</f>
        <v>Metal Alloys</v>
      </c>
      <c r="C645" s="5" t="s">
        <v>229</v>
      </c>
      <c r="D645" s="5">
        <v>12</v>
      </c>
      <c r="E645" s="5">
        <v>2</v>
      </c>
      <c r="F645" s="5">
        <v>2</v>
      </c>
      <c r="G645" s="5">
        <v>0</v>
      </c>
      <c r="H645" s="5"/>
      <c r="I645" s="5">
        <f t="shared" ref="I645:I653" si="308">I635</f>
        <v>3000</v>
      </c>
      <c r="J645" s="5">
        <f t="shared" si="297"/>
        <v>50</v>
      </c>
      <c r="K645" s="5">
        <f t="shared" ref="K645:O653" si="309">K635</f>
        <v>7000</v>
      </c>
      <c r="L645" s="5">
        <f t="shared" si="309"/>
        <v>1400</v>
      </c>
      <c r="M645" s="5">
        <f t="shared" si="309"/>
        <v>300</v>
      </c>
      <c r="N645" s="5">
        <f t="shared" si="309"/>
        <v>0</v>
      </c>
      <c r="O645" s="5">
        <f t="shared" si="309"/>
        <v>600</v>
      </c>
      <c r="P645" s="5"/>
      <c r="Q645" s="5">
        <f t="shared" si="304"/>
        <v>12</v>
      </c>
      <c r="R645" s="5"/>
      <c r="S645" s="5"/>
      <c r="T645" s="5"/>
      <c r="U645" s="5"/>
      <c r="V645" s="5"/>
      <c r="W645" s="5"/>
      <c r="X645" s="5">
        <f t="shared" si="305"/>
        <v>12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>
        <f t="shared" si="306"/>
        <v>12</v>
      </c>
      <c r="AM645" s="5"/>
      <c r="AN645" s="5"/>
      <c r="AO645" s="5"/>
      <c r="AP645" s="5">
        <f t="shared" si="307"/>
        <v>11</v>
      </c>
      <c r="AQ645" s="5"/>
      <c r="AR645" s="5"/>
      <c r="AS645" s="5"/>
      <c r="AT645" s="5"/>
      <c r="AU645" s="5"/>
      <c r="AV645" s="5"/>
      <c r="AW645" s="5"/>
    </row>
    <row r="646" spans="1:49">
      <c r="A646" s="5" t="s">
        <v>98</v>
      </c>
      <c r="B646" s="5" t="str">
        <f>VLOOKUP(A646,'name convert'!$A$1:$B$50,2,FALSE)</f>
        <v>Metal Alloys</v>
      </c>
      <c r="C646" s="5" t="s">
        <v>229</v>
      </c>
      <c r="D646" s="5">
        <v>13</v>
      </c>
      <c r="E646" s="5">
        <v>2</v>
      </c>
      <c r="F646" s="5">
        <v>3</v>
      </c>
      <c r="G646" s="5">
        <v>0</v>
      </c>
      <c r="H646" s="5"/>
      <c r="I646" s="5">
        <f t="shared" si="308"/>
        <v>6000</v>
      </c>
      <c r="J646" s="5">
        <f t="shared" si="297"/>
        <v>100</v>
      </c>
      <c r="K646" s="5">
        <f t="shared" si="309"/>
        <v>14000</v>
      </c>
      <c r="L646" s="5">
        <f t="shared" si="309"/>
        <v>2800</v>
      </c>
      <c r="M646" s="5">
        <f t="shared" si="309"/>
        <v>600</v>
      </c>
      <c r="N646" s="5">
        <f t="shared" si="309"/>
        <v>0</v>
      </c>
      <c r="O646" s="5">
        <f t="shared" si="309"/>
        <v>1200</v>
      </c>
      <c r="P646" s="5"/>
      <c r="Q646" s="5">
        <f t="shared" si="304"/>
        <v>13</v>
      </c>
      <c r="R646" s="5"/>
      <c r="S646" s="5"/>
      <c r="T646" s="5"/>
      <c r="U646" s="5"/>
      <c r="V646" s="5"/>
      <c r="W646" s="5"/>
      <c r="X646" s="5">
        <f t="shared" si="305"/>
        <v>13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>
        <f t="shared" si="306"/>
        <v>13</v>
      </c>
      <c r="AM646" s="5"/>
      <c r="AN646" s="5"/>
      <c r="AO646" s="5"/>
      <c r="AP646" s="5">
        <f t="shared" si="307"/>
        <v>12</v>
      </c>
      <c r="AQ646" s="5"/>
      <c r="AR646" s="5"/>
      <c r="AS646" s="5"/>
      <c r="AT646" s="5"/>
      <c r="AU646" s="5"/>
      <c r="AV646" s="5"/>
      <c r="AW646" s="5"/>
    </row>
    <row r="647" spans="1:49">
      <c r="A647" s="5" t="s">
        <v>98</v>
      </c>
      <c r="B647" s="5" t="str">
        <f>VLOOKUP(A647,'name convert'!$A$1:$B$50,2,FALSE)</f>
        <v>Metal Alloys</v>
      </c>
      <c r="C647" s="5" t="s">
        <v>229</v>
      </c>
      <c r="D647" s="5">
        <v>14</v>
      </c>
      <c r="E647" s="5">
        <v>2</v>
      </c>
      <c r="F647" s="5">
        <v>4</v>
      </c>
      <c r="G647" s="5">
        <v>0</v>
      </c>
      <c r="H647" s="5"/>
      <c r="I647" s="5">
        <f t="shared" si="308"/>
        <v>12000</v>
      </c>
      <c r="J647" s="5">
        <f t="shared" si="297"/>
        <v>200</v>
      </c>
      <c r="K647" s="5">
        <f t="shared" si="309"/>
        <v>28000</v>
      </c>
      <c r="L647" s="5">
        <f t="shared" si="309"/>
        <v>5600</v>
      </c>
      <c r="M647" s="5">
        <f t="shared" si="309"/>
        <v>1200</v>
      </c>
      <c r="N647" s="5">
        <f t="shared" si="309"/>
        <v>0</v>
      </c>
      <c r="O647" s="5">
        <f t="shared" si="309"/>
        <v>2400</v>
      </c>
      <c r="P647" s="5"/>
      <c r="Q647" s="5">
        <f t="shared" si="304"/>
        <v>14</v>
      </c>
      <c r="R647" s="5"/>
      <c r="S647" s="5"/>
      <c r="T647" s="5"/>
      <c r="U647" s="5"/>
      <c r="V647" s="5"/>
      <c r="W647" s="5"/>
      <c r="X647" s="5">
        <f t="shared" si="305"/>
        <v>14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>
        <f t="shared" si="306"/>
        <v>14</v>
      </c>
      <c r="AM647" s="5"/>
      <c r="AN647" s="5"/>
      <c r="AO647" s="5"/>
      <c r="AP647" s="5">
        <f t="shared" si="307"/>
        <v>13</v>
      </c>
      <c r="AQ647" s="5"/>
      <c r="AR647" s="5"/>
      <c r="AS647" s="5"/>
      <c r="AT647" s="5"/>
      <c r="AU647" s="5"/>
      <c r="AV647" s="5"/>
      <c r="AW647" s="5"/>
    </row>
    <row r="648" spans="1:49">
      <c r="A648" s="5" t="s">
        <v>98</v>
      </c>
      <c r="B648" s="5" t="str">
        <f>VLOOKUP(A648,'name convert'!$A$1:$B$50,2,FALSE)</f>
        <v>Metal Alloys</v>
      </c>
      <c r="C648" s="5" t="s">
        <v>229</v>
      </c>
      <c r="D648" s="5">
        <v>15</v>
      </c>
      <c r="E648" s="5">
        <v>2</v>
      </c>
      <c r="F648" s="5">
        <v>5</v>
      </c>
      <c r="G648" s="5">
        <v>0</v>
      </c>
      <c r="H648" s="5"/>
      <c r="I648" s="5">
        <f t="shared" si="308"/>
        <v>24000</v>
      </c>
      <c r="J648" s="5">
        <f t="shared" si="297"/>
        <v>400</v>
      </c>
      <c r="K648" s="5">
        <f t="shared" si="309"/>
        <v>56000</v>
      </c>
      <c r="L648" s="5">
        <f t="shared" si="309"/>
        <v>11200</v>
      </c>
      <c r="M648" s="5">
        <f t="shared" si="309"/>
        <v>2400</v>
      </c>
      <c r="N648" s="5">
        <f t="shared" si="309"/>
        <v>0</v>
      </c>
      <c r="O648" s="5">
        <f t="shared" si="309"/>
        <v>4800</v>
      </c>
      <c r="P648" s="5"/>
      <c r="Q648" s="5">
        <f t="shared" si="304"/>
        <v>15</v>
      </c>
      <c r="R648" s="5"/>
      <c r="S648" s="5"/>
      <c r="T648" s="5"/>
      <c r="U648" s="5"/>
      <c r="V648" s="5"/>
      <c r="W648" s="5"/>
      <c r="X648" s="5">
        <f t="shared" si="305"/>
        <v>15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>
        <f t="shared" si="306"/>
        <v>15</v>
      </c>
      <c r="AM648" s="5"/>
      <c r="AN648" s="5"/>
      <c r="AO648" s="5"/>
      <c r="AP648" s="5">
        <f t="shared" si="307"/>
        <v>14</v>
      </c>
      <c r="AQ648" s="5"/>
      <c r="AR648" s="5"/>
      <c r="AS648" s="5"/>
      <c r="AT648" s="5"/>
      <c r="AU648" s="5"/>
      <c r="AV648" s="5"/>
      <c r="AW648" s="5"/>
    </row>
    <row r="649" spans="1:49">
      <c r="A649" s="5" t="s">
        <v>98</v>
      </c>
      <c r="B649" s="5" t="str">
        <f>VLOOKUP(A649,'name convert'!$A$1:$B$50,2,FALSE)</f>
        <v>Metal Alloys</v>
      </c>
      <c r="C649" s="5" t="s">
        <v>229</v>
      </c>
      <c r="D649" s="5">
        <v>16</v>
      </c>
      <c r="E649" s="5">
        <v>2</v>
      </c>
      <c r="F649" s="5">
        <v>6</v>
      </c>
      <c r="G649" s="5">
        <v>0</v>
      </c>
      <c r="H649" s="5"/>
      <c r="I649" s="5">
        <f t="shared" si="308"/>
        <v>48000</v>
      </c>
      <c r="J649" s="5">
        <f t="shared" si="297"/>
        <v>800</v>
      </c>
      <c r="K649" s="5">
        <f t="shared" si="309"/>
        <v>112000</v>
      </c>
      <c r="L649" s="5">
        <f t="shared" si="309"/>
        <v>22400</v>
      </c>
      <c r="M649" s="5">
        <f t="shared" si="309"/>
        <v>4800</v>
      </c>
      <c r="N649" s="5">
        <f t="shared" si="309"/>
        <v>0</v>
      </c>
      <c r="O649" s="5">
        <f t="shared" si="309"/>
        <v>9600</v>
      </c>
      <c r="P649" s="5"/>
      <c r="Q649" s="5">
        <f t="shared" si="304"/>
        <v>16</v>
      </c>
      <c r="R649" s="5"/>
      <c r="S649" s="5"/>
      <c r="T649" s="5"/>
      <c r="U649" s="5"/>
      <c r="V649" s="5"/>
      <c r="W649" s="5"/>
      <c r="X649" s="5">
        <f t="shared" si="305"/>
        <v>16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>
        <f t="shared" si="306"/>
        <v>16</v>
      </c>
      <c r="AM649" s="5"/>
      <c r="AN649" s="5"/>
      <c r="AO649" s="5"/>
      <c r="AP649" s="5">
        <f t="shared" si="307"/>
        <v>15</v>
      </c>
      <c r="AQ649" s="5"/>
      <c r="AR649" s="5"/>
      <c r="AS649" s="5"/>
      <c r="AT649" s="5"/>
      <c r="AU649" s="5"/>
      <c r="AV649" s="5"/>
      <c r="AW649" s="5"/>
    </row>
    <row r="650" spans="1:49">
      <c r="A650" s="5" t="s">
        <v>98</v>
      </c>
      <c r="B650" s="5" t="str">
        <f>VLOOKUP(A650,'name convert'!$A$1:$B$50,2,FALSE)</f>
        <v>Metal Alloys</v>
      </c>
      <c r="C650" s="5" t="s">
        <v>229</v>
      </c>
      <c r="D650" s="5">
        <v>17</v>
      </c>
      <c r="E650" s="5">
        <v>2</v>
      </c>
      <c r="F650" s="5">
        <v>7</v>
      </c>
      <c r="G650" s="5">
        <v>0</v>
      </c>
      <c r="H650" s="5"/>
      <c r="I650" s="5">
        <f t="shared" si="308"/>
        <v>96000</v>
      </c>
      <c r="J650" s="5">
        <f t="shared" si="297"/>
        <v>1600</v>
      </c>
      <c r="K650" s="5">
        <f t="shared" si="309"/>
        <v>224000</v>
      </c>
      <c r="L650" s="5">
        <f t="shared" si="309"/>
        <v>44800</v>
      </c>
      <c r="M650" s="5">
        <f t="shared" si="309"/>
        <v>9600</v>
      </c>
      <c r="N650" s="5">
        <f t="shared" si="309"/>
        <v>0</v>
      </c>
      <c r="O650" s="5">
        <f t="shared" si="309"/>
        <v>19200</v>
      </c>
      <c r="P650" s="5"/>
      <c r="Q650" s="5">
        <f t="shared" si="304"/>
        <v>17</v>
      </c>
      <c r="R650" s="5"/>
      <c r="S650" s="5"/>
      <c r="T650" s="5"/>
      <c r="U650" s="5"/>
      <c r="V650" s="5"/>
      <c r="W650" s="5"/>
      <c r="X650" s="5">
        <f t="shared" si="305"/>
        <v>17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>
        <f t="shared" si="306"/>
        <v>17</v>
      </c>
      <c r="AM650" s="5"/>
      <c r="AN650" s="5"/>
      <c r="AO650" s="5"/>
      <c r="AP650" s="5">
        <f t="shared" si="307"/>
        <v>16</v>
      </c>
      <c r="AQ650" s="5"/>
      <c r="AR650" s="5"/>
      <c r="AS650" s="5"/>
      <c r="AT650" s="5"/>
      <c r="AU650" s="5"/>
      <c r="AV650" s="5"/>
      <c r="AW650" s="5"/>
    </row>
    <row r="651" spans="1:49">
      <c r="A651" s="5" t="s">
        <v>98</v>
      </c>
      <c r="B651" s="5" t="str">
        <f>VLOOKUP(A651,'name convert'!$A$1:$B$50,2,FALSE)</f>
        <v>Metal Alloys</v>
      </c>
      <c r="C651" s="5" t="s">
        <v>229</v>
      </c>
      <c r="D651" s="5">
        <v>18</v>
      </c>
      <c r="E651" s="5">
        <v>2</v>
      </c>
      <c r="F651" s="5">
        <v>8</v>
      </c>
      <c r="G651" s="5">
        <v>0</v>
      </c>
      <c r="H651" s="5"/>
      <c r="I651" s="5">
        <f t="shared" si="308"/>
        <v>192000</v>
      </c>
      <c r="J651" s="5">
        <f t="shared" si="297"/>
        <v>3200</v>
      </c>
      <c r="K651" s="5">
        <f t="shared" si="309"/>
        <v>448000</v>
      </c>
      <c r="L651" s="5">
        <f t="shared" si="309"/>
        <v>89600</v>
      </c>
      <c r="M651" s="5">
        <f t="shared" si="309"/>
        <v>19200</v>
      </c>
      <c r="N651" s="5">
        <f t="shared" si="309"/>
        <v>0</v>
      </c>
      <c r="O651" s="5">
        <f t="shared" si="309"/>
        <v>38400</v>
      </c>
      <c r="P651" s="5"/>
      <c r="Q651" s="5">
        <f t="shared" si="304"/>
        <v>18</v>
      </c>
      <c r="R651" s="5"/>
      <c r="S651" s="5"/>
      <c r="T651" s="5"/>
      <c r="U651" s="5"/>
      <c r="V651" s="5"/>
      <c r="W651" s="5"/>
      <c r="X651" s="5">
        <f t="shared" si="305"/>
        <v>18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>
        <f t="shared" si="306"/>
        <v>18</v>
      </c>
      <c r="AM651" s="5"/>
      <c r="AN651" s="5"/>
      <c r="AO651" s="5"/>
      <c r="AP651" s="5">
        <f t="shared" si="307"/>
        <v>17</v>
      </c>
      <c r="AQ651" s="5"/>
      <c r="AR651" s="5"/>
      <c r="AS651" s="5"/>
      <c r="AT651" s="5"/>
      <c r="AU651" s="5"/>
      <c r="AV651" s="5"/>
      <c r="AW651" s="5"/>
    </row>
    <row r="652" spans="1:49">
      <c r="A652" s="5" t="s">
        <v>98</v>
      </c>
      <c r="B652" s="5" t="str">
        <f>VLOOKUP(A652,'name convert'!$A$1:$B$50,2,FALSE)</f>
        <v>Metal Alloys</v>
      </c>
      <c r="C652" s="5" t="s">
        <v>229</v>
      </c>
      <c r="D652" s="5">
        <v>19</v>
      </c>
      <c r="E652" s="5">
        <v>2</v>
      </c>
      <c r="F652" s="5">
        <v>9</v>
      </c>
      <c r="G652" s="5">
        <v>0</v>
      </c>
      <c r="H652" s="5"/>
      <c r="I652" s="5">
        <f t="shared" si="308"/>
        <v>384000</v>
      </c>
      <c r="J652" s="5">
        <f t="shared" si="297"/>
        <v>6400</v>
      </c>
      <c r="K652" s="5">
        <f t="shared" si="309"/>
        <v>896000</v>
      </c>
      <c r="L652" s="5">
        <f t="shared" si="309"/>
        <v>179200</v>
      </c>
      <c r="M652" s="5">
        <f t="shared" si="309"/>
        <v>38400</v>
      </c>
      <c r="N652" s="5">
        <f t="shared" si="309"/>
        <v>0</v>
      </c>
      <c r="O652" s="5">
        <f t="shared" si="309"/>
        <v>76800</v>
      </c>
      <c r="P652" s="5"/>
      <c r="Q652" s="5">
        <f t="shared" si="304"/>
        <v>19</v>
      </c>
      <c r="R652" s="5"/>
      <c r="S652" s="5"/>
      <c r="T652" s="5"/>
      <c r="U652" s="5"/>
      <c r="V652" s="5"/>
      <c r="W652" s="5"/>
      <c r="X652" s="5">
        <f t="shared" si="305"/>
        <v>19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>
        <f t="shared" si="306"/>
        <v>19</v>
      </c>
      <c r="AM652" s="5"/>
      <c r="AN652" s="5"/>
      <c r="AO652" s="5"/>
      <c r="AP652" s="5">
        <f t="shared" si="307"/>
        <v>18</v>
      </c>
      <c r="AQ652" s="5"/>
      <c r="AR652" s="5"/>
      <c r="AS652" s="5"/>
      <c r="AT652" s="5"/>
      <c r="AU652" s="5"/>
      <c r="AV652" s="5"/>
      <c r="AW652" s="5"/>
    </row>
    <row r="653" spans="1:49">
      <c r="A653" s="5" t="s">
        <v>98</v>
      </c>
      <c r="B653" s="5" t="str">
        <f>VLOOKUP(A653,'name convert'!$A$1:$B$50,2,FALSE)</f>
        <v>Metal Alloys</v>
      </c>
      <c r="C653" s="5" t="s">
        <v>229</v>
      </c>
      <c r="D653" s="5">
        <v>20</v>
      </c>
      <c r="E653" s="5">
        <v>2</v>
      </c>
      <c r="F653" s="5">
        <v>10</v>
      </c>
      <c r="G653" s="5">
        <v>0</v>
      </c>
      <c r="H653" s="5"/>
      <c r="I653" s="5">
        <f t="shared" si="308"/>
        <v>768000</v>
      </c>
      <c r="J653" s="5">
        <f t="shared" si="297"/>
        <v>12800</v>
      </c>
      <c r="K653" s="5">
        <f t="shared" si="309"/>
        <v>1792000</v>
      </c>
      <c r="L653" s="5">
        <f t="shared" si="309"/>
        <v>358400</v>
      </c>
      <c r="M653" s="5">
        <f t="shared" si="309"/>
        <v>76800</v>
      </c>
      <c r="N653" s="5">
        <f t="shared" si="309"/>
        <v>0</v>
      </c>
      <c r="O653" s="5">
        <f t="shared" si="309"/>
        <v>153600</v>
      </c>
      <c r="P653" s="5"/>
      <c r="Q653" s="5">
        <f t="shared" si="304"/>
        <v>20</v>
      </c>
      <c r="R653" s="5"/>
      <c r="S653" s="5"/>
      <c r="T653" s="5"/>
      <c r="U653" s="5"/>
      <c r="V653" s="5"/>
      <c r="W653" s="5"/>
      <c r="X653" s="5">
        <f t="shared" si="305"/>
        <v>20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>
        <f t="shared" si="306"/>
        <v>20</v>
      </c>
      <c r="AM653" s="5"/>
      <c r="AN653" s="5"/>
      <c r="AO653" s="5"/>
      <c r="AP653" s="5">
        <f t="shared" si="307"/>
        <v>19</v>
      </c>
      <c r="AQ653" s="5"/>
      <c r="AR653" s="5"/>
      <c r="AS653" s="5"/>
      <c r="AT653" s="5"/>
      <c r="AU653" s="5"/>
      <c r="AV653" s="5"/>
      <c r="AW653" s="5"/>
    </row>
    <row r="654" spans="1:49">
      <c r="A654" s="5" t="s">
        <v>98</v>
      </c>
      <c r="B654" s="5" t="str">
        <f>VLOOKUP(A654,'name convert'!$A$1:$B$50,2,FALSE)</f>
        <v>Metal Alloys</v>
      </c>
      <c r="C654" s="5" t="s">
        <v>229</v>
      </c>
      <c r="D654" s="5">
        <v>21</v>
      </c>
      <c r="E654" s="5">
        <v>2</v>
      </c>
      <c r="F654" s="5">
        <v>11</v>
      </c>
      <c r="G654" s="5">
        <v>0</v>
      </c>
      <c r="H654" s="5"/>
      <c r="I654" s="5">
        <v>768000</v>
      </c>
      <c r="J654" s="5">
        <v>12800</v>
      </c>
      <c r="K654" s="5">
        <v>1792000</v>
      </c>
      <c r="L654" s="5">
        <v>358400</v>
      </c>
      <c r="M654" s="5">
        <v>76800</v>
      </c>
      <c r="N654" s="5">
        <v>0</v>
      </c>
      <c r="O654" s="5">
        <v>153600</v>
      </c>
      <c r="P654" s="5"/>
      <c r="Q654" s="5">
        <f t="shared" si="304"/>
        <v>21</v>
      </c>
      <c r="R654" s="5"/>
      <c r="S654" s="5"/>
      <c r="T654" s="5"/>
      <c r="U654" s="5"/>
      <c r="V654" s="5"/>
      <c r="W654" s="5"/>
      <c r="X654" s="5">
        <f t="shared" si="305"/>
        <v>21</v>
      </c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>
        <f t="shared" si="306"/>
        <v>21</v>
      </c>
      <c r="AM654" s="5"/>
      <c r="AN654" s="5"/>
      <c r="AO654" s="5"/>
      <c r="AP654" s="5">
        <f t="shared" si="307"/>
        <v>20</v>
      </c>
      <c r="AQ654" s="5"/>
      <c r="AR654" s="5"/>
      <c r="AS654" s="5"/>
      <c r="AT654" s="5"/>
      <c r="AU654" s="5"/>
      <c r="AV654" s="5"/>
      <c r="AW654" s="5"/>
    </row>
    <row r="655" spans="1:49">
      <c r="A655" s="5" t="s">
        <v>97</v>
      </c>
      <c r="B655" s="5" t="str">
        <f>VLOOKUP(A655,'name convert'!$A$1:$B$50,2,FALSE)</f>
        <v>Honed Blades</v>
      </c>
      <c r="C655" s="5" t="s">
        <v>229</v>
      </c>
      <c r="D655" s="5">
        <v>1</v>
      </c>
      <c r="E655" s="5">
        <v>1</v>
      </c>
      <c r="F655" s="5">
        <v>1</v>
      </c>
      <c r="G655" s="5">
        <v>0</v>
      </c>
      <c r="H655" s="5"/>
      <c r="I655" s="5">
        <v>1200</v>
      </c>
      <c r="J655" s="5">
        <f t="shared" ref="J655:J674" si="310">I655/60</f>
        <v>20</v>
      </c>
      <c r="K655" s="5">
        <v>3000</v>
      </c>
      <c r="L655" s="5">
        <v>800</v>
      </c>
      <c r="M655" s="5">
        <v>120</v>
      </c>
      <c r="N655" s="5">
        <v>200</v>
      </c>
      <c r="O655" s="5">
        <v>3000</v>
      </c>
      <c r="P655" s="5"/>
      <c r="Q655" s="5">
        <v>1</v>
      </c>
      <c r="R655" s="5"/>
      <c r="S655" s="5">
        <v>2</v>
      </c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 spans="1:49">
      <c r="A656" s="5" t="s">
        <v>97</v>
      </c>
      <c r="B656" s="5" t="str">
        <f>VLOOKUP(A656,'name convert'!$A$1:$B$50,2,FALSE)</f>
        <v>Honed Blades</v>
      </c>
      <c r="C656" s="5" t="s">
        <v>229</v>
      </c>
      <c r="D656" s="5">
        <v>2</v>
      </c>
      <c r="E656" s="5">
        <v>1</v>
      </c>
      <c r="F656" s="5">
        <v>2</v>
      </c>
      <c r="G656" s="5">
        <v>0</v>
      </c>
      <c r="H656" s="5"/>
      <c r="I656" s="5">
        <f t="shared" ref="I656:I664" si="311">I655*2</f>
        <v>2400</v>
      </c>
      <c r="J656" s="5">
        <f t="shared" si="310"/>
        <v>40</v>
      </c>
      <c r="K656" s="5">
        <f t="shared" ref="K656:K664" si="312">K655*2</f>
        <v>6000</v>
      </c>
      <c r="L656" s="5">
        <f t="shared" ref="L656:L664" si="313">L655*2</f>
        <v>1600</v>
      </c>
      <c r="M656" s="5">
        <f t="shared" ref="M656:M664" si="314">M655*2</f>
        <v>240</v>
      </c>
      <c r="N656" s="5">
        <f t="shared" ref="N656:N664" si="315">N655*2</f>
        <v>400</v>
      </c>
      <c r="O656" s="5">
        <f t="shared" ref="O656:O664" si="316">O655*2</f>
        <v>6000</v>
      </c>
      <c r="P656" s="5"/>
      <c r="Q656" s="5">
        <f t="shared" ref="Q656:Q675" si="317">Q655+1</f>
        <v>2</v>
      </c>
      <c r="R656" s="5"/>
      <c r="S656" s="5">
        <v>2</v>
      </c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>
        <v>1</v>
      </c>
      <c r="AP656" s="5"/>
      <c r="AQ656" s="5"/>
      <c r="AR656" s="5"/>
      <c r="AS656" s="5"/>
      <c r="AT656" s="5"/>
      <c r="AU656" s="5"/>
      <c r="AV656" s="5"/>
      <c r="AW656" s="5"/>
    </row>
    <row r="657" spans="1:49">
      <c r="A657" s="5" t="s">
        <v>97</v>
      </c>
      <c r="B657" s="5" t="str">
        <f>VLOOKUP(A657,'name convert'!$A$1:$B$50,2,FALSE)</f>
        <v>Honed Blades</v>
      </c>
      <c r="C657" s="5" t="s">
        <v>229</v>
      </c>
      <c r="D657" s="5">
        <v>3</v>
      </c>
      <c r="E657" s="5">
        <v>1</v>
      </c>
      <c r="F657" s="5">
        <v>3</v>
      </c>
      <c r="G657" s="5">
        <v>0</v>
      </c>
      <c r="H657" s="5"/>
      <c r="I657" s="5">
        <f t="shared" si="311"/>
        <v>4800</v>
      </c>
      <c r="J657" s="5">
        <f t="shared" si="310"/>
        <v>80</v>
      </c>
      <c r="K657" s="5">
        <f t="shared" si="312"/>
        <v>12000</v>
      </c>
      <c r="L657" s="5">
        <f t="shared" si="313"/>
        <v>3200</v>
      </c>
      <c r="M657" s="5">
        <f t="shared" si="314"/>
        <v>480</v>
      </c>
      <c r="N657" s="5">
        <f t="shared" si="315"/>
        <v>800</v>
      </c>
      <c r="O657" s="5">
        <f t="shared" si="316"/>
        <v>12000</v>
      </c>
      <c r="P657" s="5"/>
      <c r="Q657" s="5">
        <f t="shared" si="317"/>
        <v>3</v>
      </c>
      <c r="R657" s="5"/>
      <c r="S657" s="5">
        <v>2</v>
      </c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>
        <f t="shared" ref="AO657:AO675" si="318">AO656+1</f>
        <v>2</v>
      </c>
      <c r="AP657" s="5"/>
      <c r="AQ657" s="5"/>
      <c r="AR657" s="5"/>
      <c r="AS657" s="5"/>
      <c r="AT657" s="5"/>
      <c r="AU657" s="5"/>
      <c r="AV657" s="5"/>
      <c r="AW657" s="5"/>
    </row>
    <row r="658" spans="1:49">
      <c r="A658" s="5" t="s">
        <v>97</v>
      </c>
      <c r="B658" s="5" t="str">
        <f>VLOOKUP(A658,'name convert'!$A$1:$B$50,2,FALSE)</f>
        <v>Honed Blades</v>
      </c>
      <c r="C658" s="5" t="s">
        <v>229</v>
      </c>
      <c r="D658" s="5">
        <v>4</v>
      </c>
      <c r="E658" s="5">
        <v>1</v>
      </c>
      <c r="F658" s="5">
        <v>4</v>
      </c>
      <c r="G658" s="5">
        <v>0</v>
      </c>
      <c r="H658" s="5"/>
      <c r="I658" s="5">
        <f t="shared" si="311"/>
        <v>9600</v>
      </c>
      <c r="J658" s="5">
        <f t="shared" si="310"/>
        <v>160</v>
      </c>
      <c r="K658" s="5">
        <f t="shared" si="312"/>
        <v>24000</v>
      </c>
      <c r="L658" s="5">
        <f t="shared" si="313"/>
        <v>6400</v>
      </c>
      <c r="M658" s="5">
        <f t="shared" si="314"/>
        <v>960</v>
      </c>
      <c r="N658" s="5">
        <f t="shared" si="315"/>
        <v>1600</v>
      </c>
      <c r="O658" s="5">
        <f t="shared" si="316"/>
        <v>24000</v>
      </c>
      <c r="P658" s="5"/>
      <c r="Q658" s="5">
        <f t="shared" si="317"/>
        <v>4</v>
      </c>
      <c r="R658" s="5"/>
      <c r="S658" s="5">
        <v>2</v>
      </c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>
        <f t="shared" si="318"/>
        <v>3</v>
      </c>
      <c r="AP658" s="5"/>
      <c r="AQ658" s="5"/>
      <c r="AR658" s="5"/>
      <c r="AS658" s="5"/>
      <c r="AT658" s="5"/>
      <c r="AU658" s="5"/>
      <c r="AV658" s="5"/>
      <c r="AW658" s="5"/>
    </row>
    <row r="659" spans="1:49">
      <c r="A659" s="5" t="s">
        <v>97</v>
      </c>
      <c r="B659" s="5" t="str">
        <f>VLOOKUP(A659,'name convert'!$A$1:$B$50,2,FALSE)</f>
        <v>Honed Blades</v>
      </c>
      <c r="C659" s="5" t="s">
        <v>229</v>
      </c>
      <c r="D659" s="5">
        <v>5</v>
      </c>
      <c r="E659" s="5">
        <v>1</v>
      </c>
      <c r="F659" s="5">
        <v>5</v>
      </c>
      <c r="G659" s="5">
        <v>0</v>
      </c>
      <c r="H659" s="5"/>
      <c r="I659" s="5">
        <f t="shared" si="311"/>
        <v>19200</v>
      </c>
      <c r="J659" s="5">
        <f t="shared" si="310"/>
        <v>320</v>
      </c>
      <c r="K659" s="5">
        <f t="shared" si="312"/>
        <v>48000</v>
      </c>
      <c r="L659" s="5">
        <f t="shared" si="313"/>
        <v>12800</v>
      </c>
      <c r="M659" s="5">
        <f t="shared" si="314"/>
        <v>1920</v>
      </c>
      <c r="N659" s="5">
        <f t="shared" si="315"/>
        <v>3200</v>
      </c>
      <c r="O659" s="5">
        <f t="shared" si="316"/>
        <v>48000</v>
      </c>
      <c r="P659" s="5"/>
      <c r="Q659" s="5">
        <f t="shared" si="317"/>
        <v>5</v>
      </c>
      <c r="R659" s="5"/>
      <c r="S659" s="5">
        <v>2</v>
      </c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>
        <f t="shared" si="318"/>
        <v>4</v>
      </c>
      <c r="AP659" s="5"/>
      <c r="AQ659" s="5"/>
      <c r="AR659" s="5"/>
      <c r="AS659" s="5"/>
      <c r="AT659" s="5"/>
      <c r="AU659" s="5"/>
      <c r="AV659" s="5"/>
      <c r="AW659" s="5"/>
    </row>
    <row r="660" spans="1:49">
      <c r="A660" s="5" t="s">
        <v>97</v>
      </c>
      <c r="B660" s="5" t="str">
        <f>VLOOKUP(A660,'name convert'!$A$1:$B$50,2,FALSE)</f>
        <v>Honed Blades</v>
      </c>
      <c r="C660" s="5" t="s">
        <v>229</v>
      </c>
      <c r="D660" s="5">
        <v>6</v>
      </c>
      <c r="E660" s="5">
        <v>1</v>
      </c>
      <c r="F660" s="5">
        <v>6</v>
      </c>
      <c r="G660" s="5">
        <v>0</v>
      </c>
      <c r="H660" s="5"/>
      <c r="I660" s="5">
        <f t="shared" si="311"/>
        <v>38400</v>
      </c>
      <c r="J660" s="5">
        <f t="shared" si="310"/>
        <v>640</v>
      </c>
      <c r="K660" s="5">
        <f t="shared" si="312"/>
        <v>96000</v>
      </c>
      <c r="L660" s="5">
        <f t="shared" si="313"/>
        <v>25600</v>
      </c>
      <c r="M660" s="5">
        <f t="shared" si="314"/>
        <v>3840</v>
      </c>
      <c r="N660" s="5">
        <f t="shared" si="315"/>
        <v>6400</v>
      </c>
      <c r="O660" s="5">
        <f t="shared" si="316"/>
        <v>96000</v>
      </c>
      <c r="P660" s="5"/>
      <c r="Q660" s="5">
        <f t="shared" si="317"/>
        <v>6</v>
      </c>
      <c r="R660" s="5"/>
      <c r="S660" s="5">
        <v>2</v>
      </c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>
        <f t="shared" si="318"/>
        <v>5</v>
      </c>
      <c r="AP660" s="5"/>
      <c r="AQ660" s="5"/>
      <c r="AR660" s="5"/>
      <c r="AS660" s="5"/>
      <c r="AT660" s="5"/>
      <c r="AU660" s="5"/>
      <c r="AV660" s="5"/>
      <c r="AW660" s="5"/>
    </row>
    <row r="661" spans="1:49">
      <c r="A661" s="5" t="s">
        <v>97</v>
      </c>
      <c r="B661" s="5" t="str">
        <f>VLOOKUP(A661,'name convert'!$A$1:$B$50,2,FALSE)</f>
        <v>Honed Blades</v>
      </c>
      <c r="C661" s="5" t="s">
        <v>229</v>
      </c>
      <c r="D661" s="5">
        <v>7</v>
      </c>
      <c r="E661" s="5">
        <v>1</v>
      </c>
      <c r="F661" s="5">
        <v>7</v>
      </c>
      <c r="G661" s="5">
        <v>0</v>
      </c>
      <c r="H661" s="5"/>
      <c r="I661" s="5">
        <f t="shared" si="311"/>
        <v>76800</v>
      </c>
      <c r="J661" s="5">
        <f t="shared" si="310"/>
        <v>1280</v>
      </c>
      <c r="K661" s="5">
        <f t="shared" si="312"/>
        <v>192000</v>
      </c>
      <c r="L661" s="5">
        <f t="shared" si="313"/>
        <v>51200</v>
      </c>
      <c r="M661" s="5">
        <f t="shared" si="314"/>
        <v>7680</v>
      </c>
      <c r="N661" s="5">
        <f t="shared" si="315"/>
        <v>12800</v>
      </c>
      <c r="O661" s="5">
        <f t="shared" si="316"/>
        <v>192000</v>
      </c>
      <c r="P661" s="5"/>
      <c r="Q661" s="5">
        <f t="shared" si="317"/>
        <v>7</v>
      </c>
      <c r="R661" s="5"/>
      <c r="S661" s="5">
        <v>2</v>
      </c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>
        <f t="shared" si="318"/>
        <v>6</v>
      </c>
      <c r="AP661" s="5"/>
      <c r="AQ661" s="5"/>
      <c r="AR661" s="5"/>
      <c r="AS661" s="5"/>
      <c r="AT661" s="5"/>
      <c r="AU661" s="5"/>
      <c r="AV661" s="5"/>
      <c r="AW661" s="5"/>
    </row>
    <row r="662" spans="1:49">
      <c r="A662" s="5" t="s">
        <v>97</v>
      </c>
      <c r="B662" s="5" t="str">
        <f>VLOOKUP(A662,'name convert'!$A$1:$B$50,2,FALSE)</f>
        <v>Honed Blades</v>
      </c>
      <c r="C662" s="5" t="s">
        <v>229</v>
      </c>
      <c r="D662" s="5">
        <v>8</v>
      </c>
      <c r="E662" s="5">
        <v>1</v>
      </c>
      <c r="F662" s="5">
        <v>8</v>
      </c>
      <c r="G662" s="5">
        <v>0</v>
      </c>
      <c r="H662" s="5"/>
      <c r="I662" s="5">
        <f t="shared" si="311"/>
        <v>153600</v>
      </c>
      <c r="J662" s="5">
        <f t="shared" si="310"/>
        <v>2560</v>
      </c>
      <c r="K662" s="5">
        <f t="shared" si="312"/>
        <v>384000</v>
      </c>
      <c r="L662" s="5">
        <f t="shared" si="313"/>
        <v>102400</v>
      </c>
      <c r="M662" s="5">
        <f t="shared" si="314"/>
        <v>15360</v>
      </c>
      <c r="N662" s="5">
        <f t="shared" si="315"/>
        <v>25600</v>
      </c>
      <c r="O662" s="5">
        <f t="shared" si="316"/>
        <v>384000</v>
      </c>
      <c r="P662" s="5"/>
      <c r="Q662" s="5">
        <f t="shared" si="317"/>
        <v>8</v>
      </c>
      <c r="R662" s="5"/>
      <c r="S662" s="5">
        <v>2</v>
      </c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>
        <f t="shared" si="318"/>
        <v>7</v>
      </c>
      <c r="AP662" s="5"/>
      <c r="AQ662" s="5"/>
      <c r="AR662" s="5"/>
      <c r="AS662" s="5"/>
      <c r="AT662" s="5"/>
      <c r="AU662" s="5"/>
      <c r="AV662" s="5"/>
      <c r="AW662" s="5"/>
    </row>
    <row r="663" spans="1:49">
      <c r="A663" s="5" t="s">
        <v>97</v>
      </c>
      <c r="B663" s="5" t="str">
        <f>VLOOKUP(A663,'name convert'!$A$1:$B$50,2,FALSE)</f>
        <v>Honed Blades</v>
      </c>
      <c r="C663" s="5" t="s">
        <v>229</v>
      </c>
      <c r="D663" s="5">
        <v>9</v>
      </c>
      <c r="E663" s="5">
        <v>1</v>
      </c>
      <c r="F663" s="5">
        <v>9</v>
      </c>
      <c r="G663" s="5">
        <v>0</v>
      </c>
      <c r="H663" s="5"/>
      <c r="I663" s="5">
        <f t="shared" si="311"/>
        <v>307200</v>
      </c>
      <c r="J663" s="5">
        <f t="shared" si="310"/>
        <v>5120</v>
      </c>
      <c r="K663" s="5">
        <f t="shared" si="312"/>
        <v>768000</v>
      </c>
      <c r="L663" s="5">
        <f t="shared" si="313"/>
        <v>204800</v>
      </c>
      <c r="M663" s="5">
        <f t="shared" si="314"/>
        <v>30720</v>
      </c>
      <c r="N663" s="5">
        <f t="shared" si="315"/>
        <v>51200</v>
      </c>
      <c r="O663" s="5">
        <f t="shared" si="316"/>
        <v>768000</v>
      </c>
      <c r="P663" s="5"/>
      <c r="Q663" s="5">
        <f t="shared" si="317"/>
        <v>9</v>
      </c>
      <c r="R663" s="5"/>
      <c r="S663" s="5">
        <v>2</v>
      </c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>
        <f t="shared" si="318"/>
        <v>8</v>
      </c>
      <c r="AP663" s="5"/>
      <c r="AQ663" s="5"/>
      <c r="AR663" s="5"/>
      <c r="AS663" s="5"/>
      <c r="AT663" s="5"/>
      <c r="AU663" s="5"/>
      <c r="AV663" s="5"/>
      <c r="AW663" s="5"/>
    </row>
    <row r="664" spans="1:49">
      <c r="A664" s="5" t="s">
        <v>97</v>
      </c>
      <c r="B664" s="5" t="str">
        <f>VLOOKUP(A664,'name convert'!$A$1:$B$50,2,FALSE)</f>
        <v>Honed Blades</v>
      </c>
      <c r="C664" s="5" t="s">
        <v>229</v>
      </c>
      <c r="D664" s="5">
        <v>10</v>
      </c>
      <c r="E664" s="5">
        <v>1</v>
      </c>
      <c r="F664" s="5">
        <v>10</v>
      </c>
      <c r="G664" s="5">
        <v>0</v>
      </c>
      <c r="H664" s="5"/>
      <c r="I664" s="5">
        <f t="shared" si="311"/>
        <v>614400</v>
      </c>
      <c r="J664" s="5">
        <f t="shared" si="310"/>
        <v>10240</v>
      </c>
      <c r="K664" s="5">
        <f t="shared" si="312"/>
        <v>1536000</v>
      </c>
      <c r="L664" s="5">
        <f t="shared" si="313"/>
        <v>409600</v>
      </c>
      <c r="M664" s="5">
        <f t="shared" si="314"/>
        <v>61440</v>
      </c>
      <c r="N664" s="5">
        <f t="shared" si="315"/>
        <v>102400</v>
      </c>
      <c r="O664" s="5">
        <f t="shared" si="316"/>
        <v>1536000</v>
      </c>
      <c r="P664" s="5"/>
      <c r="Q664" s="5">
        <f t="shared" si="317"/>
        <v>10</v>
      </c>
      <c r="R664" s="5"/>
      <c r="S664" s="5">
        <v>2</v>
      </c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>
        <f t="shared" si="318"/>
        <v>9</v>
      </c>
      <c r="AP664" s="5"/>
      <c r="AQ664" s="5"/>
      <c r="AR664" s="5"/>
      <c r="AS664" s="5"/>
      <c r="AT664" s="5"/>
      <c r="AU664" s="5"/>
      <c r="AV664" s="5"/>
      <c r="AW664" s="5"/>
    </row>
    <row r="665" spans="1:49">
      <c r="A665" s="5" t="s">
        <v>97</v>
      </c>
      <c r="B665" s="5" t="str">
        <f>VLOOKUP(A665,'name convert'!$A$1:$B$50,2,FALSE)</f>
        <v>Honed Blades</v>
      </c>
      <c r="C665" s="5" t="s">
        <v>229</v>
      </c>
      <c r="D665" s="5">
        <v>11</v>
      </c>
      <c r="E665" s="5">
        <v>2</v>
      </c>
      <c r="F665" s="5">
        <v>1</v>
      </c>
      <c r="G665" s="5">
        <v>0</v>
      </c>
      <c r="H665" s="5"/>
      <c r="I665" s="5">
        <v>0</v>
      </c>
      <c r="J665" s="5">
        <f t="shared" si="310"/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/>
      <c r="Q665" s="5">
        <f t="shared" si="317"/>
        <v>11</v>
      </c>
      <c r="R665" s="5"/>
      <c r="S665" s="5">
        <f t="shared" ref="S665:S674" si="319">S655+10</f>
        <v>12</v>
      </c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>
        <f t="shared" si="318"/>
        <v>10</v>
      </c>
      <c r="AP665" s="5"/>
      <c r="AQ665" s="5"/>
      <c r="AR665" s="5"/>
      <c r="AS665" s="5"/>
      <c r="AT665" s="5"/>
      <c r="AU665" s="5"/>
      <c r="AV665" s="5"/>
      <c r="AW665" s="5"/>
    </row>
    <row r="666" spans="1:49">
      <c r="A666" s="5" t="s">
        <v>97</v>
      </c>
      <c r="B666" s="5" t="str">
        <f>VLOOKUP(A666,'name convert'!$A$1:$B$50,2,FALSE)</f>
        <v>Honed Blades</v>
      </c>
      <c r="C666" s="5" t="s">
        <v>229</v>
      </c>
      <c r="D666" s="5">
        <v>12</v>
      </c>
      <c r="E666" s="5">
        <v>2</v>
      </c>
      <c r="F666" s="5">
        <v>2</v>
      </c>
      <c r="G666" s="5">
        <v>0</v>
      </c>
      <c r="H666" s="5"/>
      <c r="I666" s="5">
        <f t="shared" ref="I666:I674" si="320">I656</f>
        <v>2400</v>
      </c>
      <c r="J666" s="5">
        <f t="shared" si="310"/>
        <v>40</v>
      </c>
      <c r="K666" s="5">
        <f t="shared" ref="K666:O674" si="321">K656</f>
        <v>6000</v>
      </c>
      <c r="L666" s="5">
        <f t="shared" si="321"/>
        <v>1600</v>
      </c>
      <c r="M666" s="5">
        <f t="shared" si="321"/>
        <v>240</v>
      </c>
      <c r="N666" s="5">
        <f t="shared" si="321"/>
        <v>400</v>
      </c>
      <c r="O666" s="5">
        <f t="shared" si="321"/>
        <v>6000</v>
      </c>
      <c r="P666" s="5"/>
      <c r="Q666" s="5">
        <f t="shared" si="317"/>
        <v>12</v>
      </c>
      <c r="R666" s="5"/>
      <c r="S666" s="5">
        <f t="shared" si="319"/>
        <v>12</v>
      </c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>
        <f t="shared" si="318"/>
        <v>11</v>
      </c>
      <c r="AP666" s="5"/>
      <c r="AQ666" s="5"/>
      <c r="AR666" s="5"/>
      <c r="AS666" s="5"/>
      <c r="AT666" s="5"/>
      <c r="AU666" s="5"/>
      <c r="AV666" s="5"/>
      <c r="AW666" s="5"/>
    </row>
    <row r="667" spans="1:49">
      <c r="A667" s="5" t="s">
        <v>97</v>
      </c>
      <c r="B667" s="5" t="str">
        <f>VLOOKUP(A667,'name convert'!$A$1:$B$50,2,FALSE)</f>
        <v>Honed Blades</v>
      </c>
      <c r="C667" s="5" t="s">
        <v>229</v>
      </c>
      <c r="D667" s="5">
        <v>13</v>
      </c>
      <c r="E667" s="5">
        <v>2</v>
      </c>
      <c r="F667" s="5">
        <v>3</v>
      </c>
      <c r="G667" s="5">
        <v>0</v>
      </c>
      <c r="H667" s="5"/>
      <c r="I667" s="5">
        <f t="shared" si="320"/>
        <v>4800</v>
      </c>
      <c r="J667" s="5">
        <f t="shared" si="310"/>
        <v>80</v>
      </c>
      <c r="K667" s="5">
        <f t="shared" si="321"/>
        <v>12000</v>
      </c>
      <c r="L667" s="5">
        <f t="shared" si="321"/>
        <v>3200</v>
      </c>
      <c r="M667" s="5">
        <f t="shared" si="321"/>
        <v>480</v>
      </c>
      <c r="N667" s="5">
        <f t="shared" si="321"/>
        <v>800</v>
      </c>
      <c r="O667" s="5">
        <f t="shared" si="321"/>
        <v>12000</v>
      </c>
      <c r="P667" s="5"/>
      <c r="Q667" s="5">
        <f t="shared" si="317"/>
        <v>13</v>
      </c>
      <c r="R667" s="5"/>
      <c r="S667" s="5">
        <f t="shared" si="319"/>
        <v>12</v>
      </c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>
        <f t="shared" si="318"/>
        <v>12</v>
      </c>
      <c r="AP667" s="5"/>
      <c r="AQ667" s="5"/>
      <c r="AR667" s="5"/>
      <c r="AS667" s="5"/>
      <c r="AT667" s="5"/>
      <c r="AU667" s="5"/>
      <c r="AV667" s="5"/>
      <c r="AW667" s="5"/>
    </row>
    <row r="668" spans="1:49">
      <c r="A668" s="5" t="s">
        <v>97</v>
      </c>
      <c r="B668" s="5" t="str">
        <f>VLOOKUP(A668,'name convert'!$A$1:$B$50,2,FALSE)</f>
        <v>Honed Blades</v>
      </c>
      <c r="C668" s="5" t="s">
        <v>229</v>
      </c>
      <c r="D668" s="5">
        <v>14</v>
      </c>
      <c r="E668" s="5">
        <v>2</v>
      </c>
      <c r="F668" s="5">
        <v>4</v>
      </c>
      <c r="G668" s="5">
        <v>0</v>
      </c>
      <c r="H668" s="5"/>
      <c r="I668" s="5">
        <f t="shared" si="320"/>
        <v>9600</v>
      </c>
      <c r="J668" s="5">
        <f t="shared" si="310"/>
        <v>160</v>
      </c>
      <c r="K668" s="5">
        <f t="shared" si="321"/>
        <v>24000</v>
      </c>
      <c r="L668" s="5">
        <f t="shared" si="321"/>
        <v>6400</v>
      </c>
      <c r="M668" s="5">
        <f t="shared" si="321"/>
        <v>960</v>
      </c>
      <c r="N668" s="5">
        <f t="shared" si="321"/>
        <v>1600</v>
      </c>
      <c r="O668" s="5">
        <f t="shared" si="321"/>
        <v>24000</v>
      </c>
      <c r="P668" s="5"/>
      <c r="Q668" s="5">
        <f t="shared" si="317"/>
        <v>14</v>
      </c>
      <c r="R668" s="5"/>
      <c r="S668" s="5">
        <f t="shared" si="319"/>
        <v>12</v>
      </c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>
        <f t="shared" si="318"/>
        <v>13</v>
      </c>
      <c r="AP668" s="5"/>
      <c r="AQ668" s="5"/>
      <c r="AR668" s="5"/>
      <c r="AS668" s="5"/>
      <c r="AT668" s="5"/>
      <c r="AU668" s="5"/>
      <c r="AV668" s="5"/>
      <c r="AW668" s="5"/>
    </row>
    <row r="669" spans="1:49">
      <c r="A669" s="5" t="s">
        <v>97</v>
      </c>
      <c r="B669" s="5" t="str">
        <f>VLOOKUP(A669,'name convert'!$A$1:$B$50,2,FALSE)</f>
        <v>Honed Blades</v>
      </c>
      <c r="C669" s="5" t="s">
        <v>229</v>
      </c>
      <c r="D669" s="5">
        <v>15</v>
      </c>
      <c r="E669" s="5">
        <v>2</v>
      </c>
      <c r="F669" s="5">
        <v>5</v>
      </c>
      <c r="G669" s="5">
        <v>0</v>
      </c>
      <c r="H669" s="5"/>
      <c r="I669" s="5">
        <f t="shared" si="320"/>
        <v>19200</v>
      </c>
      <c r="J669" s="5">
        <f t="shared" si="310"/>
        <v>320</v>
      </c>
      <c r="K669" s="5">
        <f t="shared" si="321"/>
        <v>48000</v>
      </c>
      <c r="L669" s="5">
        <f t="shared" si="321"/>
        <v>12800</v>
      </c>
      <c r="M669" s="5">
        <f t="shared" si="321"/>
        <v>1920</v>
      </c>
      <c r="N669" s="5">
        <f t="shared" si="321"/>
        <v>3200</v>
      </c>
      <c r="O669" s="5">
        <f t="shared" si="321"/>
        <v>48000</v>
      </c>
      <c r="P669" s="5"/>
      <c r="Q669" s="5">
        <f t="shared" si="317"/>
        <v>15</v>
      </c>
      <c r="R669" s="5"/>
      <c r="S669" s="5">
        <f t="shared" si="319"/>
        <v>12</v>
      </c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>
        <f t="shared" si="318"/>
        <v>14</v>
      </c>
      <c r="AP669" s="5"/>
      <c r="AQ669" s="5"/>
      <c r="AR669" s="5"/>
      <c r="AS669" s="5"/>
      <c r="AT669" s="5"/>
      <c r="AU669" s="5"/>
      <c r="AV669" s="5"/>
      <c r="AW669" s="5"/>
    </row>
    <row r="670" spans="1:49">
      <c r="A670" s="5" t="s">
        <v>97</v>
      </c>
      <c r="B670" s="5" t="str">
        <f>VLOOKUP(A670,'name convert'!$A$1:$B$50,2,FALSE)</f>
        <v>Honed Blades</v>
      </c>
      <c r="C670" s="5" t="s">
        <v>229</v>
      </c>
      <c r="D670" s="5">
        <v>16</v>
      </c>
      <c r="E670" s="5">
        <v>2</v>
      </c>
      <c r="F670" s="5">
        <v>6</v>
      </c>
      <c r="G670" s="5">
        <v>0</v>
      </c>
      <c r="H670" s="5"/>
      <c r="I670" s="5">
        <f t="shared" si="320"/>
        <v>38400</v>
      </c>
      <c r="J670" s="5">
        <f t="shared" si="310"/>
        <v>640</v>
      </c>
      <c r="K670" s="5">
        <f t="shared" si="321"/>
        <v>96000</v>
      </c>
      <c r="L670" s="5">
        <f t="shared" si="321"/>
        <v>25600</v>
      </c>
      <c r="M670" s="5">
        <f t="shared" si="321"/>
        <v>3840</v>
      </c>
      <c r="N670" s="5">
        <f t="shared" si="321"/>
        <v>6400</v>
      </c>
      <c r="O670" s="5">
        <f t="shared" si="321"/>
        <v>96000</v>
      </c>
      <c r="P670" s="5"/>
      <c r="Q670" s="5">
        <f t="shared" si="317"/>
        <v>16</v>
      </c>
      <c r="R670" s="5"/>
      <c r="S670" s="5">
        <f t="shared" si="319"/>
        <v>12</v>
      </c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>
        <f t="shared" si="318"/>
        <v>15</v>
      </c>
      <c r="AP670" s="5"/>
      <c r="AQ670" s="5"/>
      <c r="AR670" s="5"/>
      <c r="AS670" s="5"/>
      <c r="AT670" s="5"/>
      <c r="AU670" s="5"/>
      <c r="AV670" s="5"/>
      <c r="AW670" s="5"/>
    </row>
    <row r="671" spans="1:49">
      <c r="A671" s="5" t="s">
        <v>97</v>
      </c>
      <c r="B671" s="5" t="str">
        <f>VLOOKUP(A671,'name convert'!$A$1:$B$50,2,FALSE)</f>
        <v>Honed Blades</v>
      </c>
      <c r="C671" s="5" t="s">
        <v>229</v>
      </c>
      <c r="D671" s="5">
        <v>17</v>
      </c>
      <c r="E671" s="5">
        <v>2</v>
      </c>
      <c r="F671" s="5">
        <v>7</v>
      </c>
      <c r="G671" s="5">
        <v>0</v>
      </c>
      <c r="H671" s="5"/>
      <c r="I671" s="5">
        <f t="shared" si="320"/>
        <v>76800</v>
      </c>
      <c r="J671" s="5">
        <f t="shared" si="310"/>
        <v>1280</v>
      </c>
      <c r="K671" s="5">
        <f t="shared" si="321"/>
        <v>192000</v>
      </c>
      <c r="L671" s="5">
        <f t="shared" si="321"/>
        <v>51200</v>
      </c>
      <c r="M671" s="5">
        <f t="shared" si="321"/>
        <v>7680</v>
      </c>
      <c r="N671" s="5">
        <f t="shared" si="321"/>
        <v>12800</v>
      </c>
      <c r="O671" s="5">
        <f t="shared" si="321"/>
        <v>192000</v>
      </c>
      <c r="P671" s="5"/>
      <c r="Q671" s="5">
        <f t="shared" si="317"/>
        <v>17</v>
      </c>
      <c r="R671" s="5"/>
      <c r="S671" s="5">
        <f t="shared" si="319"/>
        <v>12</v>
      </c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>
        <f t="shared" si="318"/>
        <v>16</v>
      </c>
      <c r="AP671" s="5"/>
      <c r="AQ671" s="5"/>
      <c r="AR671" s="5"/>
      <c r="AS671" s="5"/>
      <c r="AT671" s="5"/>
      <c r="AU671" s="5"/>
      <c r="AV671" s="5"/>
      <c r="AW671" s="5"/>
    </row>
    <row r="672" spans="1:49">
      <c r="A672" s="5" t="s">
        <v>97</v>
      </c>
      <c r="B672" s="5" t="str">
        <f>VLOOKUP(A672,'name convert'!$A$1:$B$50,2,FALSE)</f>
        <v>Honed Blades</v>
      </c>
      <c r="C672" s="5" t="s">
        <v>229</v>
      </c>
      <c r="D672" s="5">
        <v>18</v>
      </c>
      <c r="E672" s="5">
        <v>2</v>
      </c>
      <c r="F672" s="5">
        <v>8</v>
      </c>
      <c r="G672" s="5">
        <v>0</v>
      </c>
      <c r="H672" s="5"/>
      <c r="I672" s="5">
        <f t="shared" si="320"/>
        <v>153600</v>
      </c>
      <c r="J672" s="5">
        <f t="shared" si="310"/>
        <v>2560</v>
      </c>
      <c r="K672" s="5">
        <f t="shared" si="321"/>
        <v>384000</v>
      </c>
      <c r="L672" s="5">
        <f t="shared" si="321"/>
        <v>102400</v>
      </c>
      <c r="M672" s="5">
        <f t="shared" si="321"/>
        <v>15360</v>
      </c>
      <c r="N672" s="5">
        <f t="shared" si="321"/>
        <v>25600</v>
      </c>
      <c r="O672" s="5">
        <f t="shared" si="321"/>
        <v>384000</v>
      </c>
      <c r="P672" s="5"/>
      <c r="Q672" s="5">
        <f t="shared" si="317"/>
        <v>18</v>
      </c>
      <c r="R672" s="5"/>
      <c r="S672" s="5">
        <f t="shared" si="319"/>
        <v>12</v>
      </c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>
        <f t="shared" si="318"/>
        <v>17</v>
      </c>
      <c r="AP672" s="5"/>
      <c r="AQ672" s="5"/>
      <c r="AR672" s="5"/>
      <c r="AS672" s="5"/>
      <c r="AT672" s="5"/>
      <c r="AU672" s="5"/>
      <c r="AV672" s="5"/>
      <c r="AW672" s="5"/>
    </row>
    <row r="673" spans="1:49">
      <c r="A673" s="5" t="s">
        <v>97</v>
      </c>
      <c r="B673" s="5" t="str">
        <f>VLOOKUP(A673,'name convert'!$A$1:$B$50,2,FALSE)</f>
        <v>Honed Blades</v>
      </c>
      <c r="C673" s="5" t="s">
        <v>229</v>
      </c>
      <c r="D673" s="5">
        <v>19</v>
      </c>
      <c r="E673" s="5">
        <v>2</v>
      </c>
      <c r="F673" s="5">
        <v>9</v>
      </c>
      <c r="G673" s="5">
        <v>0</v>
      </c>
      <c r="H673" s="5"/>
      <c r="I673" s="5">
        <f t="shared" si="320"/>
        <v>307200</v>
      </c>
      <c r="J673" s="5">
        <f t="shared" si="310"/>
        <v>5120</v>
      </c>
      <c r="K673" s="5">
        <f t="shared" si="321"/>
        <v>768000</v>
      </c>
      <c r="L673" s="5">
        <f t="shared" si="321"/>
        <v>204800</v>
      </c>
      <c r="M673" s="5">
        <f t="shared" si="321"/>
        <v>30720</v>
      </c>
      <c r="N673" s="5">
        <f t="shared" si="321"/>
        <v>51200</v>
      </c>
      <c r="O673" s="5">
        <f t="shared" si="321"/>
        <v>768000</v>
      </c>
      <c r="P673" s="5"/>
      <c r="Q673" s="5">
        <f t="shared" si="317"/>
        <v>19</v>
      </c>
      <c r="R673" s="5"/>
      <c r="S673" s="5">
        <f t="shared" si="319"/>
        <v>12</v>
      </c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>
        <f t="shared" si="318"/>
        <v>18</v>
      </c>
      <c r="AP673" s="5"/>
      <c r="AQ673" s="5"/>
      <c r="AR673" s="5"/>
      <c r="AS673" s="5"/>
      <c r="AT673" s="5"/>
      <c r="AU673" s="5"/>
      <c r="AV673" s="5"/>
      <c r="AW673" s="5"/>
    </row>
    <row r="674" spans="1:49">
      <c r="A674" s="5" t="s">
        <v>97</v>
      </c>
      <c r="B674" s="5" t="str">
        <f>VLOOKUP(A674,'name convert'!$A$1:$B$50,2,FALSE)</f>
        <v>Honed Blades</v>
      </c>
      <c r="C674" s="5" t="s">
        <v>229</v>
      </c>
      <c r="D674" s="5">
        <v>20</v>
      </c>
      <c r="E674" s="5">
        <v>2</v>
      </c>
      <c r="F674" s="5">
        <v>10</v>
      </c>
      <c r="G674" s="5">
        <v>0</v>
      </c>
      <c r="H674" s="5"/>
      <c r="I674" s="5">
        <f t="shared" si="320"/>
        <v>614400</v>
      </c>
      <c r="J674" s="5">
        <f t="shared" si="310"/>
        <v>10240</v>
      </c>
      <c r="K674" s="5">
        <f t="shared" si="321"/>
        <v>1536000</v>
      </c>
      <c r="L674" s="5">
        <f t="shared" si="321"/>
        <v>409600</v>
      </c>
      <c r="M674" s="5">
        <f t="shared" si="321"/>
        <v>61440</v>
      </c>
      <c r="N674" s="5">
        <f t="shared" si="321"/>
        <v>102400</v>
      </c>
      <c r="O674" s="5">
        <f t="shared" si="321"/>
        <v>1536000</v>
      </c>
      <c r="P674" s="5"/>
      <c r="Q674" s="5">
        <f t="shared" si="317"/>
        <v>20</v>
      </c>
      <c r="R674" s="5"/>
      <c r="S674" s="5">
        <f t="shared" si="319"/>
        <v>12</v>
      </c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>
        <f t="shared" si="318"/>
        <v>19</v>
      </c>
      <c r="AP674" s="5"/>
      <c r="AQ674" s="5"/>
      <c r="AR674" s="5"/>
      <c r="AS674" s="5"/>
      <c r="AT674" s="5"/>
      <c r="AU674" s="5"/>
      <c r="AV674" s="5"/>
      <c r="AW674" s="5"/>
    </row>
    <row r="675" spans="1:49">
      <c r="A675" s="5" t="s">
        <v>97</v>
      </c>
      <c r="B675" s="5" t="str">
        <f>VLOOKUP(A675,'name convert'!$A$1:$B$50,2,FALSE)</f>
        <v>Honed Blades</v>
      </c>
      <c r="C675" s="5" t="s">
        <v>229</v>
      </c>
      <c r="D675" s="5">
        <v>21</v>
      </c>
      <c r="E675" s="5">
        <v>2</v>
      </c>
      <c r="F675" s="5">
        <v>11</v>
      </c>
      <c r="G675" s="5">
        <v>0</v>
      </c>
      <c r="H675" s="5"/>
      <c r="I675" s="5">
        <v>614400</v>
      </c>
      <c r="J675" s="5">
        <v>10240</v>
      </c>
      <c r="K675" s="5">
        <v>1536000</v>
      </c>
      <c r="L675" s="5">
        <v>409600</v>
      </c>
      <c r="M675" s="5">
        <v>61440</v>
      </c>
      <c r="N675" s="5">
        <v>102400</v>
      </c>
      <c r="O675" s="5">
        <v>1536000</v>
      </c>
      <c r="P675" s="5"/>
      <c r="Q675" s="5">
        <f t="shared" si="317"/>
        <v>21</v>
      </c>
      <c r="R675" s="5"/>
      <c r="S675" s="5">
        <v>12</v>
      </c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>
        <f t="shared" si="318"/>
        <v>20</v>
      </c>
      <c r="AP675" s="5"/>
      <c r="AQ675" s="5"/>
      <c r="AR675" s="5"/>
      <c r="AS675" s="5"/>
      <c r="AT675" s="5"/>
      <c r="AU675" s="5"/>
      <c r="AV675" s="5"/>
      <c r="AW675" s="5"/>
    </row>
    <row r="676" spans="1:49">
      <c r="A676" s="5" t="s">
        <v>103</v>
      </c>
      <c r="B676" s="5" t="str">
        <f>VLOOKUP(A676,'name convert'!$A$1:$B$50,2,FALSE)</f>
        <v>StrongBox</v>
      </c>
      <c r="C676" s="5" t="s">
        <v>229</v>
      </c>
      <c r="D676" s="5">
        <v>1</v>
      </c>
      <c r="E676" s="5">
        <v>1</v>
      </c>
      <c r="F676" s="5">
        <v>1</v>
      </c>
      <c r="G676" s="5">
        <v>0</v>
      </c>
      <c r="H676" s="5"/>
      <c r="I676" s="5">
        <v>900</v>
      </c>
      <c r="J676" s="5">
        <f t="shared" ref="J676:J695" si="322">I676/60</f>
        <v>15</v>
      </c>
      <c r="K676" s="5">
        <v>2000</v>
      </c>
      <c r="L676" s="5">
        <v>0</v>
      </c>
      <c r="M676" s="5">
        <v>1200</v>
      </c>
      <c r="N676" s="5">
        <v>1000</v>
      </c>
      <c r="O676" s="5">
        <v>800</v>
      </c>
      <c r="P676" s="5"/>
      <c r="Q676" s="5">
        <v>1</v>
      </c>
      <c r="R676" s="5"/>
      <c r="S676" s="5"/>
      <c r="T676" s="5"/>
      <c r="U676" s="5">
        <v>1</v>
      </c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>
        <v>3</v>
      </c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 spans="1:49">
      <c r="A677" s="5" t="s">
        <v>103</v>
      </c>
      <c r="B677" s="5" t="str">
        <f>VLOOKUP(A677,'name convert'!$A$1:$B$50,2,FALSE)</f>
        <v>StrongBox</v>
      </c>
      <c r="C677" s="5" t="s">
        <v>229</v>
      </c>
      <c r="D677" s="5">
        <v>2</v>
      </c>
      <c r="E677" s="5">
        <v>1</v>
      </c>
      <c r="F677" s="5">
        <v>2</v>
      </c>
      <c r="G677" s="5">
        <v>0</v>
      </c>
      <c r="H677" s="5"/>
      <c r="I677" s="5">
        <f t="shared" ref="I677:I685" si="323">I676*2</f>
        <v>1800</v>
      </c>
      <c r="J677" s="5">
        <f t="shared" si="322"/>
        <v>30</v>
      </c>
      <c r="K677" s="5">
        <f t="shared" ref="K677:K685" si="324">K676*2</f>
        <v>4000</v>
      </c>
      <c r="L677" s="5">
        <f t="shared" ref="L677:L685" si="325">L676*2</f>
        <v>0</v>
      </c>
      <c r="M677" s="5">
        <f t="shared" ref="M677:M685" si="326">M676*2</f>
        <v>2400</v>
      </c>
      <c r="N677" s="5">
        <f t="shared" ref="N677:N685" si="327">N676*2</f>
        <v>2000</v>
      </c>
      <c r="O677" s="5">
        <f t="shared" ref="O677:O685" si="328">O676*2</f>
        <v>1600</v>
      </c>
      <c r="P677" s="5"/>
      <c r="Q677" s="5">
        <f t="shared" ref="Q677:Q696" si="329">Q676+1</f>
        <v>2</v>
      </c>
      <c r="R677" s="5"/>
      <c r="S677" s="5"/>
      <c r="T677" s="5"/>
      <c r="U677" s="5">
        <f t="shared" ref="U677:U696" si="330">U676+1</f>
        <v>2</v>
      </c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>
        <v>3</v>
      </c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>
        <v>1</v>
      </c>
      <c r="AV677" s="5"/>
      <c r="AW677" s="5"/>
    </row>
    <row r="678" spans="1:49">
      <c r="A678" s="5" t="s">
        <v>103</v>
      </c>
      <c r="B678" s="5" t="str">
        <f>VLOOKUP(A678,'name convert'!$A$1:$B$50,2,FALSE)</f>
        <v>StrongBox</v>
      </c>
      <c r="C678" s="5" t="s">
        <v>229</v>
      </c>
      <c r="D678" s="5">
        <v>3</v>
      </c>
      <c r="E678" s="5">
        <v>1</v>
      </c>
      <c r="F678" s="5">
        <v>3</v>
      </c>
      <c r="G678" s="5">
        <v>0</v>
      </c>
      <c r="H678" s="5"/>
      <c r="I678" s="5">
        <f t="shared" si="323"/>
        <v>3600</v>
      </c>
      <c r="J678" s="5">
        <f t="shared" si="322"/>
        <v>60</v>
      </c>
      <c r="K678" s="5">
        <f t="shared" si="324"/>
        <v>8000</v>
      </c>
      <c r="L678" s="5">
        <f t="shared" si="325"/>
        <v>0</v>
      </c>
      <c r="M678" s="5">
        <f t="shared" si="326"/>
        <v>4800</v>
      </c>
      <c r="N678" s="5">
        <f t="shared" si="327"/>
        <v>4000</v>
      </c>
      <c r="O678" s="5">
        <f t="shared" si="328"/>
        <v>3200</v>
      </c>
      <c r="P678" s="5"/>
      <c r="Q678" s="5">
        <f t="shared" si="329"/>
        <v>3</v>
      </c>
      <c r="R678" s="5"/>
      <c r="S678" s="5"/>
      <c r="T678" s="5"/>
      <c r="U678" s="5">
        <f t="shared" si="330"/>
        <v>3</v>
      </c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>
        <v>3</v>
      </c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>
        <f t="shared" ref="AU678:AU696" si="331">AU677+1</f>
        <v>2</v>
      </c>
      <c r="AV678" s="5"/>
      <c r="AW678" s="5"/>
    </row>
    <row r="679" spans="1:49">
      <c r="A679" s="5" t="s">
        <v>103</v>
      </c>
      <c r="B679" s="5" t="str">
        <f>VLOOKUP(A679,'name convert'!$A$1:$B$50,2,FALSE)</f>
        <v>StrongBox</v>
      </c>
      <c r="C679" s="5" t="s">
        <v>229</v>
      </c>
      <c r="D679" s="5">
        <v>4</v>
      </c>
      <c r="E679" s="5">
        <v>1</v>
      </c>
      <c r="F679" s="5">
        <v>4</v>
      </c>
      <c r="G679" s="5">
        <v>0</v>
      </c>
      <c r="H679" s="5"/>
      <c r="I679" s="5">
        <f t="shared" si="323"/>
        <v>7200</v>
      </c>
      <c r="J679" s="5">
        <f t="shared" si="322"/>
        <v>120</v>
      </c>
      <c r="K679" s="5">
        <f t="shared" si="324"/>
        <v>16000</v>
      </c>
      <c r="L679" s="5">
        <f t="shared" si="325"/>
        <v>0</v>
      </c>
      <c r="M679" s="5">
        <f t="shared" si="326"/>
        <v>9600</v>
      </c>
      <c r="N679" s="5">
        <f t="shared" si="327"/>
        <v>8000</v>
      </c>
      <c r="O679" s="5">
        <f t="shared" si="328"/>
        <v>6400</v>
      </c>
      <c r="P679" s="5"/>
      <c r="Q679" s="5">
        <f t="shared" si="329"/>
        <v>4</v>
      </c>
      <c r="R679" s="5"/>
      <c r="S679" s="5"/>
      <c r="T679" s="5"/>
      <c r="U679" s="5">
        <f t="shared" si="330"/>
        <v>4</v>
      </c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>
        <v>3</v>
      </c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>
        <f t="shared" si="331"/>
        <v>3</v>
      </c>
      <c r="AV679" s="5"/>
      <c r="AW679" s="5"/>
    </row>
    <row r="680" spans="1:49">
      <c r="A680" s="5" t="s">
        <v>103</v>
      </c>
      <c r="B680" s="5" t="str">
        <f>VLOOKUP(A680,'name convert'!$A$1:$B$50,2,FALSE)</f>
        <v>StrongBox</v>
      </c>
      <c r="C680" s="5" t="s">
        <v>229</v>
      </c>
      <c r="D680" s="5">
        <v>5</v>
      </c>
      <c r="E680" s="5">
        <v>1</v>
      </c>
      <c r="F680" s="5">
        <v>5</v>
      </c>
      <c r="G680" s="5">
        <v>0</v>
      </c>
      <c r="H680" s="5"/>
      <c r="I680" s="5">
        <f t="shared" si="323"/>
        <v>14400</v>
      </c>
      <c r="J680" s="5">
        <f t="shared" si="322"/>
        <v>240</v>
      </c>
      <c r="K680" s="5">
        <f t="shared" si="324"/>
        <v>32000</v>
      </c>
      <c r="L680" s="5">
        <f t="shared" si="325"/>
        <v>0</v>
      </c>
      <c r="M680" s="5">
        <f t="shared" si="326"/>
        <v>19200</v>
      </c>
      <c r="N680" s="5">
        <f t="shared" si="327"/>
        <v>16000</v>
      </c>
      <c r="O680" s="5">
        <f t="shared" si="328"/>
        <v>12800</v>
      </c>
      <c r="P680" s="5"/>
      <c r="Q680" s="5">
        <f t="shared" si="329"/>
        <v>5</v>
      </c>
      <c r="R680" s="5"/>
      <c r="S680" s="5"/>
      <c r="T680" s="5"/>
      <c r="U680" s="5">
        <f t="shared" si="330"/>
        <v>5</v>
      </c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>
        <v>3</v>
      </c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>
        <f t="shared" si="331"/>
        <v>4</v>
      </c>
      <c r="AV680" s="5"/>
      <c r="AW680" s="5"/>
    </row>
    <row r="681" spans="1:49">
      <c r="A681" s="5" t="s">
        <v>103</v>
      </c>
      <c r="B681" s="5" t="str">
        <f>VLOOKUP(A681,'name convert'!$A$1:$B$50,2,FALSE)</f>
        <v>StrongBox</v>
      </c>
      <c r="C681" s="5" t="s">
        <v>229</v>
      </c>
      <c r="D681" s="5">
        <v>6</v>
      </c>
      <c r="E681" s="5">
        <v>1</v>
      </c>
      <c r="F681" s="5">
        <v>6</v>
      </c>
      <c r="G681" s="5">
        <v>0</v>
      </c>
      <c r="H681" s="5"/>
      <c r="I681" s="5">
        <f t="shared" si="323"/>
        <v>28800</v>
      </c>
      <c r="J681" s="5">
        <f t="shared" si="322"/>
        <v>480</v>
      </c>
      <c r="K681" s="5">
        <f t="shared" si="324"/>
        <v>64000</v>
      </c>
      <c r="L681" s="5">
        <f t="shared" si="325"/>
        <v>0</v>
      </c>
      <c r="M681" s="5">
        <f t="shared" si="326"/>
        <v>38400</v>
      </c>
      <c r="N681" s="5">
        <f t="shared" si="327"/>
        <v>32000</v>
      </c>
      <c r="O681" s="5">
        <f t="shared" si="328"/>
        <v>25600</v>
      </c>
      <c r="P681" s="5"/>
      <c r="Q681" s="5">
        <f t="shared" si="329"/>
        <v>6</v>
      </c>
      <c r="R681" s="5"/>
      <c r="S681" s="5"/>
      <c r="T681" s="5"/>
      <c r="U681" s="5">
        <f t="shared" si="330"/>
        <v>6</v>
      </c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>
        <v>3</v>
      </c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>
        <f t="shared" si="331"/>
        <v>5</v>
      </c>
      <c r="AV681" s="5"/>
      <c r="AW681" s="5"/>
    </row>
    <row r="682" spans="1:49">
      <c r="A682" s="5" t="s">
        <v>103</v>
      </c>
      <c r="B682" s="5" t="str">
        <f>VLOOKUP(A682,'name convert'!$A$1:$B$50,2,FALSE)</f>
        <v>StrongBox</v>
      </c>
      <c r="C682" s="5" t="s">
        <v>229</v>
      </c>
      <c r="D682" s="5">
        <v>7</v>
      </c>
      <c r="E682" s="5">
        <v>1</v>
      </c>
      <c r="F682" s="5">
        <v>7</v>
      </c>
      <c r="G682" s="5">
        <v>0</v>
      </c>
      <c r="H682" s="5"/>
      <c r="I682" s="5">
        <f t="shared" si="323"/>
        <v>57600</v>
      </c>
      <c r="J682" s="5">
        <f t="shared" si="322"/>
        <v>960</v>
      </c>
      <c r="K682" s="5">
        <f t="shared" si="324"/>
        <v>128000</v>
      </c>
      <c r="L682" s="5">
        <f t="shared" si="325"/>
        <v>0</v>
      </c>
      <c r="M682" s="5">
        <f t="shared" si="326"/>
        <v>76800</v>
      </c>
      <c r="N682" s="5">
        <f t="shared" si="327"/>
        <v>64000</v>
      </c>
      <c r="O682" s="5">
        <f t="shared" si="328"/>
        <v>51200</v>
      </c>
      <c r="P682" s="5"/>
      <c r="Q682" s="5">
        <f t="shared" si="329"/>
        <v>7</v>
      </c>
      <c r="R682" s="5"/>
      <c r="S682" s="5"/>
      <c r="T682" s="5"/>
      <c r="U682" s="5">
        <f t="shared" si="330"/>
        <v>7</v>
      </c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>
        <v>3</v>
      </c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>
        <f t="shared" si="331"/>
        <v>6</v>
      </c>
      <c r="AV682" s="5"/>
      <c r="AW682" s="5"/>
    </row>
    <row r="683" spans="1:49">
      <c r="A683" s="5" t="s">
        <v>103</v>
      </c>
      <c r="B683" s="5" t="str">
        <f>VLOOKUP(A683,'name convert'!$A$1:$B$50,2,FALSE)</f>
        <v>StrongBox</v>
      </c>
      <c r="C683" s="5" t="s">
        <v>229</v>
      </c>
      <c r="D683" s="5">
        <v>8</v>
      </c>
      <c r="E683" s="5">
        <v>1</v>
      </c>
      <c r="F683" s="5">
        <v>8</v>
      </c>
      <c r="G683" s="5">
        <v>0</v>
      </c>
      <c r="H683" s="5"/>
      <c r="I683" s="5">
        <f t="shared" si="323"/>
        <v>115200</v>
      </c>
      <c r="J683" s="5">
        <f t="shared" si="322"/>
        <v>1920</v>
      </c>
      <c r="K683" s="5">
        <f t="shared" si="324"/>
        <v>256000</v>
      </c>
      <c r="L683" s="5">
        <f t="shared" si="325"/>
        <v>0</v>
      </c>
      <c r="M683" s="5">
        <f t="shared" si="326"/>
        <v>153600</v>
      </c>
      <c r="N683" s="5">
        <f t="shared" si="327"/>
        <v>128000</v>
      </c>
      <c r="O683" s="5">
        <f t="shared" si="328"/>
        <v>102400</v>
      </c>
      <c r="P683" s="5"/>
      <c r="Q683" s="5">
        <f t="shared" si="329"/>
        <v>8</v>
      </c>
      <c r="R683" s="5"/>
      <c r="S683" s="5"/>
      <c r="T683" s="5"/>
      <c r="U683" s="5">
        <f t="shared" si="330"/>
        <v>8</v>
      </c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>
        <v>3</v>
      </c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>
        <f t="shared" si="331"/>
        <v>7</v>
      </c>
      <c r="AV683" s="5"/>
      <c r="AW683" s="5"/>
    </row>
    <row r="684" spans="1:49">
      <c r="A684" s="5" t="s">
        <v>103</v>
      </c>
      <c r="B684" s="5" t="str">
        <f>VLOOKUP(A684,'name convert'!$A$1:$B$50,2,FALSE)</f>
        <v>StrongBox</v>
      </c>
      <c r="C684" s="5" t="s">
        <v>229</v>
      </c>
      <c r="D684" s="5">
        <v>9</v>
      </c>
      <c r="E684" s="5">
        <v>1</v>
      </c>
      <c r="F684" s="5">
        <v>9</v>
      </c>
      <c r="G684" s="5">
        <v>0</v>
      </c>
      <c r="H684" s="5"/>
      <c r="I684" s="5">
        <f t="shared" si="323"/>
        <v>230400</v>
      </c>
      <c r="J684" s="5">
        <f t="shared" si="322"/>
        <v>3840</v>
      </c>
      <c r="K684" s="5">
        <f t="shared" si="324"/>
        <v>512000</v>
      </c>
      <c r="L684" s="5">
        <f t="shared" si="325"/>
        <v>0</v>
      </c>
      <c r="M684" s="5">
        <f t="shared" si="326"/>
        <v>307200</v>
      </c>
      <c r="N684" s="5">
        <f t="shared" si="327"/>
        <v>256000</v>
      </c>
      <c r="O684" s="5">
        <f t="shared" si="328"/>
        <v>204800</v>
      </c>
      <c r="P684" s="5"/>
      <c r="Q684" s="5">
        <f t="shared" si="329"/>
        <v>9</v>
      </c>
      <c r="R684" s="5"/>
      <c r="S684" s="5"/>
      <c r="T684" s="5"/>
      <c r="U684" s="5">
        <f t="shared" si="330"/>
        <v>9</v>
      </c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>
        <v>3</v>
      </c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>
        <f t="shared" si="331"/>
        <v>8</v>
      </c>
      <c r="AV684" s="5"/>
      <c r="AW684" s="5"/>
    </row>
    <row r="685" spans="1:49">
      <c r="A685" s="5" t="s">
        <v>103</v>
      </c>
      <c r="B685" s="5" t="str">
        <f>VLOOKUP(A685,'name convert'!$A$1:$B$50,2,FALSE)</f>
        <v>StrongBox</v>
      </c>
      <c r="C685" s="5" t="s">
        <v>229</v>
      </c>
      <c r="D685" s="5">
        <v>10</v>
      </c>
      <c r="E685" s="5">
        <v>1</v>
      </c>
      <c r="F685" s="5">
        <v>10</v>
      </c>
      <c r="G685" s="5">
        <v>0</v>
      </c>
      <c r="H685" s="5"/>
      <c r="I685" s="5">
        <f t="shared" si="323"/>
        <v>460800</v>
      </c>
      <c r="J685" s="5">
        <f t="shared" si="322"/>
        <v>7680</v>
      </c>
      <c r="K685" s="5">
        <f t="shared" si="324"/>
        <v>1024000</v>
      </c>
      <c r="L685" s="5">
        <f t="shared" si="325"/>
        <v>0</v>
      </c>
      <c r="M685" s="5">
        <f t="shared" si="326"/>
        <v>614400</v>
      </c>
      <c r="N685" s="5">
        <f t="shared" si="327"/>
        <v>512000</v>
      </c>
      <c r="O685" s="5">
        <f t="shared" si="328"/>
        <v>409600</v>
      </c>
      <c r="P685" s="5"/>
      <c r="Q685" s="5">
        <f t="shared" si="329"/>
        <v>10</v>
      </c>
      <c r="R685" s="5"/>
      <c r="S685" s="5"/>
      <c r="T685" s="5"/>
      <c r="U685" s="5">
        <f t="shared" si="330"/>
        <v>10</v>
      </c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>
        <v>3</v>
      </c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>
        <f t="shared" si="331"/>
        <v>9</v>
      </c>
      <c r="AV685" s="5"/>
      <c r="AW685" s="5"/>
    </row>
    <row r="686" spans="1:49">
      <c r="A686" s="5" t="s">
        <v>103</v>
      </c>
      <c r="B686" s="5" t="str">
        <f>VLOOKUP(A686,'name convert'!$A$1:$B$50,2,FALSE)</f>
        <v>StrongBox</v>
      </c>
      <c r="C686" s="5" t="s">
        <v>229</v>
      </c>
      <c r="D686" s="5">
        <v>11</v>
      </c>
      <c r="E686" s="5">
        <v>2</v>
      </c>
      <c r="F686" s="5">
        <v>1</v>
      </c>
      <c r="G686" s="5">
        <v>0</v>
      </c>
      <c r="H686" s="5"/>
      <c r="I686" s="5">
        <v>0</v>
      </c>
      <c r="J686" s="5">
        <f t="shared" si="322"/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/>
      <c r="Q686" s="5">
        <f t="shared" si="329"/>
        <v>11</v>
      </c>
      <c r="R686" s="5"/>
      <c r="S686" s="5"/>
      <c r="T686" s="5"/>
      <c r="U686" s="5">
        <f t="shared" si="330"/>
        <v>11</v>
      </c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>
        <f t="shared" ref="AJ686:AJ695" si="332">AJ676+10</f>
        <v>13</v>
      </c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>
        <f t="shared" si="331"/>
        <v>10</v>
      </c>
      <c r="AV686" s="5"/>
      <c r="AW686" s="5"/>
    </row>
    <row r="687" spans="1:49">
      <c r="A687" s="5" t="s">
        <v>103</v>
      </c>
      <c r="B687" s="5" t="str">
        <f>VLOOKUP(A687,'name convert'!$A$1:$B$50,2,FALSE)</f>
        <v>StrongBox</v>
      </c>
      <c r="C687" s="5" t="s">
        <v>229</v>
      </c>
      <c r="D687" s="5">
        <v>12</v>
      </c>
      <c r="E687" s="5">
        <v>2</v>
      </c>
      <c r="F687" s="5">
        <v>2</v>
      </c>
      <c r="G687" s="5">
        <v>0</v>
      </c>
      <c r="H687" s="5"/>
      <c r="I687" s="5">
        <f t="shared" ref="I687:I695" si="333">I677</f>
        <v>1800</v>
      </c>
      <c r="J687" s="5">
        <f t="shared" si="322"/>
        <v>30</v>
      </c>
      <c r="K687" s="5">
        <f t="shared" ref="K687:O695" si="334">K677</f>
        <v>4000</v>
      </c>
      <c r="L687" s="5">
        <f t="shared" si="334"/>
        <v>0</v>
      </c>
      <c r="M687" s="5">
        <f t="shared" si="334"/>
        <v>2400</v>
      </c>
      <c r="N687" s="5">
        <f t="shared" si="334"/>
        <v>2000</v>
      </c>
      <c r="O687" s="5">
        <f t="shared" si="334"/>
        <v>1600</v>
      </c>
      <c r="P687" s="5"/>
      <c r="Q687" s="5">
        <f t="shared" si="329"/>
        <v>12</v>
      </c>
      <c r="R687" s="5"/>
      <c r="S687" s="5"/>
      <c r="T687" s="5"/>
      <c r="U687" s="5">
        <f t="shared" si="330"/>
        <v>12</v>
      </c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>
        <f t="shared" si="332"/>
        <v>13</v>
      </c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>
        <f t="shared" si="331"/>
        <v>11</v>
      </c>
      <c r="AV687" s="5"/>
      <c r="AW687" s="5"/>
    </row>
    <row r="688" spans="1:49">
      <c r="A688" s="5" t="s">
        <v>103</v>
      </c>
      <c r="B688" s="5" t="str">
        <f>VLOOKUP(A688,'name convert'!$A$1:$B$50,2,FALSE)</f>
        <v>StrongBox</v>
      </c>
      <c r="C688" s="5" t="s">
        <v>229</v>
      </c>
      <c r="D688" s="5">
        <v>13</v>
      </c>
      <c r="E688" s="5">
        <v>2</v>
      </c>
      <c r="F688" s="5">
        <v>3</v>
      </c>
      <c r="G688" s="5">
        <v>0</v>
      </c>
      <c r="H688" s="5"/>
      <c r="I688" s="5">
        <f t="shared" si="333"/>
        <v>3600</v>
      </c>
      <c r="J688" s="5">
        <f t="shared" si="322"/>
        <v>60</v>
      </c>
      <c r="K688" s="5">
        <f t="shared" si="334"/>
        <v>8000</v>
      </c>
      <c r="L688" s="5">
        <f t="shared" si="334"/>
        <v>0</v>
      </c>
      <c r="M688" s="5">
        <f t="shared" si="334"/>
        <v>4800</v>
      </c>
      <c r="N688" s="5">
        <f t="shared" si="334"/>
        <v>4000</v>
      </c>
      <c r="O688" s="5">
        <f t="shared" si="334"/>
        <v>3200</v>
      </c>
      <c r="P688" s="5"/>
      <c r="Q688" s="5">
        <f t="shared" si="329"/>
        <v>13</v>
      </c>
      <c r="R688" s="5"/>
      <c r="S688" s="5"/>
      <c r="T688" s="5"/>
      <c r="U688" s="5">
        <f t="shared" si="330"/>
        <v>13</v>
      </c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>
        <f t="shared" si="332"/>
        <v>13</v>
      </c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>
        <f t="shared" si="331"/>
        <v>12</v>
      </c>
      <c r="AV688" s="5"/>
      <c r="AW688" s="5"/>
    </row>
    <row r="689" spans="1:49">
      <c r="A689" s="5" t="s">
        <v>103</v>
      </c>
      <c r="B689" s="5" t="str">
        <f>VLOOKUP(A689,'name convert'!$A$1:$B$50,2,FALSE)</f>
        <v>StrongBox</v>
      </c>
      <c r="C689" s="5" t="s">
        <v>229</v>
      </c>
      <c r="D689" s="5">
        <v>14</v>
      </c>
      <c r="E689" s="5">
        <v>2</v>
      </c>
      <c r="F689" s="5">
        <v>4</v>
      </c>
      <c r="G689" s="5">
        <v>0</v>
      </c>
      <c r="H689" s="5"/>
      <c r="I689" s="5">
        <f t="shared" si="333"/>
        <v>7200</v>
      </c>
      <c r="J689" s="5">
        <f t="shared" si="322"/>
        <v>120</v>
      </c>
      <c r="K689" s="5">
        <f t="shared" si="334"/>
        <v>16000</v>
      </c>
      <c r="L689" s="5">
        <f t="shared" si="334"/>
        <v>0</v>
      </c>
      <c r="M689" s="5">
        <f t="shared" si="334"/>
        <v>9600</v>
      </c>
      <c r="N689" s="5">
        <f t="shared" si="334"/>
        <v>8000</v>
      </c>
      <c r="O689" s="5">
        <f t="shared" si="334"/>
        <v>6400</v>
      </c>
      <c r="P689" s="5"/>
      <c r="Q689" s="5">
        <f t="shared" si="329"/>
        <v>14</v>
      </c>
      <c r="R689" s="5"/>
      <c r="S689" s="5"/>
      <c r="T689" s="5"/>
      <c r="U689" s="5">
        <f t="shared" si="330"/>
        <v>14</v>
      </c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>
        <f t="shared" si="332"/>
        <v>13</v>
      </c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>
        <f t="shared" si="331"/>
        <v>13</v>
      </c>
      <c r="AV689" s="5"/>
      <c r="AW689" s="5"/>
    </row>
    <row r="690" spans="1:49">
      <c r="A690" s="5" t="s">
        <v>103</v>
      </c>
      <c r="B690" s="5" t="str">
        <f>VLOOKUP(A690,'name convert'!$A$1:$B$50,2,FALSE)</f>
        <v>StrongBox</v>
      </c>
      <c r="C690" s="5" t="s">
        <v>229</v>
      </c>
      <c r="D690" s="5">
        <v>15</v>
      </c>
      <c r="E690" s="5">
        <v>2</v>
      </c>
      <c r="F690" s="5">
        <v>5</v>
      </c>
      <c r="G690" s="5">
        <v>0</v>
      </c>
      <c r="H690" s="5"/>
      <c r="I690" s="5">
        <f t="shared" si="333"/>
        <v>14400</v>
      </c>
      <c r="J690" s="5">
        <f t="shared" si="322"/>
        <v>240</v>
      </c>
      <c r="K690" s="5">
        <f t="shared" si="334"/>
        <v>32000</v>
      </c>
      <c r="L690" s="5">
        <f t="shared" si="334"/>
        <v>0</v>
      </c>
      <c r="M690" s="5">
        <f t="shared" si="334"/>
        <v>19200</v>
      </c>
      <c r="N690" s="5">
        <f t="shared" si="334"/>
        <v>16000</v>
      </c>
      <c r="O690" s="5">
        <f t="shared" si="334"/>
        <v>12800</v>
      </c>
      <c r="P690" s="5"/>
      <c r="Q690" s="5">
        <f t="shared" si="329"/>
        <v>15</v>
      </c>
      <c r="R690" s="5"/>
      <c r="S690" s="5"/>
      <c r="T690" s="5"/>
      <c r="U690" s="5">
        <f t="shared" si="330"/>
        <v>15</v>
      </c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>
        <f t="shared" si="332"/>
        <v>13</v>
      </c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>
        <f t="shared" si="331"/>
        <v>14</v>
      </c>
      <c r="AV690" s="5"/>
      <c r="AW690" s="5"/>
    </row>
    <row r="691" spans="1:49">
      <c r="A691" s="5" t="s">
        <v>103</v>
      </c>
      <c r="B691" s="5" t="str">
        <f>VLOOKUP(A691,'name convert'!$A$1:$B$50,2,FALSE)</f>
        <v>StrongBox</v>
      </c>
      <c r="C691" s="5" t="s">
        <v>229</v>
      </c>
      <c r="D691" s="5">
        <v>16</v>
      </c>
      <c r="E691" s="5">
        <v>2</v>
      </c>
      <c r="F691" s="5">
        <v>6</v>
      </c>
      <c r="G691" s="5">
        <v>0</v>
      </c>
      <c r="H691" s="5"/>
      <c r="I691" s="5">
        <f t="shared" si="333"/>
        <v>28800</v>
      </c>
      <c r="J691" s="5">
        <f t="shared" si="322"/>
        <v>480</v>
      </c>
      <c r="K691" s="5">
        <f t="shared" si="334"/>
        <v>64000</v>
      </c>
      <c r="L691" s="5">
        <f t="shared" si="334"/>
        <v>0</v>
      </c>
      <c r="M691" s="5">
        <f t="shared" si="334"/>
        <v>38400</v>
      </c>
      <c r="N691" s="5">
        <f t="shared" si="334"/>
        <v>32000</v>
      </c>
      <c r="O691" s="5">
        <f t="shared" si="334"/>
        <v>25600</v>
      </c>
      <c r="P691" s="5"/>
      <c r="Q691" s="5">
        <f t="shared" si="329"/>
        <v>16</v>
      </c>
      <c r="R691" s="5"/>
      <c r="S691" s="5"/>
      <c r="T691" s="5"/>
      <c r="U691" s="5">
        <f t="shared" si="330"/>
        <v>16</v>
      </c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>
        <f t="shared" si="332"/>
        <v>13</v>
      </c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>
        <f t="shared" si="331"/>
        <v>15</v>
      </c>
      <c r="AV691" s="5"/>
      <c r="AW691" s="5"/>
    </row>
    <row r="692" spans="1:49">
      <c r="A692" s="5" t="s">
        <v>103</v>
      </c>
      <c r="B692" s="5" t="str">
        <f>VLOOKUP(A692,'name convert'!$A$1:$B$50,2,FALSE)</f>
        <v>StrongBox</v>
      </c>
      <c r="C692" s="5" t="s">
        <v>229</v>
      </c>
      <c r="D692" s="5">
        <v>17</v>
      </c>
      <c r="E692" s="5">
        <v>2</v>
      </c>
      <c r="F692" s="5">
        <v>7</v>
      </c>
      <c r="G692" s="5">
        <v>0</v>
      </c>
      <c r="H692" s="5"/>
      <c r="I692" s="5">
        <f t="shared" si="333"/>
        <v>57600</v>
      </c>
      <c r="J692" s="5">
        <f t="shared" si="322"/>
        <v>960</v>
      </c>
      <c r="K692" s="5">
        <f t="shared" si="334"/>
        <v>128000</v>
      </c>
      <c r="L692" s="5">
        <f t="shared" si="334"/>
        <v>0</v>
      </c>
      <c r="M692" s="5">
        <f t="shared" si="334"/>
        <v>76800</v>
      </c>
      <c r="N692" s="5">
        <f t="shared" si="334"/>
        <v>64000</v>
      </c>
      <c r="O692" s="5">
        <f t="shared" si="334"/>
        <v>51200</v>
      </c>
      <c r="P692" s="5"/>
      <c r="Q692" s="5">
        <f t="shared" si="329"/>
        <v>17</v>
      </c>
      <c r="R692" s="5"/>
      <c r="S692" s="5"/>
      <c r="T692" s="5"/>
      <c r="U692" s="5">
        <f t="shared" si="330"/>
        <v>17</v>
      </c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>
        <f t="shared" si="332"/>
        <v>13</v>
      </c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>
        <f t="shared" si="331"/>
        <v>16</v>
      </c>
      <c r="AV692" s="5"/>
      <c r="AW692" s="5"/>
    </row>
    <row r="693" spans="1:49">
      <c r="A693" s="5" t="s">
        <v>103</v>
      </c>
      <c r="B693" s="5" t="str">
        <f>VLOOKUP(A693,'name convert'!$A$1:$B$50,2,FALSE)</f>
        <v>StrongBox</v>
      </c>
      <c r="C693" s="5" t="s">
        <v>229</v>
      </c>
      <c r="D693" s="5">
        <v>18</v>
      </c>
      <c r="E693" s="5">
        <v>2</v>
      </c>
      <c r="F693" s="5">
        <v>8</v>
      </c>
      <c r="G693" s="5">
        <v>0</v>
      </c>
      <c r="H693" s="5"/>
      <c r="I693" s="5">
        <f t="shared" si="333"/>
        <v>115200</v>
      </c>
      <c r="J693" s="5">
        <f t="shared" si="322"/>
        <v>1920</v>
      </c>
      <c r="K693" s="5">
        <f t="shared" si="334"/>
        <v>256000</v>
      </c>
      <c r="L693" s="5">
        <f t="shared" si="334"/>
        <v>0</v>
      </c>
      <c r="M693" s="5">
        <f t="shared" si="334"/>
        <v>153600</v>
      </c>
      <c r="N693" s="5">
        <f t="shared" si="334"/>
        <v>128000</v>
      </c>
      <c r="O693" s="5">
        <f t="shared" si="334"/>
        <v>102400</v>
      </c>
      <c r="P693" s="5"/>
      <c r="Q693" s="5">
        <f t="shared" si="329"/>
        <v>18</v>
      </c>
      <c r="R693" s="5"/>
      <c r="S693" s="5"/>
      <c r="T693" s="5"/>
      <c r="U693" s="5">
        <f t="shared" si="330"/>
        <v>18</v>
      </c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>
        <f t="shared" si="332"/>
        <v>13</v>
      </c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>
        <f t="shared" si="331"/>
        <v>17</v>
      </c>
      <c r="AV693" s="5"/>
      <c r="AW693" s="5"/>
    </row>
    <row r="694" spans="1:49">
      <c r="A694" s="5" t="s">
        <v>103</v>
      </c>
      <c r="B694" s="5" t="str">
        <f>VLOOKUP(A694,'name convert'!$A$1:$B$50,2,FALSE)</f>
        <v>StrongBox</v>
      </c>
      <c r="C694" s="5" t="s">
        <v>229</v>
      </c>
      <c r="D694" s="5">
        <v>19</v>
      </c>
      <c r="E694" s="5">
        <v>2</v>
      </c>
      <c r="F694" s="5">
        <v>9</v>
      </c>
      <c r="G694" s="5">
        <v>0</v>
      </c>
      <c r="H694" s="5"/>
      <c r="I694" s="5">
        <f t="shared" si="333"/>
        <v>230400</v>
      </c>
      <c r="J694" s="5">
        <f t="shared" si="322"/>
        <v>3840</v>
      </c>
      <c r="K694" s="5">
        <f t="shared" si="334"/>
        <v>512000</v>
      </c>
      <c r="L694" s="5">
        <f t="shared" si="334"/>
        <v>0</v>
      </c>
      <c r="M694" s="5">
        <f t="shared" si="334"/>
        <v>307200</v>
      </c>
      <c r="N694" s="5">
        <f t="shared" si="334"/>
        <v>256000</v>
      </c>
      <c r="O694" s="5">
        <f t="shared" si="334"/>
        <v>204800</v>
      </c>
      <c r="P694" s="5"/>
      <c r="Q694" s="5">
        <f t="shared" si="329"/>
        <v>19</v>
      </c>
      <c r="R694" s="5"/>
      <c r="S694" s="5"/>
      <c r="T694" s="5"/>
      <c r="U694" s="5">
        <f t="shared" si="330"/>
        <v>19</v>
      </c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>
        <f t="shared" si="332"/>
        <v>13</v>
      </c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>
        <f t="shared" si="331"/>
        <v>18</v>
      </c>
      <c r="AV694" s="5"/>
      <c r="AW694" s="5"/>
    </row>
    <row r="695" spans="1:49">
      <c r="A695" s="5" t="s">
        <v>103</v>
      </c>
      <c r="B695" s="5" t="str">
        <f>VLOOKUP(A695,'name convert'!$A$1:$B$50,2,FALSE)</f>
        <v>StrongBox</v>
      </c>
      <c r="C695" s="5" t="s">
        <v>229</v>
      </c>
      <c r="D695" s="5">
        <v>20</v>
      </c>
      <c r="E695" s="5">
        <v>2</v>
      </c>
      <c r="F695" s="5">
        <v>10</v>
      </c>
      <c r="G695" s="5">
        <v>0</v>
      </c>
      <c r="H695" s="5"/>
      <c r="I695" s="5">
        <f t="shared" si="333"/>
        <v>460800</v>
      </c>
      <c r="J695" s="5">
        <f t="shared" si="322"/>
        <v>7680</v>
      </c>
      <c r="K695" s="5">
        <f t="shared" si="334"/>
        <v>1024000</v>
      </c>
      <c r="L695" s="5">
        <f t="shared" si="334"/>
        <v>0</v>
      </c>
      <c r="M695" s="5">
        <f t="shared" si="334"/>
        <v>614400</v>
      </c>
      <c r="N695" s="5">
        <f t="shared" si="334"/>
        <v>512000</v>
      </c>
      <c r="O695" s="5">
        <f t="shared" si="334"/>
        <v>409600</v>
      </c>
      <c r="P695" s="5"/>
      <c r="Q695" s="5">
        <f t="shared" si="329"/>
        <v>20</v>
      </c>
      <c r="R695" s="5"/>
      <c r="S695" s="5"/>
      <c r="T695" s="5"/>
      <c r="U695" s="5">
        <f t="shared" si="330"/>
        <v>20</v>
      </c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>
        <f t="shared" si="332"/>
        <v>13</v>
      </c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>
        <f t="shared" si="331"/>
        <v>19</v>
      </c>
      <c r="AV695" s="5"/>
      <c r="AW695" s="5"/>
    </row>
    <row r="696" spans="1:49">
      <c r="A696" s="5" t="s">
        <v>103</v>
      </c>
      <c r="B696" s="5" t="str">
        <f>VLOOKUP(A696,'name convert'!$A$1:$B$50,2,FALSE)</f>
        <v>StrongBox</v>
      </c>
      <c r="C696" s="5" t="s">
        <v>229</v>
      </c>
      <c r="D696" s="5">
        <v>21</v>
      </c>
      <c r="E696" s="5">
        <v>2</v>
      </c>
      <c r="F696" s="5">
        <v>11</v>
      </c>
      <c r="G696" s="5">
        <v>0</v>
      </c>
      <c r="H696" s="5"/>
      <c r="I696" s="5">
        <v>460800</v>
      </c>
      <c r="J696" s="5">
        <v>7680</v>
      </c>
      <c r="K696" s="5">
        <v>1024000</v>
      </c>
      <c r="L696" s="5">
        <v>0</v>
      </c>
      <c r="M696" s="5">
        <v>614400</v>
      </c>
      <c r="N696" s="5">
        <v>512000</v>
      </c>
      <c r="O696" s="5">
        <v>409600</v>
      </c>
      <c r="P696" s="5"/>
      <c r="Q696" s="5">
        <f t="shared" si="329"/>
        <v>21</v>
      </c>
      <c r="R696" s="5"/>
      <c r="S696" s="5"/>
      <c r="T696" s="5"/>
      <c r="U696" s="5">
        <f t="shared" si="330"/>
        <v>21</v>
      </c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>
        <v>13</v>
      </c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>
        <f t="shared" si="331"/>
        <v>20</v>
      </c>
      <c r="AV696" s="5"/>
      <c r="AW696" s="5"/>
    </row>
    <row r="697" spans="1:49">
      <c r="A697" s="5" t="s">
        <v>94</v>
      </c>
      <c r="B697" s="5" t="str">
        <f>VLOOKUP(A697,'name convert'!$A$1:$B$50,2,FALSE)</f>
        <v>Smelting</v>
      </c>
      <c r="C697" s="5" t="s">
        <v>229</v>
      </c>
      <c r="D697" s="5">
        <v>1</v>
      </c>
      <c r="E697" s="5">
        <v>1</v>
      </c>
      <c r="F697" s="5">
        <v>1</v>
      </c>
      <c r="G697" s="5">
        <v>0</v>
      </c>
      <c r="H697" s="5"/>
      <c r="I697" s="5">
        <v>60</v>
      </c>
      <c r="J697" s="5">
        <f t="shared" ref="J697:J716" si="335">I697/60</f>
        <v>1</v>
      </c>
      <c r="K697" s="5">
        <v>2000</v>
      </c>
      <c r="L697" s="5">
        <v>0</v>
      </c>
      <c r="M697" s="5">
        <v>0</v>
      </c>
      <c r="N697" s="5">
        <v>0</v>
      </c>
      <c r="O697" s="5">
        <v>800</v>
      </c>
      <c r="P697" s="5"/>
      <c r="Q697" s="5">
        <v>1</v>
      </c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>
        <v>1</v>
      </c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 spans="1:49">
      <c r="A698" s="5" t="s">
        <v>94</v>
      </c>
      <c r="B698" s="5" t="str">
        <f>VLOOKUP(A698,'name convert'!$A$1:$B$50,2,FALSE)</f>
        <v>Smelting</v>
      </c>
      <c r="C698" s="5" t="s">
        <v>229</v>
      </c>
      <c r="D698" s="5">
        <v>2</v>
      </c>
      <c r="E698" s="5">
        <v>1</v>
      </c>
      <c r="F698" s="5">
        <v>2</v>
      </c>
      <c r="G698" s="5">
        <v>0</v>
      </c>
      <c r="H698" s="5"/>
      <c r="I698" s="5">
        <v>1400</v>
      </c>
      <c r="J698" s="5">
        <f t="shared" si="335"/>
        <v>23.333333333333332</v>
      </c>
      <c r="K698" s="5">
        <f t="shared" ref="K698:K706" si="336">K697*2</f>
        <v>4000</v>
      </c>
      <c r="L698" s="5">
        <f t="shared" ref="L698:L706" si="337">L697*2</f>
        <v>0</v>
      </c>
      <c r="M698" s="5">
        <f t="shared" ref="M698:M706" si="338">M697*2</f>
        <v>0</v>
      </c>
      <c r="N698" s="5">
        <f t="shared" ref="N698:N706" si="339">N697*2</f>
        <v>0</v>
      </c>
      <c r="O698" s="5">
        <f t="shared" ref="O698:O706" si="340">O697*2</f>
        <v>1600</v>
      </c>
      <c r="P698" s="5"/>
      <c r="Q698" s="5">
        <f t="shared" ref="Q698:Q717" si="341">Q697+1</f>
        <v>2</v>
      </c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>
        <f t="shared" ref="AH698:AH717" si="342">AH697+1</f>
        <v>2</v>
      </c>
      <c r="AI698" s="5"/>
      <c r="AJ698" s="5"/>
      <c r="AK698" s="5"/>
      <c r="AL698" s="5">
        <v>1</v>
      </c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 spans="1:49">
      <c r="A699" s="5" t="s">
        <v>94</v>
      </c>
      <c r="B699" s="5" t="str">
        <f>VLOOKUP(A699,'name convert'!$A$1:$B$50,2,FALSE)</f>
        <v>Smelting</v>
      </c>
      <c r="C699" s="5" t="s">
        <v>229</v>
      </c>
      <c r="D699" s="5">
        <v>3</v>
      </c>
      <c r="E699" s="5">
        <v>1</v>
      </c>
      <c r="F699" s="5">
        <v>3</v>
      </c>
      <c r="G699" s="5">
        <v>0</v>
      </c>
      <c r="H699" s="5"/>
      <c r="I699" s="5">
        <f t="shared" ref="I699:I706" si="343">I698*2</f>
        <v>2800</v>
      </c>
      <c r="J699" s="5">
        <f t="shared" si="335"/>
        <v>46.666666666666664</v>
      </c>
      <c r="K699" s="5">
        <f t="shared" si="336"/>
        <v>8000</v>
      </c>
      <c r="L699" s="5">
        <f t="shared" si="337"/>
        <v>0</v>
      </c>
      <c r="M699" s="5">
        <f t="shared" si="338"/>
        <v>0</v>
      </c>
      <c r="N699" s="5">
        <f t="shared" si="339"/>
        <v>0</v>
      </c>
      <c r="O699" s="5">
        <f t="shared" si="340"/>
        <v>3200</v>
      </c>
      <c r="P699" s="5"/>
      <c r="Q699" s="5">
        <f t="shared" si="341"/>
        <v>3</v>
      </c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>
        <f t="shared" si="342"/>
        <v>3</v>
      </c>
      <c r="AI699" s="5"/>
      <c r="AJ699" s="5"/>
      <c r="AK699" s="5"/>
      <c r="AL699" s="5">
        <f t="shared" ref="AL699:AL717" si="344">AL698+1</f>
        <v>2</v>
      </c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 spans="1:49">
      <c r="A700" s="5" t="s">
        <v>94</v>
      </c>
      <c r="B700" s="5" t="str">
        <f>VLOOKUP(A700,'name convert'!$A$1:$B$50,2,FALSE)</f>
        <v>Smelting</v>
      </c>
      <c r="C700" s="5" t="s">
        <v>229</v>
      </c>
      <c r="D700" s="5">
        <v>4</v>
      </c>
      <c r="E700" s="5">
        <v>1</v>
      </c>
      <c r="F700" s="5">
        <v>4</v>
      </c>
      <c r="G700" s="5">
        <v>0</v>
      </c>
      <c r="H700" s="5"/>
      <c r="I700" s="5">
        <f t="shared" si="343"/>
        <v>5600</v>
      </c>
      <c r="J700" s="5">
        <f t="shared" si="335"/>
        <v>93.333333333333329</v>
      </c>
      <c r="K700" s="5">
        <f t="shared" si="336"/>
        <v>16000</v>
      </c>
      <c r="L700" s="5">
        <f t="shared" si="337"/>
        <v>0</v>
      </c>
      <c r="M700" s="5">
        <f t="shared" si="338"/>
        <v>0</v>
      </c>
      <c r="N700" s="5">
        <f t="shared" si="339"/>
        <v>0</v>
      </c>
      <c r="O700" s="5">
        <f t="shared" si="340"/>
        <v>6400</v>
      </c>
      <c r="P700" s="5"/>
      <c r="Q700" s="5">
        <f t="shared" si="341"/>
        <v>4</v>
      </c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>
        <f t="shared" si="342"/>
        <v>4</v>
      </c>
      <c r="AI700" s="5"/>
      <c r="AJ700" s="5"/>
      <c r="AK700" s="5"/>
      <c r="AL700" s="5">
        <f t="shared" si="344"/>
        <v>3</v>
      </c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 spans="1:49">
      <c r="A701" s="5" t="s">
        <v>94</v>
      </c>
      <c r="B701" s="5" t="str">
        <f>VLOOKUP(A701,'name convert'!$A$1:$B$50,2,FALSE)</f>
        <v>Smelting</v>
      </c>
      <c r="C701" s="5" t="s">
        <v>229</v>
      </c>
      <c r="D701" s="5">
        <v>5</v>
      </c>
      <c r="E701" s="5">
        <v>1</v>
      </c>
      <c r="F701" s="5">
        <v>5</v>
      </c>
      <c r="G701" s="5">
        <v>0</v>
      </c>
      <c r="H701" s="5"/>
      <c r="I701" s="5">
        <f t="shared" si="343"/>
        <v>11200</v>
      </c>
      <c r="J701" s="5">
        <f t="shared" si="335"/>
        <v>186.66666666666666</v>
      </c>
      <c r="K701" s="5">
        <f t="shared" si="336"/>
        <v>32000</v>
      </c>
      <c r="L701" s="5">
        <f t="shared" si="337"/>
        <v>0</v>
      </c>
      <c r="M701" s="5">
        <f t="shared" si="338"/>
        <v>0</v>
      </c>
      <c r="N701" s="5">
        <f t="shared" si="339"/>
        <v>0</v>
      </c>
      <c r="O701" s="5">
        <f t="shared" si="340"/>
        <v>12800</v>
      </c>
      <c r="P701" s="5"/>
      <c r="Q701" s="5">
        <f t="shared" si="341"/>
        <v>5</v>
      </c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>
        <f t="shared" si="342"/>
        <v>5</v>
      </c>
      <c r="AI701" s="5"/>
      <c r="AJ701" s="5"/>
      <c r="AK701" s="5"/>
      <c r="AL701" s="5">
        <f t="shared" si="344"/>
        <v>4</v>
      </c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 spans="1:49">
      <c r="A702" s="5" t="s">
        <v>94</v>
      </c>
      <c r="B702" s="5" t="str">
        <f>VLOOKUP(A702,'name convert'!$A$1:$B$50,2,FALSE)</f>
        <v>Smelting</v>
      </c>
      <c r="C702" s="5" t="s">
        <v>229</v>
      </c>
      <c r="D702" s="5">
        <v>6</v>
      </c>
      <c r="E702" s="5">
        <v>1</v>
      </c>
      <c r="F702" s="5">
        <v>6</v>
      </c>
      <c r="G702" s="5">
        <v>0</v>
      </c>
      <c r="H702" s="5"/>
      <c r="I702" s="5">
        <f t="shared" si="343"/>
        <v>22400</v>
      </c>
      <c r="J702" s="5">
        <f t="shared" si="335"/>
        <v>373.33333333333331</v>
      </c>
      <c r="K702" s="5">
        <f t="shared" si="336"/>
        <v>64000</v>
      </c>
      <c r="L702" s="5">
        <f t="shared" si="337"/>
        <v>0</v>
      </c>
      <c r="M702" s="5">
        <f t="shared" si="338"/>
        <v>0</v>
      </c>
      <c r="N702" s="5">
        <f t="shared" si="339"/>
        <v>0</v>
      </c>
      <c r="O702" s="5">
        <f t="shared" si="340"/>
        <v>25600</v>
      </c>
      <c r="P702" s="5"/>
      <c r="Q702" s="5">
        <f t="shared" si="341"/>
        <v>6</v>
      </c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>
        <f t="shared" si="342"/>
        <v>6</v>
      </c>
      <c r="AI702" s="5"/>
      <c r="AJ702" s="5"/>
      <c r="AK702" s="5"/>
      <c r="AL702" s="5">
        <f t="shared" si="344"/>
        <v>5</v>
      </c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 spans="1:49">
      <c r="A703" s="5" t="s">
        <v>94</v>
      </c>
      <c r="B703" s="5" t="str">
        <f>VLOOKUP(A703,'name convert'!$A$1:$B$50,2,FALSE)</f>
        <v>Smelting</v>
      </c>
      <c r="C703" s="5" t="s">
        <v>229</v>
      </c>
      <c r="D703" s="5">
        <v>7</v>
      </c>
      <c r="E703" s="5">
        <v>1</v>
      </c>
      <c r="F703" s="5">
        <v>7</v>
      </c>
      <c r="G703" s="5">
        <v>0</v>
      </c>
      <c r="H703" s="5"/>
      <c r="I703" s="5">
        <f t="shared" si="343"/>
        <v>44800</v>
      </c>
      <c r="J703" s="5">
        <f t="shared" si="335"/>
        <v>746.66666666666663</v>
      </c>
      <c r="K703" s="5">
        <f t="shared" si="336"/>
        <v>128000</v>
      </c>
      <c r="L703" s="5">
        <f t="shared" si="337"/>
        <v>0</v>
      </c>
      <c r="M703" s="5">
        <f t="shared" si="338"/>
        <v>0</v>
      </c>
      <c r="N703" s="5">
        <f t="shared" si="339"/>
        <v>0</v>
      </c>
      <c r="O703" s="5">
        <f t="shared" si="340"/>
        <v>51200</v>
      </c>
      <c r="P703" s="5"/>
      <c r="Q703" s="5">
        <f t="shared" si="341"/>
        <v>7</v>
      </c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>
        <f t="shared" si="342"/>
        <v>7</v>
      </c>
      <c r="AI703" s="5"/>
      <c r="AJ703" s="5"/>
      <c r="AK703" s="5"/>
      <c r="AL703" s="5">
        <f t="shared" si="344"/>
        <v>6</v>
      </c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 spans="1:49">
      <c r="A704" s="5" t="s">
        <v>94</v>
      </c>
      <c r="B704" s="5" t="str">
        <f>VLOOKUP(A704,'name convert'!$A$1:$B$50,2,FALSE)</f>
        <v>Smelting</v>
      </c>
      <c r="C704" s="5" t="s">
        <v>229</v>
      </c>
      <c r="D704" s="5">
        <v>8</v>
      </c>
      <c r="E704" s="5">
        <v>1</v>
      </c>
      <c r="F704" s="5">
        <v>8</v>
      </c>
      <c r="G704" s="5">
        <v>0</v>
      </c>
      <c r="H704" s="5"/>
      <c r="I704" s="5">
        <f t="shared" si="343"/>
        <v>89600</v>
      </c>
      <c r="J704" s="5">
        <f t="shared" si="335"/>
        <v>1493.3333333333333</v>
      </c>
      <c r="K704" s="5">
        <f t="shared" si="336"/>
        <v>256000</v>
      </c>
      <c r="L704" s="5">
        <f t="shared" si="337"/>
        <v>0</v>
      </c>
      <c r="M704" s="5">
        <f t="shared" si="338"/>
        <v>0</v>
      </c>
      <c r="N704" s="5">
        <f t="shared" si="339"/>
        <v>0</v>
      </c>
      <c r="O704" s="5">
        <f t="shared" si="340"/>
        <v>102400</v>
      </c>
      <c r="P704" s="5"/>
      <c r="Q704" s="5">
        <f t="shared" si="341"/>
        <v>8</v>
      </c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>
        <f t="shared" si="342"/>
        <v>8</v>
      </c>
      <c r="AI704" s="5"/>
      <c r="AJ704" s="5"/>
      <c r="AK704" s="5"/>
      <c r="AL704" s="5">
        <f t="shared" si="344"/>
        <v>7</v>
      </c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 spans="1:49">
      <c r="A705" s="5" t="s">
        <v>94</v>
      </c>
      <c r="B705" s="5" t="str">
        <f>VLOOKUP(A705,'name convert'!$A$1:$B$50,2,FALSE)</f>
        <v>Smelting</v>
      </c>
      <c r="C705" s="5" t="s">
        <v>229</v>
      </c>
      <c r="D705" s="5">
        <v>9</v>
      </c>
      <c r="E705" s="5">
        <v>1</v>
      </c>
      <c r="F705" s="5">
        <v>9</v>
      </c>
      <c r="G705" s="5">
        <v>0</v>
      </c>
      <c r="H705" s="5"/>
      <c r="I705" s="5">
        <f t="shared" si="343"/>
        <v>179200</v>
      </c>
      <c r="J705" s="5">
        <f t="shared" si="335"/>
        <v>2986.6666666666665</v>
      </c>
      <c r="K705" s="5">
        <f t="shared" si="336"/>
        <v>512000</v>
      </c>
      <c r="L705" s="5">
        <f t="shared" si="337"/>
        <v>0</v>
      </c>
      <c r="M705" s="5">
        <f t="shared" si="338"/>
        <v>0</v>
      </c>
      <c r="N705" s="5">
        <f t="shared" si="339"/>
        <v>0</v>
      </c>
      <c r="O705" s="5">
        <f t="shared" si="340"/>
        <v>204800</v>
      </c>
      <c r="P705" s="5"/>
      <c r="Q705" s="5">
        <f t="shared" si="341"/>
        <v>9</v>
      </c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>
        <f t="shared" si="342"/>
        <v>9</v>
      </c>
      <c r="AI705" s="5"/>
      <c r="AJ705" s="5"/>
      <c r="AK705" s="5"/>
      <c r="AL705" s="5">
        <f t="shared" si="344"/>
        <v>8</v>
      </c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 spans="1:49">
      <c r="A706" s="5" t="s">
        <v>94</v>
      </c>
      <c r="B706" s="5" t="str">
        <f>VLOOKUP(A706,'name convert'!$A$1:$B$50,2,FALSE)</f>
        <v>Smelting</v>
      </c>
      <c r="C706" s="5" t="s">
        <v>229</v>
      </c>
      <c r="D706" s="5">
        <v>10</v>
      </c>
      <c r="E706" s="5">
        <v>1</v>
      </c>
      <c r="F706" s="5">
        <v>10</v>
      </c>
      <c r="G706" s="5">
        <v>0</v>
      </c>
      <c r="H706" s="5"/>
      <c r="I706" s="5">
        <f t="shared" si="343"/>
        <v>358400</v>
      </c>
      <c r="J706" s="5">
        <f t="shared" si="335"/>
        <v>5973.333333333333</v>
      </c>
      <c r="K706" s="5">
        <f t="shared" si="336"/>
        <v>1024000</v>
      </c>
      <c r="L706" s="5">
        <f t="shared" si="337"/>
        <v>0</v>
      </c>
      <c r="M706" s="5">
        <f t="shared" si="338"/>
        <v>0</v>
      </c>
      <c r="N706" s="5">
        <f t="shared" si="339"/>
        <v>0</v>
      </c>
      <c r="O706" s="5">
        <f t="shared" si="340"/>
        <v>409600</v>
      </c>
      <c r="P706" s="5"/>
      <c r="Q706" s="5">
        <f t="shared" si="341"/>
        <v>10</v>
      </c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>
        <f t="shared" si="342"/>
        <v>10</v>
      </c>
      <c r="AI706" s="5"/>
      <c r="AJ706" s="5"/>
      <c r="AK706" s="5"/>
      <c r="AL706" s="5">
        <f t="shared" si="344"/>
        <v>9</v>
      </c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 spans="1:49">
      <c r="A707" s="5" t="s">
        <v>94</v>
      </c>
      <c r="B707" s="5" t="str">
        <f>VLOOKUP(A707,'name convert'!$A$1:$B$50,2,FALSE)</f>
        <v>Smelting</v>
      </c>
      <c r="C707" s="5" t="s">
        <v>229</v>
      </c>
      <c r="D707" s="5">
        <v>11</v>
      </c>
      <c r="E707" s="5">
        <v>2</v>
      </c>
      <c r="F707" s="5">
        <v>1</v>
      </c>
      <c r="G707" s="5">
        <v>0</v>
      </c>
      <c r="H707" s="5"/>
      <c r="I707" s="5">
        <v>0</v>
      </c>
      <c r="J707" s="5">
        <f t="shared" si="335"/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/>
      <c r="Q707" s="5">
        <f t="shared" si="341"/>
        <v>11</v>
      </c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>
        <f t="shared" si="342"/>
        <v>11</v>
      </c>
      <c r="AI707" s="5"/>
      <c r="AJ707" s="5"/>
      <c r="AK707" s="5"/>
      <c r="AL707" s="5">
        <f t="shared" si="344"/>
        <v>10</v>
      </c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 spans="1:49">
      <c r="A708" s="5" t="s">
        <v>94</v>
      </c>
      <c r="B708" s="5" t="str">
        <f>VLOOKUP(A708,'name convert'!$A$1:$B$50,2,FALSE)</f>
        <v>Smelting</v>
      </c>
      <c r="C708" s="5" t="s">
        <v>229</v>
      </c>
      <c r="D708" s="5">
        <v>12</v>
      </c>
      <c r="E708" s="5">
        <v>2</v>
      </c>
      <c r="F708" s="5">
        <v>2</v>
      </c>
      <c r="G708" s="5">
        <v>0</v>
      </c>
      <c r="H708" s="5"/>
      <c r="I708" s="5">
        <f t="shared" ref="I708:I716" si="345">I698</f>
        <v>1400</v>
      </c>
      <c r="J708" s="5">
        <f t="shared" si="335"/>
        <v>23.333333333333332</v>
      </c>
      <c r="K708" s="5">
        <f t="shared" ref="K708:O716" si="346">K698</f>
        <v>4000</v>
      </c>
      <c r="L708" s="5">
        <f t="shared" si="346"/>
        <v>0</v>
      </c>
      <c r="M708" s="5">
        <f t="shared" si="346"/>
        <v>0</v>
      </c>
      <c r="N708" s="5">
        <f t="shared" si="346"/>
        <v>0</v>
      </c>
      <c r="O708" s="5">
        <f t="shared" si="346"/>
        <v>1600</v>
      </c>
      <c r="P708" s="5"/>
      <c r="Q708" s="5">
        <f t="shared" si="341"/>
        <v>12</v>
      </c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>
        <f t="shared" si="342"/>
        <v>12</v>
      </c>
      <c r="AI708" s="5"/>
      <c r="AJ708" s="5"/>
      <c r="AK708" s="5"/>
      <c r="AL708" s="5">
        <f t="shared" si="344"/>
        <v>11</v>
      </c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 spans="1:49">
      <c r="A709" s="5" t="s">
        <v>94</v>
      </c>
      <c r="B709" s="5" t="str">
        <f>VLOOKUP(A709,'name convert'!$A$1:$B$50,2,FALSE)</f>
        <v>Smelting</v>
      </c>
      <c r="C709" s="5" t="s">
        <v>229</v>
      </c>
      <c r="D709" s="5">
        <v>13</v>
      </c>
      <c r="E709" s="5">
        <v>2</v>
      </c>
      <c r="F709" s="5">
        <v>3</v>
      </c>
      <c r="G709" s="5">
        <v>0</v>
      </c>
      <c r="H709" s="5"/>
      <c r="I709" s="5">
        <f t="shared" si="345"/>
        <v>2800</v>
      </c>
      <c r="J709" s="5">
        <f t="shared" si="335"/>
        <v>46.666666666666664</v>
      </c>
      <c r="K709" s="5">
        <f t="shared" si="346"/>
        <v>8000</v>
      </c>
      <c r="L709" s="5">
        <f t="shared" si="346"/>
        <v>0</v>
      </c>
      <c r="M709" s="5">
        <f t="shared" si="346"/>
        <v>0</v>
      </c>
      <c r="N709" s="5">
        <f t="shared" si="346"/>
        <v>0</v>
      </c>
      <c r="O709" s="5">
        <f t="shared" si="346"/>
        <v>3200</v>
      </c>
      <c r="P709" s="5"/>
      <c r="Q709" s="5">
        <f t="shared" si="341"/>
        <v>13</v>
      </c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>
        <f t="shared" si="342"/>
        <v>13</v>
      </c>
      <c r="AI709" s="5"/>
      <c r="AJ709" s="5"/>
      <c r="AK709" s="5"/>
      <c r="AL709" s="5">
        <f t="shared" si="344"/>
        <v>12</v>
      </c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 spans="1:49">
      <c r="A710" s="5" t="s">
        <v>94</v>
      </c>
      <c r="B710" s="5" t="str">
        <f>VLOOKUP(A710,'name convert'!$A$1:$B$50,2,FALSE)</f>
        <v>Smelting</v>
      </c>
      <c r="C710" s="5" t="s">
        <v>229</v>
      </c>
      <c r="D710" s="5">
        <v>14</v>
      </c>
      <c r="E710" s="5">
        <v>2</v>
      </c>
      <c r="F710" s="5">
        <v>4</v>
      </c>
      <c r="G710" s="5">
        <v>0</v>
      </c>
      <c r="H710" s="5"/>
      <c r="I710" s="5">
        <f t="shared" si="345"/>
        <v>5600</v>
      </c>
      <c r="J710" s="5">
        <f t="shared" si="335"/>
        <v>93.333333333333329</v>
      </c>
      <c r="K710" s="5">
        <f t="shared" si="346"/>
        <v>16000</v>
      </c>
      <c r="L710" s="5">
        <f t="shared" si="346"/>
        <v>0</v>
      </c>
      <c r="M710" s="5">
        <f t="shared" si="346"/>
        <v>0</v>
      </c>
      <c r="N710" s="5">
        <f t="shared" si="346"/>
        <v>0</v>
      </c>
      <c r="O710" s="5">
        <f t="shared" si="346"/>
        <v>6400</v>
      </c>
      <c r="P710" s="5"/>
      <c r="Q710" s="5">
        <f t="shared" si="341"/>
        <v>14</v>
      </c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>
        <f t="shared" si="342"/>
        <v>14</v>
      </c>
      <c r="AI710" s="5"/>
      <c r="AJ710" s="5"/>
      <c r="AK710" s="5"/>
      <c r="AL710" s="5">
        <f t="shared" si="344"/>
        <v>13</v>
      </c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 spans="1:49">
      <c r="A711" s="5" t="s">
        <v>94</v>
      </c>
      <c r="B711" s="5" t="str">
        <f>VLOOKUP(A711,'name convert'!$A$1:$B$50,2,FALSE)</f>
        <v>Smelting</v>
      </c>
      <c r="C711" s="5" t="s">
        <v>229</v>
      </c>
      <c r="D711" s="5">
        <v>15</v>
      </c>
      <c r="E711" s="5">
        <v>2</v>
      </c>
      <c r="F711" s="5">
        <v>5</v>
      </c>
      <c r="G711" s="5">
        <v>0</v>
      </c>
      <c r="H711" s="5"/>
      <c r="I711" s="5">
        <f t="shared" si="345"/>
        <v>11200</v>
      </c>
      <c r="J711" s="5">
        <f t="shared" si="335"/>
        <v>186.66666666666666</v>
      </c>
      <c r="K711" s="5">
        <f t="shared" si="346"/>
        <v>32000</v>
      </c>
      <c r="L711" s="5">
        <f t="shared" si="346"/>
        <v>0</v>
      </c>
      <c r="M711" s="5">
        <f t="shared" si="346"/>
        <v>0</v>
      </c>
      <c r="N711" s="5">
        <f t="shared" si="346"/>
        <v>0</v>
      </c>
      <c r="O711" s="5">
        <f t="shared" si="346"/>
        <v>12800</v>
      </c>
      <c r="P711" s="5"/>
      <c r="Q711" s="5">
        <f t="shared" si="341"/>
        <v>15</v>
      </c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>
        <f t="shared" si="342"/>
        <v>15</v>
      </c>
      <c r="AI711" s="5"/>
      <c r="AJ711" s="5"/>
      <c r="AK711" s="5"/>
      <c r="AL711" s="5">
        <f t="shared" si="344"/>
        <v>14</v>
      </c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 spans="1:49">
      <c r="A712" s="5" t="s">
        <v>94</v>
      </c>
      <c r="B712" s="5" t="str">
        <f>VLOOKUP(A712,'name convert'!$A$1:$B$50,2,FALSE)</f>
        <v>Smelting</v>
      </c>
      <c r="C712" s="5" t="s">
        <v>229</v>
      </c>
      <c r="D712" s="5">
        <v>16</v>
      </c>
      <c r="E712" s="5">
        <v>2</v>
      </c>
      <c r="F712" s="5">
        <v>6</v>
      </c>
      <c r="G712" s="5">
        <v>0</v>
      </c>
      <c r="H712" s="5"/>
      <c r="I712" s="5">
        <f t="shared" si="345"/>
        <v>22400</v>
      </c>
      <c r="J712" s="5">
        <f t="shared" si="335"/>
        <v>373.33333333333331</v>
      </c>
      <c r="K712" s="5">
        <f t="shared" si="346"/>
        <v>64000</v>
      </c>
      <c r="L712" s="5">
        <f t="shared" si="346"/>
        <v>0</v>
      </c>
      <c r="M712" s="5">
        <f t="shared" si="346"/>
        <v>0</v>
      </c>
      <c r="N712" s="5">
        <f t="shared" si="346"/>
        <v>0</v>
      </c>
      <c r="O712" s="5">
        <f t="shared" si="346"/>
        <v>25600</v>
      </c>
      <c r="P712" s="5"/>
      <c r="Q712" s="5">
        <f t="shared" si="341"/>
        <v>16</v>
      </c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>
        <f t="shared" si="342"/>
        <v>16</v>
      </c>
      <c r="AI712" s="5"/>
      <c r="AJ712" s="5"/>
      <c r="AK712" s="5"/>
      <c r="AL712" s="5">
        <f t="shared" si="344"/>
        <v>15</v>
      </c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 spans="1:49">
      <c r="A713" s="5" t="s">
        <v>94</v>
      </c>
      <c r="B713" s="5" t="str">
        <f>VLOOKUP(A713,'name convert'!$A$1:$B$50,2,FALSE)</f>
        <v>Smelting</v>
      </c>
      <c r="C713" s="5" t="s">
        <v>229</v>
      </c>
      <c r="D713" s="5">
        <v>17</v>
      </c>
      <c r="E713" s="5">
        <v>2</v>
      </c>
      <c r="F713" s="5">
        <v>7</v>
      </c>
      <c r="G713" s="5">
        <v>0</v>
      </c>
      <c r="H713" s="5"/>
      <c r="I713" s="5">
        <f t="shared" si="345"/>
        <v>44800</v>
      </c>
      <c r="J713" s="5">
        <f t="shared" si="335"/>
        <v>746.66666666666663</v>
      </c>
      <c r="K713" s="5">
        <f t="shared" si="346"/>
        <v>128000</v>
      </c>
      <c r="L713" s="5">
        <f t="shared" si="346"/>
        <v>0</v>
      </c>
      <c r="M713" s="5">
        <f t="shared" si="346"/>
        <v>0</v>
      </c>
      <c r="N713" s="5">
        <f t="shared" si="346"/>
        <v>0</v>
      </c>
      <c r="O713" s="5">
        <f t="shared" si="346"/>
        <v>51200</v>
      </c>
      <c r="P713" s="5"/>
      <c r="Q713" s="5">
        <f t="shared" si="341"/>
        <v>17</v>
      </c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>
        <f t="shared" si="342"/>
        <v>17</v>
      </c>
      <c r="AI713" s="5"/>
      <c r="AJ713" s="5"/>
      <c r="AK713" s="5"/>
      <c r="AL713" s="5">
        <f t="shared" si="344"/>
        <v>16</v>
      </c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 spans="1:49">
      <c r="A714" s="5" t="s">
        <v>94</v>
      </c>
      <c r="B714" s="5" t="str">
        <f>VLOOKUP(A714,'name convert'!$A$1:$B$50,2,FALSE)</f>
        <v>Smelting</v>
      </c>
      <c r="C714" s="5" t="s">
        <v>229</v>
      </c>
      <c r="D714" s="5">
        <v>18</v>
      </c>
      <c r="E714" s="5">
        <v>2</v>
      </c>
      <c r="F714" s="5">
        <v>8</v>
      </c>
      <c r="G714" s="5">
        <v>0</v>
      </c>
      <c r="H714" s="5"/>
      <c r="I714" s="5">
        <f t="shared" si="345"/>
        <v>89600</v>
      </c>
      <c r="J714" s="5">
        <f t="shared" si="335"/>
        <v>1493.3333333333333</v>
      </c>
      <c r="K714" s="5">
        <f t="shared" si="346"/>
        <v>256000</v>
      </c>
      <c r="L714" s="5">
        <f t="shared" si="346"/>
        <v>0</v>
      </c>
      <c r="M714" s="5">
        <f t="shared" si="346"/>
        <v>0</v>
      </c>
      <c r="N714" s="5">
        <f t="shared" si="346"/>
        <v>0</v>
      </c>
      <c r="O714" s="5">
        <f t="shared" si="346"/>
        <v>102400</v>
      </c>
      <c r="P714" s="5"/>
      <c r="Q714" s="5">
        <f t="shared" si="341"/>
        <v>18</v>
      </c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>
        <f t="shared" si="342"/>
        <v>18</v>
      </c>
      <c r="AI714" s="5"/>
      <c r="AJ714" s="5"/>
      <c r="AK714" s="5"/>
      <c r="AL714" s="5">
        <f t="shared" si="344"/>
        <v>17</v>
      </c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 spans="1:49">
      <c r="A715" s="5" t="s">
        <v>94</v>
      </c>
      <c r="B715" s="5" t="str">
        <f>VLOOKUP(A715,'name convert'!$A$1:$B$50,2,FALSE)</f>
        <v>Smelting</v>
      </c>
      <c r="C715" s="5" t="s">
        <v>229</v>
      </c>
      <c r="D715" s="5">
        <v>19</v>
      </c>
      <c r="E715" s="5">
        <v>2</v>
      </c>
      <c r="F715" s="5">
        <v>9</v>
      </c>
      <c r="G715" s="5">
        <v>0</v>
      </c>
      <c r="H715" s="5"/>
      <c r="I715" s="5">
        <f t="shared" si="345"/>
        <v>179200</v>
      </c>
      <c r="J715" s="5">
        <f t="shared" si="335"/>
        <v>2986.6666666666665</v>
      </c>
      <c r="K715" s="5">
        <f t="shared" si="346"/>
        <v>512000</v>
      </c>
      <c r="L715" s="5">
        <f t="shared" si="346"/>
        <v>0</v>
      </c>
      <c r="M715" s="5">
        <f t="shared" si="346"/>
        <v>0</v>
      </c>
      <c r="N715" s="5">
        <f t="shared" si="346"/>
        <v>0</v>
      </c>
      <c r="O715" s="5">
        <f t="shared" si="346"/>
        <v>204800</v>
      </c>
      <c r="P715" s="5"/>
      <c r="Q715" s="5">
        <f t="shared" si="341"/>
        <v>19</v>
      </c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>
        <f t="shared" si="342"/>
        <v>19</v>
      </c>
      <c r="AI715" s="5"/>
      <c r="AJ715" s="5"/>
      <c r="AK715" s="5"/>
      <c r="AL715" s="5">
        <f t="shared" si="344"/>
        <v>18</v>
      </c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 spans="1:49">
      <c r="A716" s="5" t="s">
        <v>94</v>
      </c>
      <c r="B716" s="5" t="str">
        <f>VLOOKUP(A716,'name convert'!$A$1:$B$50,2,FALSE)</f>
        <v>Smelting</v>
      </c>
      <c r="C716" s="5" t="s">
        <v>229</v>
      </c>
      <c r="D716" s="5">
        <v>20</v>
      </c>
      <c r="E716" s="5">
        <v>2</v>
      </c>
      <c r="F716" s="5">
        <v>10</v>
      </c>
      <c r="G716" s="5">
        <v>0</v>
      </c>
      <c r="H716" s="5"/>
      <c r="I716" s="5">
        <f t="shared" si="345"/>
        <v>358400</v>
      </c>
      <c r="J716" s="5">
        <f t="shared" si="335"/>
        <v>5973.333333333333</v>
      </c>
      <c r="K716" s="5">
        <f t="shared" si="346"/>
        <v>1024000</v>
      </c>
      <c r="L716" s="5">
        <f t="shared" si="346"/>
        <v>0</v>
      </c>
      <c r="M716" s="5">
        <f t="shared" si="346"/>
        <v>0</v>
      </c>
      <c r="N716" s="5">
        <f t="shared" si="346"/>
        <v>0</v>
      </c>
      <c r="O716" s="5">
        <f t="shared" si="346"/>
        <v>409600</v>
      </c>
      <c r="P716" s="5"/>
      <c r="Q716" s="5">
        <f t="shared" si="341"/>
        <v>20</v>
      </c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>
        <f t="shared" si="342"/>
        <v>20</v>
      </c>
      <c r="AI716" s="5"/>
      <c r="AJ716" s="5"/>
      <c r="AK716" s="5"/>
      <c r="AL716" s="5">
        <f t="shared" si="344"/>
        <v>19</v>
      </c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 spans="1:49">
      <c r="A717" s="5" t="s">
        <v>94</v>
      </c>
      <c r="B717" s="5" t="str">
        <f>VLOOKUP(A717,'name convert'!$A$1:$B$50,2,FALSE)</f>
        <v>Smelting</v>
      </c>
      <c r="C717" s="5" t="s">
        <v>229</v>
      </c>
      <c r="D717" s="5">
        <v>21</v>
      </c>
      <c r="E717" s="5">
        <v>2</v>
      </c>
      <c r="F717" s="5">
        <v>11</v>
      </c>
      <c r="G717" s="5">
        <v>0</v>
      </c>
      <c r="H717" s="5"/>
      <c r="I717" s="5">
        <v>358400</v>
      </c>
      <c r="J717" s="5">
        <v>5973.3333333333303</v>
      </c>
      <c r="K717" s="5">
        <v>1024000</v>
      </c>
      <c r="L717" s="5">
        <v>0</v>
      </c>
      <c r="M717" s="5">
        <v>0</v>
      </c>
      <c r="N717" s="5">
        <v>0</v>
      </c>
      <c r="O717" s="5">
        <v>409600</v>
      </c>
      <c r="P717" s="5"/>
      <c r="Q717" s="5">
        <f t="shared" si="341"/>
        <v>21</v>
      </c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>
        <f t="shared" si="342"/>
        <v>21</v>
      </c>
      <c r="AI717" s="5"/>
      <c r="AJ717" s="5"/>
      <c r="AK717" s="5"/>
      <c r="AL717" s="5">
        <f t="shared" si="344"/>
        <v>20</v>
      </c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 spans="1:49">
      <c r="A718" s="5" t="s">
        <v>93</v>
      </c>
      <c r="B718" s="5" t="str">
        <f>VLOOKUP(A718,'name convert'!$A$1:$B$50,2,FALSE)</f>
        <v>Masonry</v>
      </c>
      <c r="C718" s="5" t="s">
        <v>229</v>
      </c>
      <c r="D718" s="5">
        <v>1</v>
      </c>
      <c r="E718" s="5">
        <v>1</v>
      </c>
      <c r="F718" s="5">
        <v>1</v>
      </c>
      <c r="G718" s="5">
        <v>0</v>
      </c>
      <c r="H718" s="5"/>
      <c r="I718" s="5">
        <v>50</v>
      </c>
      <c r="J718" s="5">
        <f t="shared" ref="J718:J737" si="347">I718/60</f>
        <v>0.83333333333333337</v>
      </c>
      <c r="K718" s="5">
        <v>1500</v>
      </c>
      <c r="L718" s="5">
        <v>0</v>
      </c>
      <c r="M718" s="5">
        <v>0</v>
      </c>
      <c r="N718" s="5">
        <v>500</v>
      </c>
      <c r="O718" s="5">
        <v>200</v>
      </c>
      <c r="P718" s="5"/>
      <c r="Q718" s="5">
        <v>1</v>
      </c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>
        <v>1</v>
      </c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 spans="1:49">
      <c r="A719" s="5" t="s">
        <v>93</v>
      </c>
      <c r="B719" s="5" t="str">
        <f>VLOOKUP(A719,'name convert'!$A$1:$B$50,2,FALSE)</f>
        <v>Masonry</v>
      </c>
      <c r="C719" s="5" t="s">
        <v>229</v>
      </c>
      <c r="D719" s="5">
        <v>2</v>
      </c>
      <c r="E719" s="5">
        <v>1</v>
      </c>
      <c r="F719" s="5">
        <v>2</v>
      </c>
      <c r="G719" s="5">
        <v>0</v>
      </c>
      <c r="H719" s="5"/>
      <c r="I719" s="5">
        <v>1200</v>
      </c>
      <c r="J719" s="5">
        <f t="shared" si="347"/>
        <v>20</v>
      </c>
      <c r="K719" s="5">
        <f t="shared" ref="K719:K727" si="348">K718*2</f>
        <v>3000</v>
      </c>
      <c r="L719" s="5">
        <f t="shared" ref="L719:L727" si="349">L718*2</f>
        <v>0</v>
      </c>
      <c r="M719" s="5">
        <f t="shared" ref="M719:M727" si="350">M718*2</f>
        <v>0</v>
      </c>
      <c r="N719" s="5">
        <f t="shared" ref="N719:N727" si="351">N718*2</f>
        <v>1000</v>
      </c>
      <c r="O719" s="5">
        <f t="shared" ref="O719:O727" si="352">O718*2</f>
        <v>400</v>
      </c>
      <c r="P719" s="5"/>
      <c r="Q719" s="5">
        <f t="shared" ref="Q719:Q738" si="353">Q718+1</f>
        <v>2</v>
      </c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>
        <f t="shared" ref="AG719:AG738" si="354">AG718+1</f>
        <v>2</v>
      </c>
      <c r="AH719" s="5"/>
      <c r="AI719" s="5"/>
      <c r="AJ719" s="5"/>
      <c r="AK719" s="5">
        <v>1</v>
      </c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 spans="1:49">
      <c r="A720" s="5" t="s">
        <v>93</v>
      </c>
      <c r="B720" s="5" t="str">
        <f>VLOOKUP(A720,'name convert'!$A$1:$B$50,2,FALSE)</f>
        <v>Masonry</v>
      </c>
      <c r="C720" s="5" t="s">
        <v>229</v>
      </c>
      <c r="D720" s="5">
        <v>3</v>
      </c>
      <c r="E720" s="5">
        <v>1</v>
      </c>
      <c r="F720" s="5">
        <v>3</v>
      </c>
      <c r="G720" s="5">
        <v>0</v>
      </c>
      <c r="H720" s="5"/>
      <c r="I720" s="5">
        <f t="shared" ref="I720:I727" si="355">I719*2</f>
        <v>2400</v>
      </c>
      <c r="J720" s="5">
        <f t="shared" si="347"/>
        <v>40</v>
      </c>
      <c r="K720" s="5">
        <f t="shared" si="348"/>
        <v>6000</v>
      </c>
      <c r="L720" s="5">
        <f t="shared" si="349"/>
        <v>0</v>
      </c>
      <c r="M720" s="5">
        <f t="shared" si="350"/>
        <v>0</v>
      </c>
      <c r="N720" s="5">
        <f t="shared" si="351"/>
        <v>2000</v>
      </c>
      <c r="O720" s="5">
        <f t="shared" si="352"/>
        <v>800</v>
      </c>
      <c r="P720" s="5"/>
      <c r="Q720" s="5">
        <f t="shared" si="353"/>
        <v>3</v>
      </c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>
        <f t="shared" si="354"/>
        <v>3</v>
      </c>
      <c r="AH720" s="5"/>
      <c r="AI720" s="5"/>
      <c r="AJ720" s="5"/>
      <c r="AK720" s="5">
        <f t="shared" ref="AK720:AK738" si="356">AK719+1</f>
        <v>2</v>
      </c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 spans="1:49">
      <c r="A721" s="5" t="s">
        <v>93</v>
      </c>
      <c r="B721" s="5" t="str">
        <f>VLOOKUP(A721,'name convert'!$A$1:$B$50,2,FALSE)</f>
        <v>Masonry</v>
      </c>
      <c r="C721" s="5" t="s">
        <v>229</v>
      </c>
      <c r="D721" s="5">
        <v>4</v>
      </c>
      <c r="E721" s="5">
        <v>1</v>
      </c>
      <c r="F721" s="5">
        <v>4</v>
      </c>
      <c r="G721" s="5">
        <v>0</v>
      </c>
      <c r="H721" s="5"/>
      <c r="I721" s="5">
        <f t="shared" si="355"/>
        <v>4800</v>
      </c>
      <c r="J721" s="5">
        <f t="shared" si="347"/>
        <v>80</v>
      </c>
      <c r="K721" s="5">
        <f t="shared" si="348"/>
        <v>12000</v>
      </c>
      <c r="L721" s="5">
        <f t="shared" si="349"/>
        <v>0</v>
      </c>
      <c r="M721" s="5">
        <f t="shared" si="350"/>
        <v>0</v>
      </c>
      <c r="N721" s="5">
        <f t="shared" si="351"/>
        <v>4000</v>
      </c>
      <c r="O721" s="5">
        <f t="shared" si="352"/>
        <v>1600</v>
      </c>
      <c r="P721" s="5"/>
      <c r="Q721" s="5">
        <f t="shared" si="353"/>
        <v>4</v>
      </c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>
        <f t="shared" si="354"/>
        <v>4</v>
      </c>
      <c r="AH721" s="5"/>
      <c r="AI721" s="5"/>
      <c r="AJ721" s="5"/>
      <c r="AK721" s="5">
        <f t="shared" si="356"/>
        <v>3</v>
      </c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 spans="1:49">
      <c r="A722" s="5" t="s">
        <v>93</v>
      </c>
      <c r="B722" s="5" t="str">
        <f>VLOOKUP(A722,'name convert'!$A$1:$B$50,2,FALSE)</f>
        <v>Masonry</v>
      </c>
      <c r="C722" s="5" t="s">
        <v>229</v>
      </c>
      <c r="D722" s="5">
        <v>5</v>
      </c>
      <c r="E722" s="5">
        <v>1</v>
      </c>
      <c r="F722" s="5">
        <v>5</v>
      </c>
      <c r="G722" s="5">
        <v>0</v>
      </c>
      <c r="H722" s="5"/>
      <c r="I722" s="5">
        <f t="shared" si="355"/>
        <v>9600</v>
      </c>
      <c r="J722" s="5">
        <f t="shared" si="347"/>
        <v>160</v>
      </c>
      <c r="K722" s="5">
        <f t="shared" si="348"/>
        <v>24000</v>
      </c>
      <c r="L722" s="5">
        <f t="shared" si="349"/>
        <v>0</v>
      </c>
      <c r="M722" s="5">
        <f t="shared" si="350"/>
        <v>0</v>
      </c>
      <c r="N722" s="5">
        <f t="shared" si="351"/>
        <v>8000</v>
      </c>
      <c r="O722" s="5">
        <f t="shared" si="352"/>
        <v>3200</v>
      </c>
      <c r="P722" s="5"/>
      <c r="Q722" s="5">
        <f t="shared" si="353"/>
        <v>5</v>
      </c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>
        <f t="shared" si="354"/>
        <v>5</v>
      </c>
      <c r="AH722" s="5"/>
      <c r="AI722" s="5"/>
      <c r="AJ722" s="5"/>
      <c r="AK722" s="5">
        <f t="shared" si="356"/>
        <v>4</v>
      </c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 spans="1:49">
      <c r="A723" s="5" t="s">
        <v>93</v>
      </c>
      <c r="B723" s="5" t="str">
        <f>VLOOKUP(A723,'name convert'!$A$1:$B$50,2,FALSE)</f>
        <v>Masonry</v>
      </c>
      <c r="C723" s="5" t="s">
        <v>229</v>
      </c>
      <c r="D723" s="5">
        <v>6</v>
      </c>
      <c r="E723" s="5">
        <v>1</v>
      </c>
      <c r="F723" s="5">
        <v>6</v>
      </c>
      <c r="G723" s="5">
        <v>0</v>
      </c>
      <c r="H723" s="5"/>
      <c r="I723" s="5">
        <f t="shared" si="355"/>
        <v>19200</v>
      </c>
      <c r="J723" s="5">
        <f t="shared" si="347"/>
        <v>320</v>
      </c>
      <c r="K723" s="5">
        <f t="shared" si="348"/>
        <v>48000</v>
      </c>
      <c r="L723" s="5">
        <f t="shared" si="349"/>
        <v>0</v>
      </c>
      <c r="M723" s="5">
        <f t="shared" si="350"/>
        <v>0</v>
      </c>
      <c r="N723" s="5">
        <f t="shared" si="351"/>
        <v>16000</v>
      </c>
      <c r="O723" s="5">
        <f t="shared" si="352"/>
        <v>6400</v>
      </c>
      <c r="P723" s="5"/>
      <c r="Q723" s="5">
        <f t="shared" si="353"/>
        <v>6</v>
      </c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>
        <f t="shared" si="354"/>
        <v>6</v>
      </c>
      <c r="AH723" s="5"/>
      <c r="AI723" s="5"/>
      <c r="AJ723" s="5"/>
      <c r="AK723" s="5">
        <f t="shared" si="356"/>
        <v>5</v>
      </c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 spans="1:49">
      <c r="A724" s="5" t="s">
        <v>93</v>
      </c>
      <c r="B724" s="5" t="str">
        <f>VLOOKUP(A724,'name convert'!$A$1:$B$50,2,FALSE)</f>
        <v>Masonry</v>
      </c>
      <c r="C724" s="5" t="s">
        <v>229</v>
      </c>
      <c r="D724" s="5">
        <v>7</v>
      </c>
      <c r="E724" s="5">
        <v>1</v>
      </c>
      <c r="F724" s="5">
        <v>7</v>
      </c>
      <c r="G724" s="5">
        <v>0</v>
      </c>
      <c r="H724" s="5"/>
      <c r="I724" s="5">
        <f t="shared" si="355"/>
        <v>38400</v>
      </c>
      <c r="J724" s="5">
        <f t="shared" si="347"/>
        <v>640</v>
      </c>
      <c r="K724" s="5">
        <f t="shared" si="348"/>
        <v>96000</v>
      </c>
      <c r="L724" s="5">
        <f t="shared" si="349"/>
        <v>0</v>
      </c>
      <c r="M724" s="5">
        <f t="shared" si="350"/>
        <v>0</v>
      </c>
      <c r="N724" s="5">
        <f t="shared" si="351"/>
        <v>32000</v>
      </c>
      <c r="O724" s="5">
        <f t="shared" si="352"/>
        <v>12800</v>
      </c>
      <c r="P724" s="5"/>
      <c r="Q724" s="5">
        <f t="shared" si="353"/>
        <v>7</v>
      </c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>
        <f t="shared" si="354"/>
        <v>7</v>
      </c>
      <c r="AH724" s="5"/>
      <c r="AI724" s="5"/>
      <c r="AJ724" s="5"/>
      <c r="AK724" s="5">
        <f t="shared" si="356"/>
        <v>6</v>
      </c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 spans="1:49">
      <c r="A725" s="5" t="s">
        <v>93</v>
      </c>
      <c r="B725" s="5" t="str">
        <f>VLOOKUP(A725,'name convert'!$A$1:$B$50,2,FALSE)</f>
        <v>Masonry</v>
      </c>
      <c r="C725" s="5" t="s">
        <v>229</v>
      </c>
      <c r="D725" s="5">
        <v>8</v>
      </c>
      <c r="E725" s="5">
        <v>1</v>
      </c>
      <c r="F725" s="5">
        <v>8</v>
      </c>
      <c r="G725" s="5">
        <v>0</v>
      </c>
      <c r="H725" s="5"/>
      <c r="I725" s="5">
        <f t="shared" si="355"/>
        <v>76800</v>
      </c>
      <c r="J725" s="5">
        <f t="shared" si="347"/>
        <v>1280</v>
      </c>
      <c r="K725" s="5">
        <f t="shared" si="348"/>
        <v>192000</v>
      </c>
      <c r="L725" s="5">
        <f t="shared" si="349"/>
        <v>0</v>
      </c>
      <c r="M725" s="5">
        <f t="shared" si="350"/>
        <v>0</v>
      </c>
      <c r="N725" s="5">
        <f t="shared" si="351"/>
        <v>64000</v>
      </c>
      <c r="O725" s="5">
        <f t="shared" si="352"/>
        <v>25600</v>
      </c>
      <c r="P725" s="5"/>
      <c r="Q725" s="5">
        <f t="shared" si="353"/>
        <v>8</v>
      </c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>
        <f t="shared" si="354"/>
        <v>8</v>
      </c>
      <c r="AH725" s="5"/>
      <c r="AI725" s="5"/>
      <c r="AJ725" s="5"/>
      <c r="AK725" s="5">
        <f t="shared" si="356"/>
        <v>7</v>
      </c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 spans="1:49">
      <c r="A726" s="5" t="s">
        <v>93</v>
      </c>
      <c r="B726" s="5" t="str">
        <f>VLOOKUP(A726,'name convert'!$A$1:$B$50,2,FALSE)</f>
        <v>Masonry</v>
      </c>
      <c r="C726" s="5" t="s">
        <v>229</v>
      </c>
      <c r="D726" s="5">
        <v>9</v>
      </c>
      <c r="E726" s="5">
        <v>1</v>
      </c>
      <c r="F726" s="5">
        <v>9</v>
      </c>
      <c r="G726" s="5">
        <v>0</v>
      </c>
      <c r="H726" s="5"/>
      <c r="I726" s="5">
        <f t="shared" si="355"/>
        <v>153600</v>
      </c>
      <c r="J726" s="5">
        <f t="shared" si="347"/>
        <v>2560</v>
      </c>
      <c r="K726" s="5">
        <f t="shared" si="348"/>
        <v>384000</v>
      </c>
      <c r="L726" s="5">
        <f t="shared" si="349"/>
        <v>0</v>
      </c>
      <c r="M726" s="5">
        <f t="shared" si="350"/>
        <v>0</v>
      </c>
      <c r="N726" s="5">
        <f t="shared" si="351"/>
        <v>128000</v>
      </c>
      <c r="O726" s="5">
        <f t="shared" si="352"/>
        <v>51200</v>
      </c>
      <c r="P726" s="5"/>
      <c r="Q726" s="5">
        <f t="shared" si="353"/>
        <v>9</v>
      </c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>
        <f t="shared" si="354"/>
        <v>9</v>
      </c>
      <c r="AH726" s="5"/>
      <c r="AI726" s="5"/>
      <c r="AJ726" s="5"/>
      <c r="AK726" s="5">
        <f t="shared" si="356"/>
        <v>8</v>
      </c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 spans="1:49">
      <c r="A727" s="5" t="s">
        <v>93</v>
      </c>
      <c r="B727" s="5" t="str">
        <f>VLOOKUP(A727,'name convert'!$A$1:$B$50,2,FALSE)</f>
        <v>Masonry</v>
      </c>
      <c r="C727" s="5" t="s">
        <v>229</v>
      </c>
      <c r="D727" s="5">
        <v>10</v>
      </c>
      <c r="E727" s="5">
        <v>1</v>
      </c>
      <c r="F727" s="5">
        <v>10</v>
      </c>
      <c r="G727" s="5">
        <v>0</v>
      </c>
      <c r="H727" s="5"/>
      <c r="I727" s="5">
        <f t="shared" si="355"/>
        <v>307200</v>
      </c>
      <c r="J727" s="5">
        <f t="shared" si="347"/>
        <v>5120</v>
      </c>
      <c r="K727" s="5">
        <f t="shared" si="348"/>
        <v>768000</v>
      </c>
      <c r="L727" s="5">
        <f t="shared" si="349"/>
        <v>0</v>
      </c>
      <c r="M727" s="5">
        <f t="shared" si="350"/>
        <v>0</v>
      </c>
      <c r="N727" s="5">
        <f t="shared" si="351"/>
        <v>256000</v>
      </c>
      <c r="O727" s="5">
        <f t="shared" si="352"/>
        <v>102400</v>
      </c>
      <c r="P727" s="5"/>
      <c r="Q727" s="5">
        <f t="shared" si="353"/>
        <v>10</v>
      </c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>
        <f t="shared" si="354"/>
        <v>10</v>
      </c>
      <c r="AH727" s="5"/>
      <c r="AI727" s="5"/>
      <c r="AJ727" s="5"/>
      <c r="AK727" s="5">
        <f t="shared" si="356"/>
        <v>9</v>
      </c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 spans="1:49">
      <c r="A728" s="5" t="s">
        <v>93</v>
      </c>
      <c r="B728" s="5" t="str">
        <f>VLOOKUP(A728,'name convert'!$A$1:$B$50,2,FALSE)</f>
        <v>Masonry</v>
      </c>
      <c r="C728" s="5" t="s">
        <v>229</v>
      </c>
      <c r="D728" s="5">
        <v>11</v>
      </c>
      <c r="E728" s="5">
        <v>2</v>
      </c>
      <c r="F728" s="5">
        <v>1</v>
      </c>
      <c r="G728" s="5">
        <v>0</v>
      </c>
      <c r="H728" s="5"/>
      <c r="I728" s="5">
        <v>0</v>
      </c>
      <c r="J728" s="5">
        <f t="shared" si="347"/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/>
      <c r="Q728" s="5">
        <f t="shared" si="353"/>
        <v>11</v>
      </c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>
        <f t="shared" si="354"/>
        <v>11</v>
      </c>
      <c r="AH728" s="5"/>
      <c r="AI728" s="5"/>
      <c r="AJ728" s="5"/>
      <c r="AK728" s="5">
        <f t="shared" si="356"/>
        <v>10</v>
      </c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 spans="1:49">
      <c r="A729" s="5" t="s">
        <v>93</v>
      </c>
      <c r="B729" s="5" t="str">
        <f>VLOOKUP(A729,'name convert'!$A$1:$B$50,2,FALSE)</f>
        <v>Masonry</v>
      </c>
      <c r="C729" s="5" t="s">
        <v>229</v>
      </c>
      <c r="D729" s="5">
        <v>12</v>
      </c>
      <c r="E729" s="5">
        <v>2</v>
      </c>
      <c r="F729" s="5">
        <v>2</v>
      </c>
      <c r="G729" s="5">
        <v>0</v>
      </c>
      <c r="H729" s="5"/>
      <c r="I729" s="5">
        <f t="shared" ref="I729:I737" si="357">I719</f>
        <v>1200</v>
      </c>
      <c r="J729" s="5">
        <f t="shared" si="347"/>
        <v>20</v>
      </c>
      <c r="K729" s="5">
        <f t="shared" ref="K729:O737" si="358">K719</f>
        <v>3000</v>
      </c>
      <c r="L729" s="5">
        <f t="shared" si="358"/>
        <v>0</v>
      </c>
      <c r="M729" s="5">
        <f t="shared" si="358"/>
        <v>0</v>
      </c>
      <c r="N729" s="5">
        <f t="shared" si="358"/>
        <v>1000</v>
      </c>
      <c r="O729" s="5">
        <f t="shared" si="358"/>
        <v>400</v>
      </c>
      <c r="P729" s="5"/>
      <c r="Q729" s="5">
        <f t="shared" si="353"/>
        <v>12</v>
      </c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>
        <f t="shared" si="354"/>
        <v>12</v>
      </c>
      <c r="AH729" s="5"/>
      <c r="AI729" s="5"/>
      <c r="AJ729" s="5"/>
      <c r="AK729" s="5">
        <f t="shared" si="356"/>
        <v>11</v>
      </c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 spans="1:49">
      <c r="A730" s="5" t="s">
        <v>93</v>
      </c>
      <c r="B730" s="5" t="str">
        <f>VLOOKUP(A730,'name convert'!$A$1:$B$50,2,FALSE)</f>
        <v>Masonry</v>
      </c>
      <c r="C730" s="5" t="s">
        <v>229</v>
      </c>
      <c r="D730" s="5">
        <v>13</v>
      </c>
      <c r="E730" s="5">
        <v>2</v>
      </c>
      <c r="F730" s="5">
        <v>3</v>
      </c>
      <c r="G730" s="5">
        <v>0</v>
      </c>
      <c r="H730" s="5"/>
      <c r="I730" s="5">
        <f t="shared" si="357"/>
        <v>2400</v>
      </c>
      <c r="J730" s="5">
        <f t="shared" si="347"/>
        <v>40</v>
      </c>
      <c r="K730" s="5">
        <f t="shared" si="358"/>
        <v>6000</v>
      </c>
      <c r="L730" s="5">
        <f t="shared" si="358"/>
        <v>0</v>
      </c>
      <c r="M730" s="5">
        <f t="shared" si="358"/>
        <v>0</v>
      </c>
      <c r="N730" s="5">
        <f t="shared" si="358"/>
        <v>2000</v>
      </c>
      <c r="O730" s="5">
        <f t="shared" si="358"/>
        <v>800</v>
      </c>
      <c r="P730" s="5"/>
      <c r="Q730" s="5">
        <f t="shared" si="353"/>
        <v>13</v>
      </c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>
        <f t="shared" si="354"/>
        <v>13</v>
      </c>
      <c r="AH730" s="5"/>
      <c r="AI730" s="5"/>
      <c r="AJ730" s="5"/>
      <c r="AK730" s="5">
        <f t="shared" si="356"/>
        <v>12</v>
      </c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 spans="1:49">
      <c r="A731" s="5" t="s">
        <v>93</v>
      </c>
      <c r="B731" s="5" t="str">
        <f>VLOOKUP(A731,'name convert'!$A$1:$B$50,2,FALSE)</f>
        <v>Masonry</v>
      </c>
      <c r="C731" s="5" t="s">
        <v>229</v>
      </c>
      <c r="D731" s="5">
        <v>14</v>
      </c>
      <c r="E731" s="5">
        <v>2</v>
      </c>
      <c r="F731" s="5">
        <v>4</v>
      </c>
      <c r="G731" s="5">
        <v>0</v>
      </c>
      <c r="H731" s="5"/>
      <c r="I731" s="5">
        <f t="shared" si="357"/>
        <v>4800</v>
      </c>
      <c r="J731" s="5">
        <f t="shared" si="347"/>
        <v>80</v>
      </c>
      <c r="K731" s="5">
        <f t="shared" si="358"/>
        <v>12000</v>
      </c>
      <c r="L731" s="5">
        <f t="shared" si="358"/>
        <v>0</v>
      </c>
      <c r="M731" s="5">
        <f t="shared" si="358"/>
        <v>0</v>
      </c>
      <c r="N731" s="5">
        <f t="shared" si="358"/>
        <v>4000</v>
      </c>
      <c r="O731" s="5">
        <f t="shared" si="358"/>
        <v>1600</v>
      </c>
      <c r="P731" s="5"/>
      <c r="Q731" s="5">
        <f t="shared" si="353"/>
        <v>14</v>
      </c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>
        <f t="shared" si="354"/>
        <v>14</v>
      </c>
      <c r="AH731" s="5"/>
      <c r="AI731" s="5"/>
      <c r="AJ731" s="5"/>
      <c r="AK731" s="5">
        <f t="shared" si="356"/>
        <v>13</v>
      </c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 spans="1:49">
      <c r="A732" s="5" t="s">
        <v>93</v>
      </c>
      <c r="B732" s="5" t="str">
        <f>VLOOKUP(A732,'name convert'!$A$1:$B$50,2,FALSE)</f>
        <v>Masonry</v>
      </c>
      <c r="C732" s="5" t="s">
        <v>229</v>
      </c>
      <c r="D732" s="5">
        <v>15</v>
      </c>
      <c r="E732" s="5">
        <v>2</v>
      </c>
      <c r="F732" s="5">
        <v>5</v>
      </c>
      <c r="G732" s="5">
        <v>0</v>
      </c>
      <c r="H732" s="5"/>
      <c r="I732" s="5">
        <f t="shared" si="357"/>
        <v>9600</v>
      </c>
      <c r="J732" s="5">
        <f t="shared" si="347"/>
        <v>160</v>
      </c>
      <c r="K732" s="5">
        <f t="shared" si="358"/>
        <v>24000</v>
      </c>
      <c r="L732" s="5">
        <f t="shared" si="358"/>
        <v>0</v>
      </c>
      <c r="M732" s="5">
        <f t="shared" si="358"/>
        <v>0</v>
      </c>
      <c r="N732" s="5">
        <f t="shared" si="358"/>
        <v>8000</v>
      </c>
      <c r="O732" s="5">
        <f t="shared" si="358"/>
        <v>3200</v>
      </c>
      <c r="P732" s="5"/>
      <c r="Q732" s="5">
        <f t="shared" si="353"/>
        <v>15</v>
      </c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>
        <f t="shared" si="354"/>
        <v>15</v>
      </c>
      <c r="AH732" s="5"/>
      <c r="AI732" s="5"/>
      <c r="AJ732" s="5"/>
      <c r="AK732" s="5">
        <f t="shared" si="356"/>
        <v>14</v>
      </c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 spans="1:49">
      <c r="A733" s="5" t="s">
        <v>93</v>
      </c>
      <c r="B733" s="5" t="str">
        <f>VLOOKUP(A733,'name convert'!$A$1:$B$50,2,FALSE)</f>
        <v>Masonry</v>
      </c>
      <c r="C733" s="5" t="s">
        <v>229</v>
      </c>
      <c r="D733" s="5">
        <v>16</v>
      </c>
      <c r="E733" s="5">
        <v>2</v>
      </c>
      <c r="F733" s="5">
        <v>6</v>
      </c>
      <c r="G733" s="5">
        <v>0</v>
      </c>
      <c r="H733" s="5"/>
      <c r="I733" s="5">
        <f t="shared" si="357"/>
        <v>19200</v>
      </c>
      <c r="J733" s="5">
        <f t="shared" si="347"/>
        <v>320</v>
      </c>
      <c r="K733" s="5">
        <f t="shared" si="358"/>
        <v>48000</v>
      </c>
      <c r="L733" s="5">
        <f t="shared" si="358"/>
        <v>0</v>
      </c>
      <c r="M733" s="5">
        <f t="shared" si="358"/>
        <v>0</v>
      </c>
      <c r="N733" s="5">
        <f t="shared" si="358"/>
        <v>16000</v>
      </c>
      <c r="O733" s="5">
        <f t="shared" si="358"/>
        <v>6400</v>
      </c>
      <c r="P733" s="5"/>
      <c r="Q733" s="5">
        <f t="shared" si="353"/>
        <v>16</v>
      </c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>
        <f t="shared" si="354"/>
        <v>16</v>
      </c>
      <c r="AH733" s="5"/>
      <c r="AI733" s="5"/>
      <c r="AJ733" s="5"/>
      <c r="AK733" s="5">
        <f t="shared" si="356"/>
        <v>15</v>
      </c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 spans="1:49">
      <c r="A734" s="5" t="s">
        <v>93</v>
      </c>
      <c r="B734" s="5" t="str">
        <f>VLOOKUP(A734,'name convert'!$A$1:$B$50,2,FALSE)</f>
        <v>Masonry</v>
      </c>
      <c r="C734" s="5" t="s">
        <v>229</v>
      </c>
      <c r="D734" s="5">
        <v>17</v>
      </c>
      <c r="E734" s="5">
        <v>2</v>
      </c>
      <c r="F734" s="5">
        <v>7</v>
      </c>
      <c r="G734" s="5">
        <v>0</v>
      </c>
      <c r="H734" s="5"/>
      <c r="I734" s="5">
        <f t="shared" si="357"/>
        <v>38400</v>
      </c>
      <c r="J734" s="5">
        <f t="shared" si="347"/>
        <v>640</v>
      </c>
      <c r="K734" s="5">
        <f t="shared" si="358"/>
        <v>96000</v>
      </c>
      <c r="L734" s="5">
        <f t="shared" si="358"/>
        <v>0</v>
      </c>
      <c r="M734" s="5">
        <f t="shared" si="358"/>
        <v>0</v>
      </c>
      <c r="N734" s="5">
        <f t="shared" si="358"/>
        <v>32000</v>
      </c>
      <c r="O734" s="5">
        <f t="shared" si="358"/>
        <v>12800</v>
      </c>
      <c r="P734" s="5"/>
      <c r="Q734" s="5">
        <f t="shared" si="353"/>
        <v>17</v>
      </c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>
        <f t="shared" si="354"/>
        <v>17</v>
      </c>
      <c r="AH734" s="5"/>
      <c r="AI734" s="5"/>
      <c r="AJ734" s="5"/>
      <c r="AK734" s="5">
        <f t="shared" si="356"/>
        <v>16</v>
      </c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 spans="1:49">
      <c r="A735" s="5" t="s">
        <v>93</v>
      </c>
      <c r="B735" s="5" t="str">
        <f>VLOOKUP(A735,'name convert'!$A$1:$B$50,2,FALSE)</f>
        <v>Masonry</v>
      </c>
      <c r="C735" s="5" t="s">
        <v>229</v>
      </c>
      <c r="D735" s="5">
        <v>18</v>
      </c>
      <c r="E735" s="5">
        <v>2</v>
      </c>
      <c r="F735" s="5">
        <v>8</v>
      </c>
      <c r="G735" s="5">
        <v>0</v>
      </c>
      <c r="H735" s="5"/>
      <c r="I735" s="5">
        <f t="shared" si="357"/>
        <v>76800</v>
      </c>
      <c r="J735" s="5">
        <f t="shared" si="347"/>
        <v>1280</v>
      </c>
      <c r="K735" s="5">
        <f t="shared" si="358"/>
        <v>192000</v>
      </c>
      <c r="L735" s="5">
        <f t="shared" si="358"/>
        <v>0</v>
      </c>
      <c r="M735" s="5">
        <f t="shared" si="358"/>
        <v>0</v>
      </c>
      <c r="N735" s="5">
        <f t="shared" si="358"/>
        <v>64000</v>
      </c>
      <c r="O735" s="5">
        <f t="shared" si="358"/>
        <v>25600</v>
      </c>
      <c r="P735" s="5"/>
      <c r="Q735" s="5">
        <f t="shared" si="353"/>
        <v>18</v>
      </c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>
        <f t="shared" si="354"/>
        <v>18</v>
      </c>
      <c r="AH735" s="5"/>
      <c r="AI735" s="5"/>
      <c r="AJ735" s="5"/>
      <c r="AK735" s="5">
        <f t="shared" si="356"/>
        <v>17</v>
      </c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 spans="1:49">
      <c r="A736" s="5" t="s">
        <v>93</v>
      </c>
      <c r="B736" s="5" t="str">
        <f>VLOOKUP(A736,'name convert'!$A$1:$B$50,2,FALSE)</f>
        <v>Masonry</v>
      </c>
      <c r="C736" s="5" t="s">
        <v>229</v>
      </c>
      <c r="D736" s="5">
        <v>19</v>
      </c>
      <c r="E736" s="5">
        <v>2</v>
      </c>
      <c r="F736" s="5">
        <v>9</v>
      </c>
      <c r="G736" s="5">
        <v>0</v>
      </c>
      <c r="H736" s="5"/>
      <c r="I736" s="5">
        <f t="shared" si="357"/>
        <v>153600</v>
      </c>
      <c r="J736" s="5">
        <f t="shared" si="347"/>
        <v>2560</v>
      </c>
      <c r="K736" s="5">
        <f t="shared" si="358"/>
        <v>384000</v>
      </c>
      <c r="L736" s="5">
        <f t="shared" si="358"/>
        <v>0</v>
      </c>
      <c r="M736" s="5">
        <f t="shared" si="358"/>
        <v>0</v>
      </c>
      <c r="N736" s="5">
        <f t="shared" si="358"/>
        <v>128000</v>
      </c>
      <c r="O736" s="5">
        <f t="shared" si="358"/>
        <v>51200</v>
      </c>
      <c r="P736" s="5"/>
      <c r="Q736" s="5">
        <f t="shared" si="353"/>
        <v>19</v>
      </c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>
        <f t="shared" si="354"/>
        <v>19</v>
      </c>
      <c r="AH736" s="5"/>
      <c r="AI736" s="5"/>
      <c r="AJ736" s="5"/>
      <c r="AK736" s="5">
        <f t="shared" si="356"/>
        <v>18</v>
      </c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 spans="1:49">
      <c r="A737" s="5" t="s">
        <v>93</v>
      </c>
      <c r="B737" s="5" t="str">
        <f>VLOOKUP(A737,'name convert'!$A$1:$B$50,2,FALSE)</f>
        <v>Masonry</v>
      </c>
      <c r="C737" s="5" t="s">
        <v>229</v>
      </c>
      <c r="D737" s="5">
        <v>20</v>
      </c>
      <c r="E737" s="5">
        <v>2</v>
      </c>
      <c r="F737" s="5">
        <v>10</v>
      </c>
      <c r="G737" s="5">
        <v>0</v>
      </c>
      <c r="H737" s="5"/>
      <c r="I737" s="5">
        <f t="shared" si="357"/>
        <v>307200</v>
      </c>
      <c r="J737" s="5">
        <f t="shared" si="347"/>
        <v>5120</v>
      </c>
      <c r="K737" s="5">
        <f t="shared" si="358"/>
        <v>768000</v>
      </c>
      <c r="L737" s="5">
        <f t="shared" si="358"/>
        <v>0</v>
      </c>
      <c r="M737" s="5">
        <f t="shared" si="358"/>
        <v>0</v>
      </c>
      <c r="N737" s="5">
        <f t="shared" si="358"/>
        <v>256000</v>
      </c>
      <c r="O737" s="5">
        <f t="shared" si="358"/>
        <v>102400</v>
      </c>
      <c r="P737" s="5"/>
      <c r="Q737" s="5">
        <f t="shared" si="353"/>
        <v>20</v>
      </c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>
        <f t="shared" si="354"/>
        <v>20</v>
      </c>
      <c r="AH737" s="5"/>
      <c r="AI737" s="5"/>
      <c r="AJ737" s="5"/>
      <c r="AK737" s="5">
        <f t="shared" si="356"/>
        <v>19</v>
      </c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 spans="1:49">
      <c r="A738" s="5" t="s">
        <v>93</v>
      </c>
      <c r="B738" s="5" t="str">
        <f>VLOOKUP(A738,'name convert'!$A$1:$B$50,2,FALSE)</f>
        <v>Masonry</v>
      </c>
      <c r="C738" s="5" t="s">
        <v>229</v>
      </c>
      <c r="D738" s="5">
        <v>21</v>
      </c>
      <c r="E738" s="5">
        <v>2</v>
      </c>
      <c r="F738" s="5">
        <v>11</v>
      </c>
      <c r="G738" s="5">
        <v>0</v>
      </c>
      <c r="H738" s="5"/>
      <c r="I738" s="5">
        <v>307200</v>
      </c>
      <c r="J738" s="5">
        <v>5120</v>
      </c>
      <c r="K738" s="5">
        <v>768000</v>
      </c>
      <c r="L738" s="5">
        <v>0</v>
      </c>
      <c r="M738" s="5">
        <v>0</v>
      </c>
      <c r="N738" s="5">
        <v>256000</v>
      </c>
      <c r="O738" s="5">
        <v>102400</v>
      </c>
      <c r="P738" s="5"/>
      <c r="Q738" s="5">
        <f t="shared" si="353"/>
        <v>21</v>
      </c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>
        <f t="shared" si="354"/>
        <v>21</v>
      </c>
      <c r="AH738" s="5"/>
      <c r="AI738" s="5"/>
      <c r="AJ738" s="5"/>
      <c r="AK738" s="5">
        <f t="shared" si="356"/>
        <v>20</v>
      </c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G20"/>
  <sheetViews>
    <sheetView zoomScale="85" zoomScaleNormal="8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D10" sqref="D10"/>
    </sheetView>
  </sheetViews>
  <sheetFormatPr defaultRowHeight="12.75"/>
  <cols>
    <col min="3" max="3" width="18.28515625" customWidth="1"/>
    <col min="4" max="4" width="10" bestFit="1" customWidth="1"/>
    <col min="5" max="5" width="10.42578125" bestFit="1" customWidth="1"/>
    <col min="6" max="6" width="41.140625" bestFit="1" customWidth="1"/>
    <col min="7" max="7" width="76.28515625" customWidth="1"/>
  </cols>
  <sheetData>
    <row r="1" spans="1:7" ht="25.5">
      <c r="A1" s="23"/>
      <c r="B1" s="23"/>
      <c r="C1" s="35" t="s">
        <v>299</v>
      </c>
      <c r="D1" s="35" t="s">
        <v>275</v>
      </c>
      <c r="E1" s="35" t="s">
        <v>336</v>
      </c>
      <c r="F1" s="35" t="s">
        <v>337</v>
      </c>
      <c r="G1" s="35" t="s">
        <v>338</v>
      </c>
    </row>
    <row r="2" spans="1:7">
      <c r="A2" s="28">
        <v>2</v>
      </c>
      <c r="B2" s="24" t="s">
        <v>331</v>
      </c>
      <c r="C2" s="34" t="s">
        <v>321</v>
      </c>
      <c r="D2" s="21" t="s">
        <v>272</v>
      </c>
      <c r="E2" s="20"/>
      <c r="F2" s="22" t="s">
        <v>313</v>
      </c>
      <c r="G2" s="22" t="s">
        <v>323</v>
      </c>
    </row>
    <row r="3" spans="1:7">
      <c r="A3" s="28">
        <v>2</v>
      </c>
      <c r="B3" s="24" t="s">
        <v>335</v>
      </c>
      <c r="C3" s="33" t="s">
        <v>273</v>
      </c>
      <c r="D3" s="21" t="s">
        <v>271</v>
      </c>
      <c r="E3" s="20"/>
      <c r="F3" s="21" t="s">
        <v>303</v>
      </c>
      <c r="G3" s="21" t="s">
        <v>324</v>
      </c>
    </row>
    <row r="4" spans="1:7" ht="25.5">
      <c r="A4" s="28">
        <v>2</v>
      </c>
      <c r="B4" s="23"/>
      <c r="C4" s="21" t="s">
        <v>290</v>
      </c>
      <c r="D4" s="21" t="s">
        <v>291</v>
      </c>
      <c r="E4" s="20"/>
      <c r="F4" s="21" t="s">
        <v>322</v>
      </c>
      <c r="G4" s="26" t="s">
        <v>334</v>
      </c>
    </row>
    <row r="5" spans="1:7" s="32" customFormat="1">
      <c r="A5" s="29"/>
      <c r="B5" s="23"/>
      <c r="C5" s="30" t="s">
        <v>274</v>
      </c>
      <c r="D5" s="29"/>
      <c r="E5" s="29"/>
      <c r="F5" s="30" t="s">
        <v>312</v>
      </c>
      <c r="G5" s="31" t="s">
        <v>314</v>
      </c>
    </row>
    <row r="6" spans="1:7">
      <c r="A6" s="28">
        <v>1</v>
      </c>
      <c r="B6" s="24" t="s">
        <v>332</v>
      </c>
      <c r="C6" s="33" t="s">
        <v>276</v>
      </c>
      <c r="D6" s="20"/>
      <c r="E6" s="20"/>
      <c r="F6" s="21" t="s">
        <v>318</v>
      </c>
      <c r="G6" s="21" t="s">
        <v>325</v>
      </c>
    </row>
    <row r="7" spans="1:7">
      <c r="A7" s="28">
        <v>1</v>
      </c>
      <c r="B7" s="24" t="s">
        <v>333</v>
      </c>
      <c r="C7" s="33" t="s">
        <v>277</v>
      </c>
      <c r="D7" s="20"/>
      <c r="E7" s="20"/>
      <c r="F7" s="19" t="s">
        <v>301</v>
      </c>
      <c r="G7" s="21" t="s">
        <v>326</v>
      </c>
    </row>
    <row r="8" spans="1:7" ht="25.5">
      <c r="A8" s="23"/>
      <c r="B8" s="23"/>
      <c r="C8" s="21" t="s">
        <v>278</v>
      </c>
      <c r="D8" s="21" t="s">
        <v>279</v>
      </c>
      <c r="E8" s="21" t="s">
        <v>280</v>
      </c>
      <c r="F8" s="21" t="s">
        <v>327</v>
      </c>
      <c r="G8" s="21" t="s">
        <v>328</v>
      </c>
    </row>
    <row r="9" spans="1:7" ht="25.5">
      <c r="A9" s="25" t="s">
        <v>296</v>
      </c>
      <c r="B9" s="25"/>
      <c r="C9" s="21" t="s">
        <v>281</v>
      </c>
      <c r="D9" s="20"/>
      <c r="E9" s="20"/>
      <c r="F9" s="21" t="s">
        <v>305</v>
      </c>
      <c r="G9" s="27" t="s">
        <v>329</v>
      </c>
    </row>
    <row r="10" spans="1:7">
      <c r="A10" s="25" t="s">
        <v>296</v>
      </c>
      <c r="B10" s="25"/>
      <c r="C10" s="21" t="s">
        <v>282</v>
      </c>
      <c r="D10" s="20"/>
      <c r="E10" s="20"/>
      <c r="F10" s="20"/>
      <c r="G10" s="20"/>
    </row>
    <row r="11" spans="1:7">
      <c r="A11" s="25" t="s">
        <v>297</v>
      </c>
      <c r="B11" s="25"/>
      <c r="C11" s="21" t="s">
        <v>283</v>
      </c>
      <c r="D11" s="20"/>
      <c r="E11" s="20"/>
      <c r="F11" s="21" t="s">
        <v>320</v>
      </c>
      <c r="G11" s="20"/>
    </row>
    <row r="12" spans="1:7">
      <c r="A12" s="25" t="s">
        <v>298</v>
      </c>
      <c r="B12" s="25"/>
      <c r="C12" s="21" t="s">
        <v>284</v>
      </c>
      <c r="D12" s="20"/>
      <c r="E12" s="20"/>
      <c r="F12" s="21" t="s">
        <v>306</v>
      </c>
      <c r="G12" s="20"/>
    </row>
    <row r="13" spans="1:7">
      <c r="A13" s="28">
        <v>2</v>
      </c>
      <c r="B13" s="23"/>
      <c r="C13" s="21" t="s">
        <v>285</v>
      </c>
      <c r="D13" s="20"/>
      <c r="E13" s="20"/>
      <c r="F13" s="20"/>
      <c r="G13" s="20"/>
    </row>
    <row r="14" spans="1:7">
      <c r="A14" s="28">
        <v>2</v>
      </c>
      <c r="B14" s="23"/>
      <c r="C14" s="21" t="s">
        <v>286</v>
      </c>
      <c r="D14" s="20"/>
      <c r="E14" s="20"/>
      <c r="F14" s="20"/>
      <c r="G14" s="20"/>
    </row>
    <row r="15" spans="1:7">
      <c r="A15" s="28">
        <v>2</v>
      </c>
      <c r="B15" s="23"/>
      <c r="C15" s="21" t="s">
        <v>287</v>
      </c>
      <c r="D15" s="20"/>
      <c r="E15" s="20"/>
      <c r="F15" s="20"/>
      <c r="G15" s="20"/>
    </row>
    <row r="16" spans="1:7">
      <c r="A16" s="28">
        <v>2</v>
      </c>
      <c r="B16" s="23"/>
      <c r="C16" s="21" t="s">
        <v>288</v>
      </c>
      <c r="D16" s="20"/>
      <c r="E16" s="20"/>
      <c r="F16" s="20"/>
      <c r="G16" s="20"/>
    </row>
    <row r="17" spans="1:7">
      <c r="A17" s="25" t="s">
        <v>296</v>
      </c>
      <c r="B17" s="25"/>
      <c r="C17" s="21" t="s">
        <v>289</v>
      </c>
      <c r="D17" s="20"/>
      <c r="E17" s="20"/>
      <c r="F17" s="20"/>
      <c r="G17" s="20"/>
    </row>
    <row r="18" spans="1:7" ht="25.5">
      <c r="A18" s="28">
        <v>1</v>
      </c>
      <c r="B18" s="23"/>
      <c r="C18" s="21" t="s">
        <v>292</v>
      </c>
      <c r="D18" s="20"/>
      <c r="E18" s="20"/>
      <c r="F18" s="21" t="s">
        <v>316</v>
      </c>
      <c r="G18" s="21" t="s">
        <v>330</v>
      </c>
    </row>
    <row r="19" spans="1:7">
      <c r="A19" s="23"/>
      <c r="B19" s="23"/>
      <c r="C19" s="21" t="s">
        <v>293</v>
      </c>
      <c r="D19" s="21" t="s">
        <v>287</v>
      </c>
      <c r="E19" s="20"/>
      <c r="F19" s="21" t="s">
        <v>309</v>
      </c>
      <c r="G19" s="20"/>
    </row>
    <row r="20" spans="1:7">
      <c r="A20" s="23"/>
      <c r="B20" s="23"/>
      <c r="C20" s="21" t="s">
        <v>294</v>
      </c>
      <c r="D20" s="21" t="s">
        <v>295</v>
      </c>
      <c r="E20" s="20"/>
      <c r="F20" s="20"/>
      <c r="G20" s="20"/>
    </row>
  </sheetData>
  <phoneticPr fontId="14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B40"/>
  <sheetViews>
    <sheetView topLeftCell="A19" workbookViewId="0">
      <selection activeCell="F48" sqref="F48"/>
    </sheetView>
  </sheetViews>
  <sheetFormatPr defaultRowHeight="12.75"/>
  <cols>
    <col min="1" max="1" width="13.5703125" customWidth="1"/>
    <col min="2" max="2" width="12.85546875" customWidth="1"/>
  </cols>
  <sheetData>
    <row r="1" spans="1:2">
      <c r="A1" t="s">
        <v>72</v>
      </c>
      <c r="B1" t="s">
        <v>355</v>
      </c>
    </row>
    <row r="2" spans="1:2">
      <c r="A2" t="s">
        <v>73</v>
      </c>
      <c r="B2" t="s">
        <v>356</v>
      </c>
    </row>
    <row r="3" spans="1:2">
      <c r="A3" t="s">
        <v>75</v>
      </c>
      <c r="B3" t="s">
        <v>75</v>
      </c>
    </row>
    <row r="4" spans="1:2">
      <c r="A4" t="s">
        <v>76</v>
      </c>
      <c r="B4" t="s">
        <v>357</v>
      </c>
    </row>
    <row r="5" spans="1:2" ht="25.5">
      <c r="A5" t="s">
        <v>349</v>
      </c>
      <c r="B5" t="s">
        <v>349</v>
      </c>
    </row>
    <row r="6" spans="1:2">
      <c r="A6" t="s">
        <v>74</v>
      </c>
      <c r="B6" t="s">
        <v>358</v>
      </c>
    </row>
    <row r="7" spans="1:2">
      <c r="A7" t="s">
        <v>79</v>
      </c>
      <c r="B7" t="s">
        <v>79</v>
      </c>
    </row>
    <row r="8" spans="1:2">
      <c r="A8" t="s">
        <v>350</v>
      </c>
      <c r="B8" t="s">
        <v>350</v>
      </c>
    </row>
    <row r="9" spans="1:2">
      <c r="A9" t="s">
        <v>78</v>
      </c>
      <c r="B9" t="s">
        <v>359</v>
      </c>
    </row>
    <row r="10" spans="1:2">
      <c r="A10" t="s">
        <v>84</v>
      </c>
      <c r="B10" s="37" t="s">
        <v>984</v>
      </c>
    </row>
    <row r="11" spans="1:2">
      <c r="A11" t="s">
        <v>83</v>
      </c>
      <c r="B11" t="s">
        <v>360</v>
      </c>
    </row>
    <row r="12" spans="1:2">
      <c r="A12" t="s">
        <v>352</v>
      </c>
      <c r="B12" t="s">
        <v>352</v>
      </c>
    </row>
    <row r="13" spans="1:2">
      <c r="A13" t="s">
        <v>77</v>
      </c>
      <c r="B13" t="s">
        <v>361</v>
      </c>
    </row>
    <row r="14" spans="1:2">
      <c r="A14" t="s">
        <v>80</v>
      </c>
      <c r="B14" t="s">
        <v>362</v>
      </c>
    </row>
    <row r="15" spans="1:2">
      <c r="A15" t="s">
        <v>81</v>
      </c>
      <c r="B15" t="s">
        <v>363</v>
      </c>
    </row>
    <row r="16" spans="1:2">
      <c r="A16" t="s">
        <v>87</v>
      </c>
      <c r="B16" t="s">
        <v>87</v>
      </c>
    </row>
    <row r="17" spans="1:2">
      <c r="A17" t="s">
        <v>88</v>
      </c>
      <c r="B17" t="s">
        <v>364</v>
      </c>
    </row>
    <row r="18" spans="1:2">
      <c r="A18" t="s">
        <v>89</v>
      </c>
      <c r="B18" t="s">
        <v>89</v>
      </c>
    </row>
    <row r="19" spans="1:2">
      <c r="A19" t="s">
        <v>90</v>
      </c>
      <c r="B19" t="s">
        <v>365</v>
      </c>
    </row>
    <row r="20" spans="1:2">
      <c r="A20" t="s">
        <v>353</v>
      </c>
      <c r="B20" t="s">
        <v>353</v>
      </c>
    </row>
    <row r="21" spans="1:2">
      <c r="A21" t="s">
        <v>85</v>
      </c>
      <c r="B21" s="37" t="s">
        <v>405</v>
      </c>
    </row>
    <row r="22" spans="1:2">
      <c r="A22" t="s">
        <v>354</v>
      </c>
      <c r="B22" t="s">
        <v>354</v>
      </c>
    </row>
    <row r="23" spans="1:2">
      <c r="A23" t="s">
        <v>86</v>
      </c>
      <c r="B23" t="s">
        <v>366</v>
      </c>
    </row>
    <row r="24" spans="1:2">
      <c r="A24" t="s">
        <v>82</v>
      </c>
      <c r="B24" t="s">
        <v>367</v>
      </c>
    </row>
    <row r="25" spans="1:2" ht="25.5">
      <c r="A25" t="s">
        <v>101</v>
      </c>
      <c r="B25" t="s">
        <v>368</v>
      </c>
    </row>
    <row r="26" spans="1:2">
      <c r="A26" t="s">
        <v>96</v>
      </c>
      <c r="B26" t="s">
        <v>369</v>
      </c>
    </row>
    <row r="27" spans="1:2" ht="25.5">
      <c r="A27" t="s">
        <v>99</v>
      </c>
      <c r="B27" t="s">
        <v>370</v>
      </c>
    </row>
    <row r="28" spans="1:2">
      <c r="A28" t="s">
        <v>91</v>
      </c>
      <c r="B28" t="s">
        <v>91</v>
      </c>
    </row>
    <row r="29" spans="1:2">
      <c r="A29" t="s">
        <v>102</v>
      </c>
      <c r="B29" t="s">
        <v>102</v>
      </c>
    </row>
    <row r="30" spans="1:2" ht="25.5">
      <c r="A30" t="s">
        <v>95</v>
      </c>
      <c r="B30" t="s">
        <v>371</v>
      </c>
    </row>
    <row r="31" spans="1:2">
      <c r="A31" t="s">
        <v>105</v>
      </c>
      <c r="B31" t="s">
        <v>372</v>
      </c>
    </row>
    <row r="32" spans="1:2" ht="25.5">
      <c r="A32" t="s">
        <v>104</v>
      </c>
      <c r="B32" t="s">
        <v>373</v>
      </c>
    </row>
    <row r="33" spans="1:2">
      <c r="A33" t="s">
        <v>92</v>
      </c>
      <c r="B33" t="s">
        <v>374</v>
      </c>
    </row>
    <row r="34" spans="1:2" ht="25.5">
      <c r="A34" t="s">
        <v>100</v>
      </c>
      <c r="B34" t="s">
        <v>375</v>
      </c>
    </row>
    <row r="35" spans="1:2">
      <c r="A35" t="s">
        <v>98</v>
      </c>
      <c r="B35" t="s">
        <v>98</v>
      </c>
    </row>
    <row r="36" spans="1:2">
      <c r="A36" t="s">
        <v>97</v>
      </c>
      <c r="B36" t="s">
        <v>376</v>
      </c>
    </row>
    <row r="37" spans="1:2" ht="25.5">
      <c r="A37" t="s">
        <v>103</v>
      </c>
      <c r="B37" t="s">
        <v>377</v>
      </c>
    </row>
    <row r="38" spans="1:2">
      <c r="A38" t="s">
        <v>94</v>
      </c>
      <c r="B38" t="s">
        <v>94</v>
      </c>
    </row>
    <row r="39" spans="1:2">
      <c r="A39" t="s">
        <v>93</v>
      </c>
      <c r="B39" t="s">
        <v>378</v>
      </c>
    </row>
    <row r="40" spans="1:2" ht="14.25">
      <c r="A40" s="72" t="s">
        <v>351</v>
      </c>
      <c r="B40" s="37" t="s">
        <v>966</v>
      </c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CY462"/>
  <sheetViews>
    <sheetView zoomScale="85" zoomScaleNormal="85" workbookViewId="0">
      <pane xSplit="3" ySplit="2" topLeftCell="D324" activePane="bottomRight" state="frozen"/>
      <selection pane="topRight" activeCell="D1" sqref="D1"/>
      <selection pane="bottomLeft" activeCell="A3" sqref="A3"/>
      <selection pane="bottomRight" sqref="A1:A1048576"/>
    </sheetView>
  </sheetViews>
  <sheetFormatPr defaultRowHeight="12.75"/>
  <cols>
    <col min="1" max="1" width="12.5703125" customWidth="1"/>
  </cols>
  <sheetData>
    <row r="1" spans="1:103" ht="23.25">
      <c r="AY1" s="153" t="s">
        <v>381</v>
      </c>
      <c r="AZ1" s="153"/>
      <c r="BA1" s="153"/>
      <c r="BB1" s="153"/>
      <c r="BC1" s="153"/>
      <c r="BD1" s="153"/>
      <c r="BE1" s="153"/>
      <c r="BF1" s="153"/>
      <c r="BG1" s="153"/>
      <c r="BH1" s="153"/>
      <c r="BI1" s="153"/>
      <c r="BJ1" s="153"/>
      <c r="BK1" s="153"/>
      <c r="BL1" s="153"/>
      <c r="BM1" s="153"/>
      <c r="BN1" s="153"/>
      <c r="BO1" s="153"/>
      <c r="BP1" s="153"/>
      <c r="BQ1" s="153"/>
      <c r="BR1" s="153"/>
      <c r="BS1" s="153"/>
      <c r="BT1" s="153"/>
      <c r="BU1" s="153"/>
      <c r="BV1" s="153"/>
      <c r="BW1" s="153"/>
      <c r="BX1" s="153"/>
      <c r="BY1" s="153"/>
      <c r="BZ1" s="153"/>
      <c r="CA1" s="153"/>
      <c r="CB1" s="153"/>
      <c r="CC1" s="153"/>
      <c r="CD1" s="153"/>
      <c r="CE1" s="153"/>
      <c r="CF1" s="153"/>
      <c r="CJ1" s="154" t="s">
        <v>1020</v>
      </c>
      <c r="CK1" s="155"/>
      <c r="CL1" s="155"/>
      <c r="CM1" s="155"/>
      <c r="CN1" s="155"/>
      <c r="CO1" s="155"/>
      <c r="CP1" s="155"/>
      <c r="CQ1" s="155"/>
      <c r="CR1" s="155"/>
      <c r="CS1" s="155"/>
      <c r="CT1" s="155"/>
      <c r="CU1" s="155"/>
      <c r="CV1" s="155"/>
      <c r="CW1" s="155"/>
      <c r="CX1" s="155"/>
    </row>
    <row r="2" spans="1:103" ht="38.25">
      <c r="A2" s="37" t="s">
        <v>783</v>
      </c>
      <c r="B2" t="s">
        <v>14</v>
      </c>
      <c r="C2" t="s">
        <v>15</v>
      </c>
      <c r="D2" t="s">
        <v>16</v>
      </c>
      <c r="E2" t="s">
        <v>17</v>
      </c>
      <c r="F2" t="s">
        <v>63</v>
      </c>
      <c r="G2" t="s">
        <v>64</v>
      </c>
      <c r="H2" t="s">
        <v>65</v>
      </c>
      <c r="I2" t="s">
        <v>66</v>
      </c>
      <c r="J2" s="37" t="s">
        <v>680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s="37" t="s">
        <v>721</v>
      </c>
      <c r="Q2" s="37" t="s">
        <v>348</v>
      </c>
      <c r="R2" t="s">
        <v>356</v>
      </c>
      <c r="S2" t="s">
        <v>358</v>
      </c>
      <c r="T2" t="s">
        <v>75</v>
      </c>
      <c r="U2" t="s">
        <v>357</v>
      </c>
      <c r="V2" t="s">
        <v>361</v>
      </c>
      <c r="W2" t="s">
        <v>359</v>
      </c>
      <c r="X2" t="s">
        <v>79</v>
      </c>
      <c r="Y2" t="s">
        <v>362</v>
      </c>
      <c r="Z2" s="149" t="s">
        <v>1300</v>
      </c>
      <c r="AA2" t="s">
        <v>367</v>
      </c>
      <c r="AB2" t="s">
        <v>360</v>
      </c>
      <c r="AC2" s="37" t="s">
        <v>966</v>
      </c>
      <c r="AD2" s="37" t="s">
        <v>405</v>
      </c>
      <c r="AE2" t="s">
        <v>366</v>
      </c>
      <c r="AF2" t="s">
        <v>87</v>
      </c>
      <c r="AG2" t="s">
        <v>364</v>
      </c>
      <c r="AH2" t="s">
        <v>89</v>
      </c>
      <c r="AI2" t="s">
        <v>365</v>
      </c>
      <c r="AJ2" t="s">
        <v>91</v>
      </c>
      <c r="AK2" t="s">
        <v>374</v>
      </c>
      <c r="AL2" t="s">
        <v>378</v>
      </c>
      <c r="AM2" t="s">
        <v>94</v>
      </c>
      <c r="AN2" t="s">
        <v>371</v>
      </c>
      <c r="AO2" t="s">
        <v>369</v>
      </c>
      <c r="AP2" t="s">
        <v>376</v>
      </c>
      <c r="AQ2" t="s">
        <v>98</v>
      </c>
      <c r="AR2" t="s">
        <v>370</v>
      </c>
      <c r="AS2" t="s">
        <v>375</v>
      </c>
      <c r="AT2" t="s">
        <v>368</v>
      </c>
      <c r="AU2" t="s">
        <v>102</v>
      </c>
      <c r="AV2" t="s">
        <v>377</v>
      </c>
      <c r="AW2" t="s">
        <v>373</v>
      </c>
      <c r="AX2" t="s">
        <v>372</v>
      </c>
      <c r="AY2" s="38" t="s">
        <v>355</v>
      </c>
      <c r="AZ2" s="39" t="s">
        <v>356</v>
      </c>
      <c r="BA2" s="38" t="s">
        <v>358</v>
      </c>
      <c r="BB2" s="38" t="s">
        <v>75</v>
      </c>
      <c r="BC2" s="38" t="s">
        <v>357</v>
      </c>
      <c r="BD2" s="38" t="s">
        <v>361</v>
      </c>
      <c r="BE2" s="38" t="s">
        <v>359</v>
      </c>
      <c r="BF2" s="38" t="s">
        <v>79</v>
      </c>
      <c r="BG2" s="38" t="s">
        <v>362</v>
      </c>
      <c r="BH2" s="38" t="s">
        <v>363</v>
      </c>
      <c r="BI2" s="38" t="s">
        <v>367</v>
      </c>
      <c r="BJ2" s="38" t="s">
        <v>360</v>
      </c>
      <c r="BK2" s="39" t="s">
        <v>987</v>
      </c>
      <c r="BL2" s="37" t="s">
        <v>405</v>
      </c>
      <c r="BM2" s="38" t="s">
        <v>366</v>
      </c>
      <c r="BN2" s="38" t="s">
        <v>87</v>
      </c>
      <c r="BO2" s="38" t="s">
        <v>364</v>
      </c>
      <c r="BP2" s="38" t="s">
        <v>89</v>
      </c>
      <c r="BQ2" s="38" t="s">
        <v>365</v>
      </c>
      <c r="BR2" s="38" t="s">
        <v>91</v>
      </c>
      <c r="BS2" s="38" t="s">
        <v>374</v>
      </c>
      <c r="BT2" s="38" t="s">
        <v>378</v>
      </c>
      <c r="BU2" s="38" t="s">
        <v>94</v>
      </c>
      <c r="BV2" s="38" t="s">
        <v>371</v>
      </c>
      <c r="BW2" s="38" t="s">
        <v>369</v>
      </c>
      <c r="BX2" s="38" t="s">
        <v>376</v>
      </c>
      <c r="BY2" s="38" t="s">
        <v>98</v>
      </c>
      <c r="BZ2" s="38" t="s">
        <v>370</v>
      </c>
      <c r="CA2" s="38" t="s">
        <v>375</v>
      </c>
      <c r="CB2" s="38" t="s">
        <v>368</v>
      </c>
      <c r="CC2" s="38" t="s">
        <v>102</v>
      </c>
      <c r="CD2" s="38" t="s">
        <v>377</v>
      </c>
      <c r="CE2" s="38" t="s">
        <v>373</v>
      </c>
      <c r="CF2" s="38" t="s">
        <v>372</v>
      </c>
      <c r="CG2" s="40" t="s">
        <v>379</v>
      </c>
      <c r="CH2" s="40" t="s">
        <v>380</v>
      </c>
      <c r="CI2" s="37" t="s">
        <v>1064</v>
      </c>
      <c r="CJ2" s="39" t="s">
        <v>1018</v>
      </c>
      <c r="CK2" s="38" t="s">
        <v>374</v>
      </c>
      <c r="CL2" s="38" t="s">
        <v>378</v>
      </c>
      <c r="CM2" s="38" t="s">
        <v>94</v>
      </c>
      <c r="CN2" s="38" t="s">
        <v>371</v>
      </c>
      <c r="CO2" s="38" t="s">
        <v>369</v>
      </c>
      <c r="CP2" s="38" t="s">
        <v>376</v>
      </c>
      <c r="CQ2" s="38" t="s">
        <v>98</v>
      </c>
      <c r="CR2" s="38" t="s">
        <v>370</v>
      </c>
      <c r="CS2" s="38" t="s">
        <v>375</v>
      </c>
      <c r="CT2" s="38" t="s">
        <v>368</v>
      </c>
      <c r="CU2" s="38" t="s">
        <v>102</v>
      </c>
      <c r="CV2" s="38" t="s">
        <v>377</v>
      </c>
      <c r="CW2" s="38" t="s">
        <v>373</v>
      </c>
      <c r="CX2" s="38" t="s">
        <v>372</v>
      </c>
      <c r="CY2" s="37" t="s">
        <v>1019</v>
      </c>
    </row>
    <row r="3" spans="1:103">
      <c r="A3" t="s">
        <v>355</v>
      </c>
      <c r="B3" t="s">
        <v>106</v>
      </c>
      <c r="C3">
        <v>1</v>
      </c>
      <c r="D3">
        <v>1</v>
      </c>
      <c r="E3">
        <v>1</v>
      </c>
      <c r="F3">
        <v>0</v>
      </c>
      <c r="H3">
        <v>900</v>
      </c>
      <c r="I3">
        <v>15</v>
      </c>
      <c r="J3">
        <f>ROUNDUP(H3/30,0)</f>
        <v>30</v>
      </c>
      <c r="K3">
        <v>0</v>
      </c>
      <c r="L3">
        <v>200</v>
      </c>
      <c r="M3">
        <v>3000</v>
      </c>
      <c r="N3">
        <v>2500</v>
      </c>
      <c r="O3">
        <v>100</v>
      </c>
      <c r="AE3">
        <v>0</v>
      </c>
      <c r="AY3">
        <f t="shared" ref="AY3:BH4" si="0">SUMIFS($F$3:$F$341,$A$3:$A$341,Q$2,$C$3:$C$341,Q3)</f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  <c r="BE3">
        <f t="shared" si="0"/>
        <v>0</v>
      </c>
      <c r="BF3">
        <f t="shared" si="0"/>
        <v>0</v>
      </c>
      <c r="BG3">
        <f t="shared" si="0"/>
        <v>0</v>
      </c>
      <c r="BH3">
        <f t="shared" si="0"/>
        <v>0</v>
      </c>
      <c r="BI3">
        <f t="shared" ref="BI3:BR4" si="1">SUMIFS($F$3:$F$341,$A$3:$A$341,AA$2,$C$3:$C$341,AA3)</f>
        <v>0</v>
      </c>
      <c r="BJ3">
        <f t="shared" si="1"/>
        <v>0</v>
      </c>
      <c r="BK3">
        <f t="shared" si="1"/>
        <v>0</v>
      </c>
      <c r="BL3">
        <f t="shared" si="1"/>
        <v>0</v>
      </c>
      <c r="BM3">
        <f t="shared" si="1"/>
        <v>0</v>
      </c>
      <c r="BN3">
        <f t="shared" si="1"/>
        <v>0</v>
      </c>
      <c r="BO3">
        <f t="shared" si="1"/>
        <v>0</v>
      </c>
      <c r="BP3">
        <f t="shared" si="1"/>
        <v>0</v>
      </c>
      <c r="BQ3">
        <f t="shared" si="1"/>
        <v>0</v>
      </c>
      <c r="BR3">
        <f t="shared" si="1"/>
        <v>0</v>
      </c>
      <c r="BS3">
        <f t="shared" ref="BS3:CB4" si="2">SUMIFS($F$3:$F$341,$A$3:$A$341,AK$2,$C$3:$C$341,AK3)</f>
        <v>0</v>
      </c>
      <c r="BT3">
        <f t="shared" si="2"/>
        <v>0</v>
      </c>
      <c r="BU3">
        <f t="shared" si="2"/>
        <v>0</v>
      </c>
      <c r="BV3">
        <f t="shared" si="2"/>
        <v>0</v>
      </c>
      <c r="BW3">
        <f t="shared" si="2"/>
        <v>0</v>
      </c>
      <c r="BX3">
        <f t="shared" si="2"/>
        <v>0</v>
      </c>
      <c r="BY3">
        <f t="shared" si="2"/>
        <v>0</v>
      </c>
      <c r="BZ3">
        <f t="shared" si="2"/>
        <v>0</v>
      </c>
      <c r="CA3">
        <f t="shared" si="2"/>
        <v>0</v>
      </c>
      <c r="CB3">
        <f t="shared" si="2"/>
        <v>0</v>
      </c>
      <c r="CC3">
        <f t="shared" ref="CC3:CF4" si="3">SUMIFS($F$3:$F$341,$A$3:$A$341,AU$2,$C$3:$C$341,AU3)</f>
        <v>0</v>
      </c>
      <c r="CD3">
        <f t="shared" si="3"/>
        <v>0</v>
      </c>
      <c r="CE3">
        <f t="shared" si="3"/>
        <v>0</v>
      </c>
      <c r="CF3">
        <f t="shared" si="3"/>
        <v>0</v>
      </c>
      <c r="CG3">
        <f t="shared" ref="CG3:CG66" si="4">MAX(AY3:CF3)</f>
        <v>0</v>
      </c>
      <c r="CH3">
        <f t="shared" ref="CH3:CH66" si="5">MAX(F3,CG3)</f>
        <v>0</v>
      </c>
    </row>
    <row r="4" spans="1:103">
      <c r="A4" t="s">
        <v>355</v>
      </c>
      <c r="B4" t="s">
        <v>106</v>
      </c>
      <c r="C4">
        <v>2</v>
      </c>
      <c r="D4">
        <v>1</v>
      </c>
      <c r="E4">
        <v>2</v>
      </c>
      <c r="F4">
        <v>0</v>
      </c>
      <c r="H4">
        <v>1800</v>
      </c>
      <c r="I4">
        <v>30</v>
      </c>
      <c r="J4">
        <f t="shared" ref="J4:J67" si="6">ROUNDUP(H4/30,0)</f>
        <v>60</v>
      </c>
      <c r="K4">
        <v>0</v>
      </c>
      <c r="L4">
        <v>400</v>
      </c>
      <c r="M4">
        <v>6000</v>
      </c>
      <c r="N4">
        <v>5000</v>
      </c>
      <c r="O4">
        <v>200</v>
      </c>
      <c r="Q4">
        <v>1</v>
      </c>
      <c r="AE4"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  <c r="BE4">
        <f t="shared" si="0"/>
        <v>0</v>
      </c>
      <c r="BF4">
        <f t="shared" si="0"/>
        <v>0</v>
      </c>
      <c r="BG4">
        <f t="shared" si="0"/>
        <v>0</v>
      </c>
      <c r="BH4">
        <f t="shared" si="0"/>
        <v>0</v>
      </c>
      <c r="BI4">
        <f t="shared" si="1"/>
        <v>0</v>
      </c>
      <c r="BJ4">
        <f t="shared" si="1"/>
        <v>0</v>
      </c>
      <c r="BK4">
        <f t="shared" si="1"/>
        <v>0</v>
      </c>
      <c r="BL4">
        <f t="shared" si="1"/>
        <v>0</v>
      </c>
      <c r="BM4">
        <f t="shared" si="1"/>
        <v>0</v>
      </c>
      <c r="BN4">
        <f t="shared" si="1"/>
        <v>0</v>
      </c>
      <c r="BO4">
        <f t="shared" si="1"/>
        <v>0</v>
      </c>
      <c r="BP4">
        <f t="shared" si="1"/>
        <v>0</v>
      </c>
      <c r="BQ4">
        <f t="shared" si="1"/>
        <v>0</v>
      </c>
      <c r="BR4">
        <f t="shared" si="1"/>
        <v>0</v>
      </c>
      <c r="BS4">
        <f t="shared" si="2"/>
        <v>0</v>
      </c>
      <c r="BT4">
        <f t="shared" si="2"/>
        <v>0</v>
      </c>
      <c r="BU4">
        <f t="shared" si="2"/>
        <v>0</v>
      </c>
      <c r="BV4">
        <f t="shared" si="2"/>
        <v>0</v>
      </c>
      <c r="BW4">
        <f t="shared" si="2"/>
        <v>0</v>
      </c>
      <c r="BX4">
        <f t="shared" si="2"/>
        <v>0</v>
      </c>
      <c r="BY4">
        <f t="shared" si="2"/>
        <v>0</v>
      </c>
      <c r="BZ4">
        <f t="shared" si="2"/>
        <v>0</v>
      </c>
      <c r="CA4">
        <f t="shared" si="2"/>
        <v>0</v>
      </c>
      <c r="CB4">
        <f t="shared" si="2"/>
        <v>0</v>
      </c>
      <c r="CC4">
        <f t="shared" si="3"/>
        <v>0</v>
      </c>
      <c r="CD4">
        <f t="shared" si="3"/>
        <v>0</v>
      </c>
      <c r="CE4">
        <f t="shared" si="3"/>
        <v>0</v>
      </c>
      <c r="CF4">
        <f t="shared" si="3"/>
        <v>0</v>
      </c>
      <c r="CG4">
        <f t="shared" si="4"/>
        <v>0</v>
      </c>
      <c r="CH4">
        <f t="shared" si="5"/>
        <v>0</v>
      </c>
    </row>
    <row r="5" spans="1:103">
      <c r="A5" t="s">
        <v>358</v>
      </c>
      <c r="B5" t="s">
        <v>106</v>
      </c>
      <c r="C5">
        <v>1</v>
      </c>
      <c r="D5">
        <v>1</v>
      </c>
      <c r="E5">
        <v>1</v>
      </c>
      <c r="F5">
        <v>0</v>
      </c>
      <c r="H5">
        <v>5</v>
      </c>
      <c r="I5">
        <v>8.3333333333333329E-2</v>
      </c>
      <c r="J5">
        <f t="shared" si="6"/>
        <v>1</v>
      </c>
      <c r="K5">
        <v>0</v>
      </c>
      <c r="L5">
        <v>100</v>
      </c>
      <c r="M5">
        <v>500</v>
      </c>
      <c r="N5">
        <v>100</v>
      </c>
      <c r="O5">
        <v>50</v>
      </c>
      <c r="AY5">
        <f t="shared" ref="AY5:AY69" si="7">SUMIFS($CH$3:$CH$341,$A$3:$A$341,Q$2,$C$3:$C$341,Q5)</f>
        <v>0</v>
      </c>
      <c r="AZ5">
        <f t="shared" ref="AZ5:AZ69" si="8">SUMIFS($CH$3:$CH$341,$A$3:$A$341,R$2,$C$3:$C$341,R5)</f>
        <v>0</v>
      </c>
      <c r="BA5">
        <f t="shared" ref="BA5:BA69" si="9">SUMIFS($CH$3:$CH$341,$A$3:$A$341,S$2,$C$3:$C$341,S5)</f>
        <v>0</v>
      </c>
      <c r="BB5">
        <f t="shared" ref="BB5:BB69" si="10">SUMIFS($CH$3:$CH$341,$A$3:$A$341,T$2,$C$3:$C$341,T5)</f>
        <v>0</v>
      </c>
      <c r="BC5">
        <f t="shared" ref="BC5:BC69" si="11">SUMIFS($CH$3:$CH$341,$A$3:$A$341,U$2,$C$3:$C$341,U5)</f>
        <v>0</v>
      </c>
      <c r="BD5">
        <f t="shared" ref="BD5:BD69" si="12">SUMIFS($CH$3:$CH$341,$A$3:$A$341,V$2,$C$3:$C$341,V5)</f>
        <v>0</v>
      </c>
      <c r="BE5">
        <f t="shared" ref="BE5:BE69" si="13">SUMIFS($CH$3:$CH$341,$A$3:$A$341,W$2,$C$3:$C$341,W5)</f>
        <v>0</v>
      </c>
      <c r="BF5">
        <f t="shared" ref="BF5:BF69" si="14">SUMIFS($CH$3:$CH$341,$A$3:$A$341,X$2,$C$3:$C$341,X5)</f>
        <v>0</v>
      </c>
      <c r="BG5">
        <f t="shared" ref="BG5:BG69" si="15">SUMIFS($CH$3:$CH$341,$A$3:$A$341,Y$2,$C$3:$C$341,Y5)</f>
        <v>0</v>
      </c>
      <c r="BH5">
        <f t="shared" ref="BH5:BH69" si="16">SUMIFS($CH$3:$CH$341,$A$3:$A$341,Z$2,$C$3:$C$341,Z5)</f>
        <v>0</v>
      </c>
      <c r="BI5">
        <f t="shared" ref="BI5:BI69" si="17">SUMIFS($CH$3:$CH$341,$A$3:$A$341,AA$2,$C$3:$C$341,AA5)</f>
        <v>0</v>
      </c>
      <c r="BJ5">
        <f t="shared" ref="BJ5:BJ69" si="18">SUMIFS($CH$3:$CH$341,$A$3:$A$341,AB$2,$C$3:$C$341,AB5)</f>
        <v>0</v>
      </c>
      <c r="BK5">
        <f t="shared" ref="BK5:BK69" si="19">SUMIFS($CH$3:$CH$341,$A$3:$A$341,AC$2,$C$3:$C$341,AC5)</f>
        <v>0</v>
      </c>
      <c r="BL5">
        <f t="shared" ref="BL5:BL69" si="20">SUMIFS($CH$3:$CH$341,$A$3:$A$341,AD$2,$C$3:$C$341,AD5)</f>
        <v>0</v>
      </c>
      <c r="BM5">
        <f t="shared" ref="BM5:BM69" si="21">SUMIFS($CH$3:$CH$341,$A$3:$A$341,AE$2,$C$3:$C$341,AE5)</f>
        <v>0</v>
      </c>
      <c r="BN5">
        <f t="shared" ref="BN5:BN69" si="22">SUMIFS($CH$3:$CH$341,$A$3:$A$341,AF$2,$C$3:$C$341,AF5)</f>
        <v>0</v>
      </c>
      <c r="BO5">
        <f t="shared" ref="BO5:BO69" si="23">SUMIFS($CH$3:$CH$341,$A$3:$A$341,AG$2,$C$3:$C$341,AG5)</f>
        <v>0</v>
      </c>
      <c r="BP5">
        <f t="shared" ref="BP5:BP69" si="24">SUMIFS($CH$3:$CH$341,$A$3:$A$341,AH$2,$C$3:$C$341,AH5)</f>
        <v>0</v>
      </c>
      <c r="BQ5">
        <f t="shared" ref="BQ5:BQ69" si="25">SUMIFS($CH$3:$CH$341,$A$3:$A$341,AI$2,$C$3:$C$341,AI5)</f>
        <v>0</v>
      </c>
      <c r="BR5">
        <f t="shared" ref="BR5:BR69" si="26">SUMIFS($CH$3:$CH$341,$A$3:$A$341,AJ$2,$C$3:$C$341,AJ5)</f>
        <v>0</v>
      </c>
      <c r="BS5">
        <f t="shared" ref="BS5:BS69" si="27">SUMIFS($CH$3:$CH$341,$A$3:$A$341,AK$2,$C$3:$C$341,AK5)</f>
        <v>0</v>
      </c>
      <c r="BT5">
        <f t="shared" ref="BT5:BT69" si="28">SUMIFS($CH$3:$CH$341,$A$3:$A$341,AL$2,$C$3:$C$341,AL5)</f>
        <v>0</v>
      </c>
      <c r="BU5">
        <f t="shared" ref="BU5:BU69" si="29">SUMIFS($CH$3:$CH$341,$A$3:$A$341,AM$2,$C$3:$C$341,AM5)</f>
        <v>0</v>
      </c>
      <c r="BV5">
        <f t="shared" ref="BV5:BV69" si="30">SUMIFS($CH$3:$CH$341,$A$3:$A$341,AN$2,$C$3:$C$341,AN5)</f>
        <v>0</v>
      </c>
      <c r="BW5">
        <f t="shared" ref="BW5:BW69" si="31">SUMIFS($CH$3:$CH$341,$A$3:$A$341,AO$2,$C$3:$C$341,AO5)</f>
        <v>0</v>
      </c>
      <c r="BX5">
        <f t="shared" ref="BX5:BX69" si="32">SUMIFS($CH$3:$CH$341,$A$3:$A$341,AP$2,$C$3:$C$341,AP5)</f>
        <v>0</v>
      </c>
      <c r="BY5">
        <f t="shared" ref="BY5:BY69" si="33">SUMIFS($CH$3:$CH$341,$A$3:$A$341,AQ$2,$C$3:$C$341,AQ5)</f>
        <v>0</v>
      </c>
      <c r="BZ5">
        <f t="shared" ref="BZ5:BZ69" si="34">SUMIFS($CH$3:$CH$341,$A$3:$A$341,AR$2,$C$3:$C$341,AR5)</f>
        <v>0</v>
      </c>
      <c r="CA5">
        <f t="shared" ref="CA5:CA69" si="35">SUMIFS($CH$3:$CH$341,$A$3:$A$341,AS$2,$C$3:$C$341,AS5)</f>
        <v>0</v>
      </c>
      <c r="CB5">
        <f t="shared" ref="CB5:CB69" si="36">SUMIFS($CH$3:$CH$341,$A$3:$A$341,AT$2,$C$3:$C$341,AT5)</f>
        <v>0</v>
      </c>
      <c r="CC5">
        <f t="shared" ref="CC5:CC69" si="37">SUMIFS($CH$3:$CH$341,$A$3:$A$341,AU$2,$C$3:$C$341,AU5)</f>
        <v>0</v>
      </c>
      <c r="CD5">
        <f t="shared" ref="CD5:CD69" si="38">SUMIFS($CH$3:$CH$341,$A$3:$A$341,AV$2,$C$3:$C$341,AV5)</f>
        <v>0</v>
      </c>
      <c r="CE5">
        <f t="shared" ref="CE5:CE69" si="39">SUMIFS($CH$3:$CH$341,$A$3:$A$341,AW$2,$C$3:$C$341,AW5)</f>
        <v>0</v>
      </c>
      <c r="CF5">
        <f t="shared" ref="CF5:CF69" si="40">SUMIFS($CH$3:$CH$341,$A$3:$A$341,AX$2,$C$3:$C$341,AX5)</f>
        <v>0</v>
      </c>
      <c r="CG5">
        <f t="shared" si="4"/>
        <v>0</v>
      </c>
      <c r="CH5">
        <f t="shared" si="5"/>
        <v>0</v>
      </c>
    </row>
    <row r="6" spans="1:103">
      <c r="A6" t="s">
        <v>358</v>
      </c>
      <c r="B6" t="s">
        <v>106</v>
      </c>
      <c r="C6">
        <v>2</v>
      </c>
      <c r="D6">
        <v>1</v>
      </c>
      <c r="E6">
        <v>2</v>
      </c>
      <c r="F6">
        <v>0</v>
      </c>
      <c r="H6">
        <v>30</v>
      </c>
      <c r="I6">
        <v>0.5</v>
      </c>
      <c r="J6">
        <f t="shared" si="6"/>
        <v>1</v>
      </c>
      <c r="K6">
        <v>0</v>
      </c>
      <c r="L6">
        <v>200</v>
      </c>
      <c r="M6">
        <v>1000</v>
      </c>
      <c r="N6">
        <v>200</v>
      </c>
      <c r="O6">
        <v>100</v>
      </c>
      <c r="Q6">
        <v>1</v>
      </c>
      <c r="S6">
        <v>1</v>
      </c>
      <c r="AY6">
        <f t="shared" si="7"/>
        <v>0</v>
      </c>
      <c r="AZ6">
        <f t="shared" si="8"/>
        <v>0</v>
      </c>
      <c r="BA6">
        <f t="shared" si="9"/>
        <v>0</v>
      </c>
      <c r="BB6">
        <f t="shared" si="10"/>
        <v>0</v>
      </c>
      <c r="BC6">
        <f t="shared" si="11"/>
        <v>0</v>
      </c>
      <c r="BD6">
        <f t="shared" si="12"/>
        <v>0</v>
      </c>
      <c r="BE6">
        <f t="shared" si="13"/>
        <v>0</v>
      </c>
      <c r="BF6">
        <f t="shared" si="14"/>
        <v>0</v>
      </c>
      <c r="BG6">
        <f t="shared" si="15"/>
        <v>0</v>
      </c>
      <c r="BH6">
        <f t="shared" si="16"/>
        <v>0</v>
      </c>
      <c r="BI6">
        <f t="shared" si="17"/>
        <v>0</v>
      </c>
      <c r="BJ6">
        <f t="shared" si="18"/>
        <v>0</v>
      </c>
      <c r="BK6">
        <f t="shared" si="19"/>
        <v>0</v>
      </c>
      <c r="BL6">
        <f t="shared" si="20"/>
        <v>0</v>
      </c>
      <c r="BM6">
        <f t="shared" si="21"/>
        <v>0</v>
      </c>
      <c r="BN6">
        <f t="shared" si="22"/>
        <v>0</v>
      </c>
      <c r="BO6">
        <f t="shared" si="23"/>
        <v>0</v>
      </c>
      <c r="BP6">
        <f t="shared" si="24"/>
        <v>0</v>
      </c>
      <c r="BQ6">
        <f t="shared" si="25"/>
        <v>0</v>
      </c>
      <c r="BR6">
        <f t="shared" si="26"/>
        <v>0</v>
      </c>
      <c r="BS6">
        <f t="shared" si="27"/>
        <v>0</v>
      </c>
      <c r="BT6">
        <f t="shared" si="28"/>
        <v>0</v>
      </c>
      <c r="BU6">
        <f t="shared" si="29"/>
        <v>0</v>
      </c>
      <c r="BV6">
        <f t="shared" si="30"/>
        <v>0</v>
      </c>
      <c r="BW6">
        <f t="shared" si="31"/>
        <v>0</v>
      </c>
      <c r="BX6">
        <f t="shared" si="32"/>
        <v>0</v>
      </c>
      <c r="BY6">
        <f t="shared" si="33"/>
        <v>0</v>
      </c>
      <c r="BZ6">
        <f t="shared" si="34"/>
        <v>0</v>
      </c>
      <c r="CA6">
        <f t="shared" si="35"/>
        <v>0</v>
      </c>
      <c r="CB6">
        <f t="shared" si="36"/>
        <v>0</v>
      </c>
      <c r="CC6">
        <f t="shared" si="37"/>
        <v>0</v>
      </c>
      <c r="CD6">
        <f t="shared" si="38"/>
        <v>0</v>
      </c>
      <c r="CE6">
        <f t="shared" si="39"/>
        <v>0</v>
      </c>
      <c r="CF6">
        <f t="shared" si="40"/>
        <v>0</v>
      </c>
      <c r="CG6">
        <f t="shared" si="4"/>
        <v>0</v>
      </c>
      <c r="CH6">
        <f t="shared" si="5"/>
        <v>0</v>
      </c>
    </row>
    <row r="7" spans="1:103">
      <c r="A7" t="s">
        <v>358</v>
      </c>
      <c r="B7" t="s">
        <v>106</v>
      </c>
      <c r="C7">
        <v>3</v>
      </c>
      <c r="D7">
        <v>1</v>
      </c>
      <c r="E7">
        <v>3</v>
      </c>
      <c r="F7">
        <v>0</v>
      </c>
      <c r="H7">
        <v>120</v>
      </c>
      <c r="I7">
        <v>2</v>
      </c>
      <c r="J7">
        <f t="shared" si="6"/>
        <v>4</v>
      </c>
      <c r="K7">
        <v>0</v>
      </c>
      <c r="L7">
        <v>400</v>
      </c>
      <c r="M7">
        <v>2000</v>
      </c>
      <c r="N7">
        <v>400</v>
      </c>
      <c r="O7">
        <v>200</v>
      </c>
      <c r="Q7">
        <v>2</v>
      </c>
      <c r="S7">
        <v>2</v>
      </c>
      <c r="AY7">
        <f t="shared" si="7"/>
        <v>0</v>
      </c>
      <c r="AZ7">
        <f t="shared" si="8"/>
        <v>0</v>
      </c>
      <c r="BA7">
        <f t="shared" si="9"/>
        <v>0</v>
      </c>
      <c r="BB7">
        <f t="shared" si="10"/>
        <v>0</v>
      </c>
      <c r="BC7">
        <f t="shared" si="11"/>
        <v>0</v>
      </c>
      <c r="BD7">
        <f t="shared" si="12"/>
        <v>0</v>
      </c>
      <c r="BE7">
        <f t="shared" si="13"/>
        <v>0</v>
      </c>
      <c r="BF7">
        <f t="shared" si="14"/>
        <v>0</v>
      </c>
      <c r="BG7">
        <f t="shared" si="15"/>
        <v>0</v>
      </c>
      <c r="BH7">
        <f t="shared" si="16"/>
        <v>0</v>
      </c>
      <c r="BI7">
        <f t="shared" si="17"/>
        <v>0</v>
      </c>
      <c r="BJ7">
        <f t="shared" si="18"/>
        <v>0</v>
      </c>
      <c r="BK7">
        <f t="shared" si="19"/>
        <v>0</v>
      </c>
      <c r="BL7">
        <f t="shared" si="20"/>
        <v>0</v>
      </c>
      <c r="BM7">
        <f t="shared" si="21"/>
        <v>0</v>
      </c>
      <c r="BN7">
        <f t="shared" si="22"/>
        <v>0</v>
      </c>
      <c r="BO7">
        <f t="shared" si="23"/>
        <v>0</v>
      </c>
      <c r="BP7">
        <f t="shared" si="24"/>
        <v>0</v>
      </c>
      <c r="BQ7">
        <f t="shared" si="25"/>
        <v>0</v>
      </c>
      <c r="BR7">
        <f t="shared" si="26"/>
        <v>0</v>
      </c>
      <c r="BS7">
        <f t="shared" si="27"/>
        <v>0</v>
      </c>
      <c r="BT7">
        <f t="shared" si="28"/>
        <v>0</v>
      </c>
      <c r="BU7">
        <f t="shared" si="29"/>
        <v>0</v>
      </c>
      <c r="BV7">
        <f t="shared" si="30"/>
        <v>0</v>
      </c>
      <c r="BW7">
        <f t="shared" si="31"/>
        <v>0</v>
      </c>
      <c r="BX7">
        <f t="shared" si="32"/>
        <v>0</v>
      </c>
      <c r="BY7">
        <f t="shared" si="33"/>
        <v>0</v>
      </c>
      <c r="BZ7">
        <f t="shared" si="34"/>
        <v>0</v>
      </c>
      <c r="CA7">
        <f t="shared" si="35"/>
        <v>0</v>
      </c>
      <c r="CB7">
        <f t="shared" si="36"/>
        <v>0</v>
      </c>
      <c r="CC7">
        <f t="shared" si="37"/>
        <v>0</v>
      </c>
      <c r="CD7">
        <f t="shared" si="38"/>
        <v>0</v>
      </c>
      <c r="CE7">
        <f t="shared" si="39"/>
        <v>0</v>
      </c>
      <c r="CF7">
        <f t="shared" si="40"/>
        <v>0</v>
      </c>
      <c r="CG7">
        <f t="shared" si="4"/>
        <v>0</v>
      </c>
      <c r="CH7">
        <f t="shared" si="5"/>
        <v>0</v>
      </c>
    </row>
    <row r="8" spans="1:103" ht="14.25">
      <c r="A8" t="s">
        <v>87</v>
      </c>
      <c r="B8" t="s">
        <v>106</v>
      </c>
      <c r="C8">
        <v>1</v>
      </c>
      <c r="D8">
        <v>1</v>
      </c>
      <c r="E8">
        <v>1</v>
      </c>
      <c r="F8">
        <v>0</v>
      </c>
      <c r="H8">
        <v>5</v>
      </c>
      <c r="I8">
        <v>8.3333333333333329E-2</v>
      </c>
      <c r="J8">
        <f t="shared" si="6"/>
        <v>1</v>
      </c>
      <c r="K8">
        <v>0</v>
      </c>
      <c r="L8">
        <v>50</v>
      </c>
      <c r="M8">
        <v>300</v>
      </c>
      <c r="N8">
        <v>200</v>
      </c>
      <c r="O8">
        <v>150</v>
      </c>
      <c r="P8" s="46">
        <v>10</v>
      </c>
      <c r="AY8">
        <f t="shared" si="7"/>
        <v>0</v>
      </c>
      <c r="AZ8">
        <f t="shared" si="8"/>
        <v>0</v>
      </c>
      <c r="BA8">
        <f t="shared" si="9"/>
        <v>0</v>
      </c>
      <c r="BB8">
        <f t="shared" si="10"/>
        <v>0</v>
      </c>
      <c r="BC8">
        <f t="shared" si="11"/>
        <v>0</v>
      </c>
      <c r="BD8">
        <f t="shared" si="12"/>
        <v>0</v>
      </c>
      <c r="BE8">
        <f t="shared" si="13"/>
        <v>0</v>
      </c>
      <c r="BF8">
        <f t="shared" si="14"/>
        <v>0</v>
      </c>
      <c r="BG8">
        <f t="shared" si="15"/>
        <v>0</v>
      </c>
      <c r="BH8">
        <f t="shared" si="16"/>
        <v>0</v>
      </c>
      <c r="BI8">
        <f t="shared" si="17"/>
        <v>0</v>
      </c>
      <c r="BJ8">
        <f t="shared" si="18"/>
        <v>0</v>
      </c>
      <c r="BK8">
        <f t="shared" si="19"/>
        <v>0</v>
      </c>
      <c r="BL8">
        <f t="shared" si="20"/>
        <v>0</v>
      </c>
      <c r="BM8">
        <f t="shared" si="21"/>
        <v>0</v>
      </c>
      <c r="BN8">
        <f t="shared" si="22"/>
        <v>0</v>
      </c>
      <c r="BO8">
        <f t="shared" si="23"/>
        <v>0</v>
      </c>
      <c r="BP8">
        <f t="shared" si="24"/>
        <v>0</v>
      </c>
      <c r="BQ8">
        <f t="shared" si="25"/>
        <v>0</v>
      </c>
      <c r="BR8">
        <f t="shared" si="26"/>
        <v>0</v>
      </c>
      <c r="BS8">
        <f t="shared" si="27"/>
        <v>0</v>
      </c>
      <c r="BT8">
        <f t="shared" si="28"/>
        <v>0</v>
      </c>
      <c r="BU8">
        <f t="shared" si="29"/>
        <v>0</v>
      </c>
      <c r="BV8">
        <f t="shared" si="30"/>
        <v>0</v>
      </c>
      <c r="BW8">
        <f t="shared" si="31"/>
        <v>0</v>
      </c>
      <c r="BX8">
        <f t="shared" si="32"/>
        <v>0</v>
      </c>
      <c r="BY8">
        <f t="shared" si="33"/>
        <v>0</v>
      </c>
      <c r="BZ8">
        <f t="shared" si="34"/>
        <v>0</v>
      </c>
      <c r="CA8">
        <f t="shared" si="35"/>
        <v>0</v>
      </c>
      <c r="CB8">
        <f t="shared" si="36"/>
        <v>0</v>
      </c>
      <c r="CC8">
        <f t="shared" si="37"/>
        <v>0</v>
      </c>
      <c r="CD8">
        <f t="shared" si="38"/>
        <v>0</v>
      </c>
      <c r="CE8">
        <f t="shared" si="39"/>
        <v>0</v>
      </c>
      <c r="CF8">
        <f t="shared" si="40"/>
        <v>0</v>
      </c>
      <c r="CG8">
        <f t="shared" si="4"/>
        <v>0</v>
      </c>
      <c r="CH8">
        <f t="shared" si="5"/>
        <v>0</v>
      </c>
    </row>
    <row r="9" spans="1:103" ht="14.25">
      <c r="A9" t="s">
        <v>87</v>
      </c>
      <c r="B9" t="s">
        <v>106</v>
      </c>
      <c r="C9">
        <v>2</v>
      </c>
      <c r="D9">
        <v>1</v>
      </c>
      <c r="E9">
        <v>2</v>
      </c>
      <c r="F9">
        <v>0</v>
      </c>
      <c r="H9">
        <v>30</v>
      </c>
      <c r="I9">
        <v>0.5</v>
      </c>
      <c r="J9">
        <f t="shared" si="6"/>
        <v>1</v>
      </c>
      <c r="K9">
        <v>0</v>
      </c>
      <c r="L9">
        <v>100</v>
      </c>
      <c r="M9">
        <v>600</v>
      </c>
      <c r="N9">
        <v>400</v>
      </c>
      <c r="O9">
        <v>300</v>
      </c>
      <c r="P9" s="46">
        <v>30</v>
      </c>
      <c r="AF9">
        <v>1</v>
      </c>
      <c r="AY9">
        <f t="shared" si="7"/>
        <v>0</v>
      </c>
      <c r="AZ9">
        <f t="shared" si="8"/>
        <v>0</v>
      </c>
      <c r="BA9">
        <f t="shared" si="9"/>
        <v>0</v>
      </c>
      <c r="BB9">
        <f t="shared" si="10"/>
        <v>0</v>
      </c>
      <c r="BC9">
        <f t="shared" si="11"/>
        <v>0</v>
      </c>
      <c r="BD9">
        <f t="shared" si="12"/>
        <v>0</v>
      </c>
      <c r="BE9">
        <f t="shared" si="13"/>
        <v>0</v>
      </c>
      <c r="BF9">
        <f t="shared" si="14"/>
        <v>0</v>
      </c>
      <c r="BG9">
        <f t="shared" si="15"/>
        <v>0</v>
      </c>
      <c r="BH9">
        <f t="shared" si="16"/>
        <v>0</v>
      </c>
      <c r="BI9">
        <f t="shared" si="17"/>
        <v>0</v>
      </c>
      <c r="BJ9">
        <f t="shared" si="18"/>
        <v>0</v>
      </c>
      <c r="BK9">
        <f t="shared" si="19"/>
        <v>0</v>
      </c>
      <c r="BL9">
        <f t="shared" si="20"/>
        <v>0</v>
      </c>
      <c r="BM9">
        <f t="shared" si="21"/>
        <v>0</v>
      </c>
      <c r="BN9">
        <f t="shared" si="22"/>
        <v>0</v>
      </c>
      <c r="BO9">
        <f t="shared" si="23"/>
        <v>0</v>
      </c>
      <c r="BP9">
        <f t="shared" si="24"/>
        <v>0</v>
      </c>
      <c r="BQ9">
        <f t="shared" si="25"/>
        <v>0</v>
      </c>
      <c r="BR9">
        <f t="shared" si="26"/>
        <v>0</v>
      </c>
      <c r="BS9">
        <f t="shared" si="27"/>
        <v>0</v>
      </c>
      <c r="BT9">
        <f t="shared" si="28"/>
        <v>0</v>
      </c>
      <c r="BU9">
        <f t="shared" si="29"/>
        <v>0</v>
      </c>
      <c r="BV9">
        <f t="shared" si="30"/>
        <v>0</v>
      </c>
      <c r="BW9">
        <f t="shared" si="31"/>
        <v>0</v>
      </c>
      <c r="BX9">
        <f t="shared" si="32"/>
        <v>0</v>
      </c>
      <c r="BY9">
        <f t="shared" si="33"/>
        <v>0</v>
      </c>
      <c r="BZ9">
        <f t="shared" si="34"/>
        <v>0</v>
      </c>
      <c r="CA9">
        <f t="shared" si="35"/>
        <v>0</v>
      </c>
      <c r="CB9">
        <f t="shared" si="36"/>
        <v>0</v>
      </c>
      <c r="CC9">
        <f t="shared" si="37"/>
        <v>0</v>
      </c>
      <c r="CD9">
        <f t="shared" si="38"/>
        <v>0</v>
      </c>
      <c r="CE9">
        <f t="shared" si="39"/>
        <v>0</v>
      </c>
      <c r="CF9">
        <f t="shared" si="40"/>
        <v>0</v>
      </c>
      <c r="CG9">
        <f t="shared" si="4"/>
        <v>0</v>
      </c>
      <c r="CH9">
        <f t="shared" si="5"/>
        <v>0</v>
      </c>
    </row>
    <row r="10" spans="1:103" ht="14.25">
      <c r="A10" t="s">
        <v>87</v>
      </c>
      <c r="B10" t="s">
        <v>106</v>
      </c>
      <c r="C10">
        <v>3</v>
      </c>
      <c r="D10">
        <v>1</v>
      </c>
      <c r="E10">
        <v>3</v>
      </c>
      <c r="F10">
        <v>0</v>
      </c>
      <c r="H10">
        <v>120</v>
      </c>
      <c r="I10">
        <v>2</v>
      </c>
      <c r="J10">
        <f t="shared" si="6"/>
        <v>4</v>
      </c>
      <c r="K10">
        <v>0</v>
      </c>
      <c r="L10">
        <v>200</v>
      </c>
      <c r="M10">
        <v>1200</v>
      </c>
      <c r="N10">
        <v>800</v>
      </c>
      <c r="O10">
        <v>600</v>
      </c>
      <c r="P10" s="46">
        <v>60</v>
      </c>
      <c r="AF10">
        <v>2</v>
      </c>
      <c r="AY10">
        <f t="shared" si="7"/>
        <v>0</v>
      </c>
      <c r="AZ10">
        <f t="shared" si="8"/>
        <v>0</v>
      </c>
      <c r="BA10">
        <f t="shared" si="9"/>
        <v>0</v>
      </c>
      <c r="BB10">
        <f t="shared" si="10"/>
        <v>0</v>
      </c>
      <c r="BC10">
        <f t="shared" si="11"/>
        <v>0</v>
      </c>
      <c r="BD10">
        <f t="shared" si="12"/>
        <v>0</v>
      </c>
      <c r="BE10">
        <f t="shared" si="13"/>
        <v>0</v>
      </c>
      <c r="BF10">
        <f t="shared" si="14"/>
        <v>0</v>
      </c>
      <c r="BG10">
        <f t="shared" si="15"/>
        <v>0</v>
      </c>
      <c r="BH10">
        <f t="shared" si="16"/>
        <v>0</v>
      </c>
      <c r="BI10">
        <f t="shared" si="17"/>
        <v>0</v>
      </c>
      <c r="BJ10">
        <f t="shared" si="18"/>
        <v>0</v>
      </c>
      <c r="BK10">
        <f t="shared" si="19"/>
        <v>0</v>
      </c>
      <c r="BL10">
        <f t="shared" si="20"/>
        <v>0</v>
      </c>
      <c r="BM10">
        <f t="shared" si="21"/>
        <v>0</v>
      </c>
      <c r="BN10">
        <f t="shared" si="22"/>
        <v>0</v>
      </c>
      <c r="BO10">
        <f t="shared" si="23"/>
        <v>0</v>
      </c>
      <c r="BP10">
        <f t="shared" si="24"/>
        <v>0</v>
      </c>
      <c r="BQ10">
        <f t="shared" si="25"/>
        <v>0</v>
      </c>
      <c r="BR10">
        <f t="shared" si="26"/>
        <v>0</v>
      </c>
      <c r="BS10">
        <f t="shared" si="27"/>
        <v>0</v>
      </c>
      <c r="BT10">
        <f t="shared" si="28"/>
        <v>0</v>
      </c>
      <c r="BU10">
        <f t="shared" si="29"/>
        <v>0</v>
      </c>
      <c r="BV10">
        <f t="shared" si="30"/>
        <v>0</v>
      </c>
      <c r="BW10">
        <f t="shared" si="31"/>
        <v>0</v>
      </c>
      <c r="BX10">
        <f t="shared" si="32"/>
        <v>0</v>
      </c>
      <c r="BY10">
        <f t="shared" si="33"/>
        <v>0</v>
      </c>
      <c r="BZ10">
        <f t="shared" si="34"/>
        <v>0</v>
      </c>
      <c r="CA10">
        <f t="shared" si="35"/>
        <v>0</v>
      </c>
      <c r="CB10">
        <f t="shared" si="36"/>
        <v>0</v>
      </c>
      <c r="CC10">
        <f t="shared" si="37"/>
        <v>0</v>
      </c>
      <c r="CD10">
        <f t="shared" si="38"/>
        <v>0</v>
      </c>
      <c r="CE10">
        <f t="shared" si="39"/>
        <v>0</v>
      </c>
      <c r="CF10">
        <f t="shared" si="40"/>
        <v>0</v>
      </c>
      <c r="CG10">
        <f t="shared" si="4"/>
        <v>0</v>
      </c>
      <c r="CH10">
        <f t="shared" si="5"/>
        <v>0</v>
      </c>
    </row>
    <row r="11" spans="1:103" ht="14.25">
      <c r="A11" t="s">
        <v>87</v>
      </c>
      <c r="B11" t="s">
        <v>106</v>
      </c>
      <c r="C11">
        <v>4</v>
      </c>
      <c r="D11">
        <v>1</v>
      </c>
      <c r="E11">
        <v>4</v>
      </c>
      <c r="F11">
        <v>0</v>
      </c>
      <c r="H11">
        <v>240</v>
      </c>
      <c r="I11">
        <v>4</v>
      </c>
      <c r="J11">
        <f t="shared" si="6"/>
        <v>8</v>
      </c>
      <c r="K11">
        <v>0</v>
      </c>
      <c r="L11">
        <v>400</v>
      </c>
      <c r="M11">
        <v>2400</v>
      </c>
      <c r="N11">
        <v>1600</v>
      </c>
      <c r="O11">
        <v>1200</v>
      </c>
      <c r="P11" s="46">
        <v>100</v>
      </c>
      <c r="AF11">
        <v>3</v>
      </c>
      <c r="AY11">
        <f t="shared" si="7"/>
        <v>0</v>
      </c>
      <c r="AZ11">
        <f t="shared" si="8"/>
        <v>0</v>
      </c>
      <c r="BA11">
        <f t="shared" si="9"/>
        <v>0</v>
      </c>
      <c r="BB11">
        <f t="shared" si="10"/>
        <v>0</v>
      </c>
      <c r="BC11">
        <f t="shared" si="11"/>
        <v>0</v>
      </c>
      <c r="BD11">
        <f t="shared" si="12"/>
        <v>0</v>
      </c>
      <c r="BE11">
        <f t="shared" si="13"/>
        <v>0</v>
      </c>
      <c r="BF11">
        <f t="shared" si="14"/>
        <v>0</v>
      </c>
      <c r="BG11">
        <f t="shared" si="15"/>
        <v>0</v>
      </c>
      <c r="BH11">
        <f t="shared" si="16"/>
        <v>0</v>
      </c>
      <c r="BI11">
        <f t="shared" si="17"/>
        <v>0</v>
      </c>
      <c r="BJ11">
        <f t="shared" si="18"/>
        <v>0</v>
      </c>
      <c r="BK11">
        <f t="shared" si="19"/>
        <v>0</v>
      </c>
      <c r="BL11">
        <f t="shared" si="20"/>
        <v>0</v>
      </c>
      <c r="BM11">
        <f t="shared" si="21"/>
        <v>0</v>
      </c>
      <c r="BN11">
        <f t="shared" si="22"/>
        <v>0</v>
      </c>
      <c r="BO11">
        <f t="shared" si="23"/>
        <v>0</v>
      </c>
      <c r="BP11">
        <f t="shared" si="24"/>
        <v>0</v>
      </c>
      <c r="BQ11">
        <f t="shared" si="25"/>
        <v>0</v>
      </c>
      <c r="BR11">
        <f t="shared" si="26"/>
        <v>0</v>
      </c>
      <c r="BS11">
        <f t="shared" si="27"/>
        <v>0</v>
      </c>
      <c r="BT11">
        <f t="shared" si="28"/>
        <v>0</v>
      </c>
      <c r="BU11">
        <f t="shared" si="29"/>
        <v>0</v>
      </c>
      <c r="BV11">
        <f t="shared" si="30"/>
        <v>0</v>
      </c>
      <c r="BW11">
        <f t="shared" si="31"/>
        <v>0</v>
      </c>
      <c r="BX11">
        <f t="shared" si="32"/>
        <v>0</v>
      </c>
      <c r="BY11">
        <f t="shared" si="33"/>
        <v>0</v>
      </c>
      <c r="BZ11">
        <f t="shared" si="34"/>
        <v>0</v>
      </c>
      <c r="CA11">
        <f t="shared" si="35"/>
        <v>0</v>
      </c>
      <c r="CB11">
        <f t="shared" si="36"/>
        <v>0</v>
      </c>
      <c r="CC11">
        <f t="shared" si="37"/>
        <v>0</v>
      </c>
      <c r="CD11">
        <f t="shared" si="38"/>
        <v>0</v>
      </c>
      <c r="CE11">
        <f t="shared" si="39"/>
        <v>0</v>
      </c>
      <c r="CF11">
        <f t="shared" si="40"/>
        <v>0</v>
      </c>
      <c r="CG11">
        <f t="shared" si="4"/>
        <v>0</v>
      </c>
      <c r="CH11">
        <f t="shared" si="5"/>
        <v>0</v>
      </c>
    </row>
    <row r="12" spans="1:103" ht="14.25">
      <c r="A12" t="s">
        <v>87</v>
      </c>
      <c r="B12" t="s">
        <v>106</v>
      </c>
      <c r="C12">
        <v>5</v>
      </c>
      <c r="D12">
        <v>1</v>
      </c>
      <c r="E12">
        <v>5</v>
      </c>
      <c r="F12">
        <v>0</v>
      </c>
      <c r="H12">
        <v>480</v>
      </c>
      <c r="I12">
        <v>8</v>
      </c>
      <c r="J12">
        <f t="shared" si="6"/>
        <v>16</v>
      </c>
      <c r="K12">
        <v>0</v>
      </c>
      <c r="L12">
        <v>800</v>
      </c>
      <c r="M12">
        <v>4800</v>
      </c>
      <c r="N12">
        <v>3200</v>
      </c>
      <c r="O12">
        <v>2400</v>
      </c>
      <c r="P12" s="46">
        <v>150</v>
      </c>
      <c r="AF12">
        <v>4</v>
      </c>
      <c r="AY12">
        <f t="shared" si="7"/>
        <v>0</v>
      </c>
      <c r="AZ12">
        <f t="shared" si="8"/>
        <v>0</v>
      </c>
      <c r="BA12">
        <f t="shared" si="9"/>
        <v>0</v>
      </c>
      <c r="BB12">
        <f t="shared" si="10"/>
        <v>0</v>
      </c>
      <c r="BC12">
        <f t="shared" si="11"/>
        <v>0</v>
      </c>
      <c r="BD12">
        <f t="shared" si="12"/>
        <v>0</v>
      </c>
      <c r="BE12">
        <f t="shared" si="13"/>
        <v>0</v>
      </c>
      <c r="BF12">
        <f t="shared" si="14"/>
        <v>0</v>
      </c>
      <c r="BG12">
        <f t="shared" si="15"/>
        <v>0</v>
      </c>
      <c r="BH12">
        <f t="shared" si="16"/>
        <v>0</v>
      </c>
      <c r="BI12">
        <f t="shared" si="17"/>
        <v>0</v>
      </c>
      <c r="BJ12">
        <f t="shared" si="18"/>
        <v>0</v>
      </c>
      <c r="BK12">
        <f t="shared" si="19"/>
        <v>0</v>
      </c>
      <c r="BL12">
        <f t="shared" si="20"/>
        <v>0</v>
      </c>
      <c r="BM12">
        <f t="shared" si="21"/>
        <v>0</v>
      </c>
      <c r="BN12">
        <f t="shared" si="22"/>
        <v>0</v>
      </c>
      <c r="BO12">
        <f t="shared" si="23"/>
        <v>0</v>
      </c>
      <c r="BP12">
        <f t="shared" si="24"/>
        <v>0</v>
      </c>
      <c r="BQ12">
        <f t="shared" si="25"/>
        <v>0</v>
      </c>
      <c r="BR12">
        <f t="shared" si="26"/>
        <v>0</v>
      </c>
      <c r="BS12">
        <f t="shared" si="27"/>
        <v>0</v>
      </c>
      <c r="BT12">
        <f t="shared" si="28"/>
        <v>0</v>
      </c>
      <c r="BU12">
        <f t="shared" si="29"/>
        <v>0</v>
      </c>
      <c r="BV12">
        <f t="shared" si="30"/>
        <v>0</v>
      </c>
      <c r="BW12">
        <f t="shared" si="31"/>
        <v>0</v>
      </c>
      <c r="BX12">
        <f t="shared" si="32"/>
        <v>0</v>
      </c>
      <c r="BY12">
        <f t="shared" si="33"/>
        <v>0</v>
      </c>
      <c r="BZ12">
        <f t="shared" si="34"/>
        <v>0</v>
      </c>
      <c r="CA12">
        <f t="shared" si="35"/>
        <v>0</v>
      </c>
      <c r="CB12">
        <f t="shared" si="36"/>
        <v>0</v>
      </c>
      <c r="CC12">
        <f t="shared" si="37"/>
        <v>0</v>
      </c>
      <c r="CD12">
        <f t="shared" si="38"/>
        <v>0</v>
      </c>
      <c r="CE12">
        <f t="shared" si="39"/>
        <v>0</v>
      </c>
      <c r="CF12">
        <f t="shared" si="40"/>
        <v>0</v>
      </c>
      <c r="CG12">
        <f t="shared" si="4"/>
        <v>0</v>
      </c>
      <c r="CH12">
        <f t="shared" si="5"/>
        <v>0</v>
      </c>
    </row>
    <row r="13" spans="1:103" ht="14.25">
      <c r="A13" t="s">
        <v>87</v>
      </c>
      <c r="B13" t="s">
        <v>106</v>
      </c>
      <c r="C13">
        <v>6</v>
      </c>
      <c r="D13">
        <v>1</v>
      </c>
      <c r="E13">
        <v>6</v>
      </c>
      <c r="F13">
        <v>0</v>
      </c>
      <c r="H13">
        <v>960</v>
      </c>
      <c r="I13">
        <v>16</v>
      </c>
      <c r="J13">
        <f t="shared" si="6"/>
        <v>32</v>
      </c>
      <c r="K13">
        <v>0</v>
      </c>
      <c r="L13">
        <v>1600</v>
      </c>
      <c r="M13">
        <v>9600</v>
      </c>
      <c r="N13">
        <v>6400</v>
      </c>
      <c r="O13">
        <v>4800</v>
      </c>
      <c r="P13" s="46">
        <v>210</v>
      </c>
      <c r="AF13">
        <v>5</v>
      </c>
      <c r="AY13">
        <f t="shared" si="7"/>
        <v>0</v>
      </c>
      <c r="AZ13">
        <f t="shared" si="8"/>
        <v>0</v>
      </c>
      <c r="BA13">
        <f t="shared" si="9"/>
        <v>0</v>
      </c>
      <c r="BB13">
        <f t="shared" si="10"/>
        <v>0</v>
      </c>
      <c r="BC13">
        <f t="shared" si="11"/>
        <v>0</v>
      </c>
      <c r="BD13">
        <f t="shared" si="12"/>
        <v>0</v>
      </c>
      <c r="BE13">
        <f t="shared" si="13"/>
        <v>0</v>
      </c>
      <c r="BF13">
        <f t="shared" si="14"/>
        <v>0</v>
      </c>
      <c r="BG13">
        <f t="shared" si="15"/>
        <v>0</v>
      </c>
      <c r="BH13">
        <f t="shared" si="16"/>
        <v>0</v>
      </c>
      <c r="BI13">
        <f t="shared" si="17"/>
        <v>0</v>
      </c>
      <c r="BJ13">
        <f t="shared" si="18"/>
        <v>0</v>
      </c>
      <c r="BK13">
        <f t="shared" si="19"/>
        <v>0</v>
      </c>
      <c r="BL13">
        <f t="shared" si="20"/>
        <v>0</v>
      </c>
      <c r="BM13">
        <f t="shared" si="21"/>
        <v>0</v>
      </c>
      <c r="BN13">
        <f t="shared" si="22"/>
        <v>0</v>
      </c>
      <c r="BO13">
        <f t="shared" si="23"/>
        <v>0</v>
      </c>
      <c r="BP13">
        <f t="shared" si="24"/>
        <v>0</v>
      </c>
      <c r="BQ13">
        <f t="shared" si="25"/>
        <v>0</v>
      </c>
      <c r="BR13">
        <f t="shared" si="26"/>
        <v>0</v>
      </c>
      <c r="BS13">
        <f t="shared" si="27"/>
        <v>0</v>
      </c>
      <c r="BT13">
        <f t="shared" si="28"/>
        <v>0</v>
      </c>
      <c r="BU13">
        <f t="shared" si="29"/>
        <v>0</v>
      </c>
      <c r="BV13">
        <f t="shared" si="30"/>
        <v>0</v>
      </c>
      <c r="BW13">
        <f t="shared" si="31"/>
        <v>0</v>
      </c>
      <c r="BX13">
        <f t="shared" si="32"/>
        <v>0</v>
      </c>
      <c r="BY13">
        <f t="shared" si="33"/>
        <v>0</v>
      </c>
      <c r="BZ13">
        <f t="shared" si="34"/>
        <v>0</v>
      </c>
      <c r="CA13">
        <f t="shared" si="35"/>
        <v>0</v>
      </c>
      <c r="CB13">
        <f t="shared" si="36"/>
        <v>0</v>
      </c>
      <c r="CC13">
        <f t="shared" si="37"/>
        <v>0</v>
      </c>
      <c r="CD13">
        <f t="shared" si="38"/>
        <v>0</v>
      </c>
      <c r="CE13">
        <f t="shared" si="39"/>
        <v>0</v>
      </c>
      <c r="CF13">
        <f t="shared" si="40"/>
        <v>0</v>
      </c>
      <c r="CG13">
        <f t="shared" si="4"/>
        <v>0</v>
      </c>
      <c r="CH13">
        <f t="shared" si="5"/>
        <v>0</v>
      </c>
    </row>
    <row r="14" spans="1:103" ht="14.25">
      <c r="A14" t="s">
        <v>87</v>
      </c>
      <c r="B14" t="s">
        <v>106</v>
      </c>
      <c r="C14">
        <v>7</v>
      </c>
      <c r="D14">
        <v>1</v>
      </c>
      <c r="E14">
        <v>7</v>
      </c>
      <c r="F14">
        <v>0</v>
      </c>
      <c r="H14">
        <v>1920</v>
      </c>
      <c r="I14">
        <v>32</v>
      </c>
      <c r="J14">
        <f t="shared" si="6"/>
        <v>64</v>
      </c>
      <c r="K14">
        <v>0</v>
      </c>
      <c r="L14">
        <v>3200</v>
      </c>
      <c r="M14">
        <v>19200</v>
      </c>
      <c r="N14">
        <v>12800</v>
      </c>
      <c r="O14">
        <v>9600</v>
      </c>
      <c r="P14" s="46">
        <v>280</v>
      </c>
      <c r="AF14">
        <v>6</v>
      </c>
      <c r="AY14">
        <f t="shared" si="7"/>
        <v>0</v>
      </c>
      <c r="AZ14">
        <f t="shared" si="8"/>
        <v>0</v>
      </c>
      <c r="BA14">
        <f t="shared" si="9"/>
        <v>0</v>
      </c>
      <c r="BB14">
        <f t="shared" si="10"/>
        <v>0</v>
      </c>
      <c r="BC14">
        <f t="shared" si="11"/>
        <v>0</v>
      </c>
      <c r="BD14">
        <f t="shared" si="12"/>
        <v>0</v>
      </c>
      <c r="BE14">
        <f t="shared" si="13"/>
        <v>0</v>
      </c>
      <c r="BF14">
        <f t="shared" si="14"/>
        <v>0</v>
      </c>
      <c r="BG14">
        <f t="shared" si="15"/>
        <v>0</v>
      </c>
      <c r="BH14">
        <f t="shared" si="16"/>
        <v>0</v>
      </c>
      <c r="BI14">
        <f t="shared" si="17"/>
        <v>0</v>
      </c>
      <c r="BJ14">
        <f t="shared" si="18"/>
        <v>0</v>
      </c>
      <c r="BK14">
        <f t="shared" si="19"/>
        <v>0</v>
      </c>
      <c r="BL14">
        <f t="shared" si="20"/>
        <v>0</v>
      </c>
      <c r="BM14">
        <f t="shared" si="21"/>
        <v>0</v>
      </c>
      <c r="BN14">
        <f t="shared" si="22"/>
        <v>0</v>
      </c>
      <c r="BO14">
        <f t="shared" si="23"/>
        <v>0</v>
      </c>
      <c r="BP14">
        <f t="shared" si="24"/>
        <v>0</v>
      </c>
      <c r="BQ14">
        <f t="shared" si="25"/>
        <v>0</v>
      </c>
      <c r="BR14">
        <f t="shared" si="26"/>
        <v>0</v>
      </c>
      <c r="BS14">
        <f t="shared" si="27"/>
        <v>0</v>
      </c>
      <c r="BT14">
        <f t="shared" si="28"/>
        <v>0</v>
      </c>
      <c r="BU14">
        <f t="shared" si="29"/>
        <v>0</v>
      </c>
      <c r="BV14">
        <f t="shared" si="30"/>
        <v>0</v>
      </c>
      <c r="BW14">
        <f t="shared" si="31"/>
        <v>0</v>
      </c>
      <c r="BX14">
        <f t="shared" si="32"/>
        <v>0</v>
      </c>
      <c r="BY14">
        <f t="shared" si="33"/>
        <v>0</v>
      </c>
      <c r="BZ14">
        <f t="shared" si="34"/>
        <v>0</v>
      </c>
      <c r="CA14">
        <f t="shared" si="35"/>
        <v>0</v>
      </c>
      <c r="CB14">
        <f t="shared" si="36"/>
        <v>0</v>
      </c>
      <c r="CC14">
        <f t="shared" si="37"/>
        <v>0</v>
      </c>
      <c r="CD14">
        <f t="shared" si="38"/>
        <v>0</v>
      </c>
      <c r="CE14">
        <f t="shared" si="39"/>
        <v>0</v>
      </c>
      <c r="CF14">
        <f t="shared" si="40"/>
        <v>0</v>
      </c>
      <c r="CG14">
        <f t="shared" si="4"/>
        <v>0</v>
      </c>
      <c r="CH14">
        <f t="shared" si="5"/>
        <v>0</v>
      </c>
    </row>
    <row r="15" spans="1:103" ht="14.25">
      <c r="A15" t="s">
        <v>87</v>
      </c>
      <c r="B15" t="s">
        <v>106</v>
      </c>
      <c r="C15">
        <v>8</v>
      </c>
      <c r="D15">
        <v>1</v>
      </c>
      <c r="E15">
        <v>8</v>
      </c>
      <c r="F15">
        <v>0</v>
      </c>
      <c r="H15">
        <v>3840</v>
      </c>
      <c r="I15">
        <v>64</v>
      </c>
      <c r="J15">
        <f t="shared" si="6"/>
        <v>128</v>
      </c>
      <c r="K15">
        <v>0</v>
      </c>
      <c r="L15">
        <v>6400</v>
      </c>
      <c r="M15">
        <v>38400</v>
      </c>
      <c r="N15">
        <v>25600</v>
      </c>
      <c r="O15">
        <v>19200</v>
      </c>
      <c r="P15" s="46">
        <v>360</v>
      </c>
      <c r="AF15">
        <v>7</v>
      </c>
      <c r="AY15">
        <f t="shared" si="7"/>
        <v>0</v>
      </c>
      <c r="AZ15">
        <f t="shared" si="8"/>
        <v>0</v>
      </c>
      <c r="BA15">
        <f t="shared" si="9"/>
        <v>0</v>
      </c>
      <c r="BB15">
        <f t="shared" si="10"/>
        <v>0</v>
      </c>
      <c r="BC15">
        <f t="shared" si="11"/>
        <v>0</v>
      </c>
      <c r="BD15">
        <f t="shared" si="12"/>
        <v>0</v>
      </c>
      <c r="BE15">
        <f t="shared" si="13"/>
        <v>0</v>
      </c>
      <c r="BF15">
        <f t="shared" si="14"/>
        <v>0</v>
      </c>
      <c r="BG15">
        <f t="shared" si="15"/>
        <v>0</v>
      </c>
      <c r="BH15">
        <f t="shared" si="16"/>
        <v>0</v>
      </c>
      <c r="BI15">
        <f t="shared" si="17"/>
        <v>0</v>
      </c>
      <c r="BJ15">
        <f t="shared" si="18"/>
        <v>0</v>
      </c>
      <c r="BK15">
        <f t="shared" si="19"/>
        <v>0</v>
      </c>
      <c r="BL15">
        <f t="shared" si="20"/>
        <v>0</v>
      </c>
      <c r="BM15">
        <f t="shared" si="21"/>
        <v>0</v>
      </c>
      <c r="BN15">
        <f t="shared" si="22"/>
        <v>0</v>
      </c>
      <c r="BO15">
        <f t="shared" si="23"/>
        <v>0</v>
      </c>
      <c r="BP15">
        <f t="shared" si="24"/>
        <v>0</v>
      </c>
      <c r="BQ15">
        <f t="shared" si="25"/>
        <v>0</v>
      </c>
      <c r="BR15">
        <f t="shared" si="26"/>
        <v>0</v>
      </c>
      <c r="BS15">
        <f t="shared" si="27"/>
        <v>0</v>
      </c>
      <c r="BT15">
        <f t="shared" si="28"/>
        <v>0</v>
      </c>
      <c r="BU15">
        <f t="shared" si="29"/>
        <v>0</v>
      </c>
      <c r="BV15">
        <f t="shared" si="30"/>
        <v>0</v>
      </c>
      <c r="BW15">
        <f t="shared" si="31"/>
        <v>0</v>
      </c>
      <c r="BX15">
        <f t="shared" si="32"/>
        <v>0</v>
      </c>
      <c r="BY15">
        <f t="shared" si="33"/>
        <v>0</v>
      </c>
      <c r="BZ15">
        <f t="shared" si="34"/>
        <v>0</v>
      </c>
      <c r="CA15">
        <f t="shared" si="35"/>
        <v>0</v>
      </c>
      <c r="CB15">
        <f t="shared" si="36"/>
        <v>0</v>
      </c>
      <c r="CC15">
        <f t="shared" si="37"/>
        <v>0</v>
      </c>
      <c r="CD15">
        <f t="shared" si="38"/>
        <v>0</v>
      </c>
      <c r="CE15">
        <f t="shared" si="39"/>
        <v>0</v>
      </c>
      <c r="CF15">
        <f t="shared" si="40"/>
        <v>0</v>
      </c>
      <c r="CG15">
        <f t="shared" si="4"/>
        <v>0</v>
      </c>
      <c r="CH15">
        <f t="shared" si="5"/>
        <v>0</v>
      </c>
    </row>
    <row r="16" spans="1:103">
      <c r="A16" t="s">
        <v>87</v>
      </c>
      <c r="B16" t="s">
        <v>106</v>
      </c>
      <c r="C16">
        <v>9</v>
      </c>
      <c r="D16">
        <v>1</v>
      </c>
      <c r="E16">
        <v>9</v>
      </c>
      <c r="F16">
        <v>0</v>
      </c>
      <c r="H16">
        <v>7680</v>
      </c>
      <c r="I16">
        <v>128</v>
      </c>
      <c r="J16">
        <f t="shared" si="6"/>
        <v>256</v>
      </c>
      <c r="K16">
        <v>0</v>
      </c>
      <c r="L16">
        <v>12800</v>
      </c>
      <c r="M16">
        <v>76800</v>
      </c>
      <c r="N16">
        <v>51200</v>
      </c>
      <c r="O16">
        <v>38400</v>
      </c>
      <c r="AF16">
        <v>8</v>
      </c>
      <c r="AY16">
        <f t="shared" si="7"/>
        <v>0</v>
      </c>
      <c r="AZ16">
        <f t="shared" si="8"/>
        <v>0</v>
      </c>
      <c r="BA16">
        <f t="shared" si="9"/>
        <v>0</v>
      </c>
      <c r="BB16">
        <f t="shared" si="10"/>
        <v>0</v>
      </c>
      <c r="BC16">
        <f t="shared" si="11"/>
        <v>0</v>
      </c>
      <c r="BD16">
        <f t="shared" si="12"/>
        <v>0</v>
      </c>
      <c r="BE16">
        <f t="shared" si="13"/>
        <v>0</v>
      </c>
      <c r="BF16">
        <f t="shared" si="14"/>
        <v>0</v>
      </c>
      <c r="BG16">
        <f t="shared" si="15"/>
        <v>0</v>
      </c>
      <c r="BH16">
        <f t="shared" si="16"/>
        <v>0</v>
      </c>
      <c r="BI16">
        <f t="shared" si="17"/>
        <v>0</v>
      </c>
      <c r="BJ16">
        <f t="shared" si="18"/>
        <v>0</v>
      </c>
      <c r="BK16">
        <f t="shared" si="19"/>
        <v>0</v>
      </c>
      <c r="BL16">
        <f t="shared" si="20"/>
        <v>0</v>
      </c>
      <c r="BM16">
        <f t="shared" si="21"/>
        <v>0</v>
      </c>
      <c r="BN16">
        <f t="shared" si="22"/>
        <v>0</v>
      </c>
      <c r="BO16">
        <f t="shared" si="23"/>
        <v>0</v>
      </c>
      <c r="BP16">
        <f t="shared" si="24"/>
        <v>0</v>
      </c>
      <c r="BQ16">
        <f t="shared" si="25"/>
        <v>0</v>
      </c>
      <c r="BR16">
        <f t="shared" si="26"/>
        <v>0</v>
      </c>
      <c r="BS16">
        <f t="shared" si="27"/>
        <v>0</v>
      </c>
      <c r="BT16">
        <f t="shared" si="28"/>
        <v>0</v>
      </c>
      <c r="BU16">
        <f t="shared" si="29"/>
        <v>0</v>
      </c>
      <c r="BV16">
        <f t="shared" si="30"/>
        <v>0</v>
      </c>
      <c r="BW16">
        <f t="shared" si="31"/>
        <v>0</v>
      </c>
      <c r="BX16">
        <f t="shared" si="32"/>
        <v>0</v>
      </c>
      <c r="BY16">
        <f t="shared" si="33"/>
        <v>0</v>
      </c>
      <c r="BZ16">
        <f t="shared" si="34"/>
        <v>0</v>
      </c>
      <c r="CA16">
        <f t="shared" si="35"/>
        <v>0</v>
      </c>
      <c r="CB16">
        <f t="shared" si="36"/>
        <v>0</v>
      </c>
      <c r="CC16">
        <f t="shared" si="37"/>
        <v>0</v>
      </c>
      <c r="CD16">
        <f t="shared" si="38"/>
        <v>0</v>
      </c>
      <c r="CE16">
        <f t="shared" si="39"/>
        <v>0</v>
      </c>
      <c r="CF16">
        <f t="shared" si="40"/>
        <v>0</v>
      </c>
      <c r="CG16">
        <f t="shared" si="4"/>
        <v>0</v>
      </c>
      <c r="CH16">
        <f t="shared" si="5"/>
        <v>0</v>
      </c>
    </row>
    <row r="17" spans="1:86" ht="25.5">
      <c r="A17" t="s">
        <v>87</v>
      </c>
      <c r="B17" t="s">
        <v>106</v>
      </c>
      <c r="C17">
        <v>10</v>
      </c>
      <c r="D17">
        <v>1</v>
      </c>
      <c r="E17">
        <v>10</v>
      </c>
      <c r="F17">
        <v>0</v>
      </c>
      <c r="G17" t="s">
        <v>117</v>
      </c>
      <c r="H17">
        <v>15360</v>
      </c>
      <c r="I17">
        <v>256</v>
      </c>
      <c r="J17">
        <f t="shared" si="6"/>
        <v>512</v>
      </c>
      <c r="K17">
        <v>0</v>
      </c>
      <c r="L17">
        <v>25600</v>
      </c>
      <c r="M17">
        <v>153600</v>
      </c>
      <c r="N17">
        <v>102400</v>
      </c>
      <c r="O17">
        <v>76800</v>
      </c>
      <c r="P17" s="46">
        <v>550</v>
      </c>
      <c r="AF17">
        <v>9</v>
      </c>
      <c r="AY17">
        <f t="shared" si="7"/>
        <v>0</v>
      </c>
      <c r="AZ17">
        <f t="shared" si="8"/>
        <v>0</v>
      </c>
      <c r="BA17">
        <f t="shared" si="9"/>
        <v>0</v>
      </c>
      <c r="BB17">
        <f t="shared" si="10"/>
        <v>0</v>
      </c>
      <c r="BC17">
        <f t="shared" si="11"/>
        <v>0</v>
      </c>
      <c r="BD17">
        <f t="shared" si="12"/>
        <v>0</v>
      </c>
      <c r="BE17">
        <f t="shared" si="13"/>
        <v>0</v>
      </c>
      <c r="BF17">
        <f t="shared" si="14"/>
        <v>0</v>
      </c>
      <c r="BG17">
        <f t="shared" si="15"/>
        <v>0</v>
      </c>
      <c r="BH17">
        <f t="shared" si="16"/>
        <v>0</v>
      </c>
      <c r="BI17">
        <f t="shared" si="17"/>
        <v>0</v>
      </c>
      <c r="BJ17">
        <f t="shared" si="18"/>
        <v>0</v>
      </c>
      <c r="BK17">
        <f t="shared" si="19"/>
        <v>0</v>
      </c>
      <c r="BL17">
        <f t="shared" si="20"/>
        <v>0</v>
      </c>
      <c r="BM17">
        <f t="shared" si="21"/>
        <v>0</v>
      </c>
      <c r="BN17">
        <f t="shared" si="22"/>
        <v>0</v>
      </c>
      <c r="BO17">
        <f t="shared" si="23"/>
        <v>0</v>
      </c>
      <c r="BP17">
        <f t="shared" si="24"/>
        <v>0</v>
      </c>
      <c r="BQ17">
        <f t="shared" si="25"/>
        <v>0</v>
      </c>
      <c r="BR17">
        <f t="shared" si="26"/>
        <v>0</v>
      </c>
      <c r="BS17">
        <f t="shared" si="27"/>
        <v>0</v>
      </c>
      <c r="BT17">
        <f t="shared" si="28"/>
        <v>0</v>
      </c>
      <c r="BU17">
        <f t="shared" si="29"/>
        <v>0</v>
      </c>
      <c r="BV17">
        <f t="shared" si="30"/>
        <v>0</v>
      </c>
      <c r="BW17">
        <f t="shared" si="31"/>
        <v>0</v>
      </c>
      <c r="BX17">
        <f t="shared" si="32"/>
        <v>0</v>
      </c>
      <c r="BY17">
        <f t="shared" si="33"/>
        <v>0</v>
      </c>
      <c r="BZ17">
        <f t="shared" si="34"/>
        <v>0</v>
      </c>
      <c r="CA17">
        <f t="shared" si="35"/>
        <v>0</v>
      </c>
      <c r="CB17">
        <f t="shared" si="36"/>
        <v>0</v>
      </c>
      <c r="CC17">
        <f t="shared" si="37"/>
        <v>0</v>
      </c>
      <c r="CD17">
        <f t="shared" si="38"/>
        <v>0</v>
      </c>
      <c r="CE17">
        <f t="shared" si="39"/>
        <v>0</v>
      </c>
      <c r="CF17">
        <f t="shared" si="40"/>
        <v>0</v>
      </c>
      <c r="CG17">
        <f t="shared" si="4"/>
        <v>0</v>
      </c>
      <c r="CH17">
        <f t="shared" si="5"/>
        <v>0</v>
      </c>
    </row>
    <row r="18" spans="1:86" ht="14.25">
      <c r="A18" t="s">
        <v>365</v>
      </c>
      <c r="B18" t="s">
        <v>106</v>
      </c>
      <c r="C18">
        <v>1</v>
      </c>
      <c r="D18">
        <v>1</v>
      </c>
      <c r="E18">
        <v>1</v>
      </c>
      <c r="F18">
        <v>0</v>
      </c>
      <c r="H18">
        <v>5</v>
      </c>
      <c r="I18">
        <v>8.3333333333333329E-2</v>
      </c>
      <c r="J18">
        <f t="shared" si="6"/>
        <v>1</v>
      </c>
      <c r="K18">
        <v>0</v>
      </c>
      <c r="L18">
        <v>210</v>
      </c>
      <c r="M18">
        <v>600</v>
      </c>
      <c r="N18">
        <v>500</v>
      </c>
      <c r="O18">
        <v>200</v>
      </c>
      <c r="P18" s="46">
        <v>25</v>
      </c>
      <c r="AY18">
        <f t="shared" si="7"/>
        <v>0</v>
      </c>
      <c r="AZ18">
        <f t="shared" si="8"/>
        <v>0</v>
      </c>
      <c r="BA18">
        <f t="shared" si="9"/>
        <v>0</v>
      </c>
      <c r="BB18">
        <f t="shared" si="10"/>
        <v>0</v>
      </c>
      <c r="BC18">
        <f t="shared" si="11"/>
        <v>0</v>
      </c>
      <c r="BD18">
        <f t="shared" si="12"/>
        <v>0</v>
      </c>
      <c r="BE18">
        <f t="shared" si="13"/>
        <v>0</v>
      </c>
      <c r="BF18">
        <f t="shared" si="14"/>
        <v>0</v>
      </c>
      <c r="BG18">
        <f t="shared" si="15"/>
        <v>0</v>
      </c>
      <c r="BH18">
        <f t="shared" si="16"/>
        <v>0</v>
      </c>
      <c r="BI18">
        <f t="shared" si="17"/>
        <v>0</v>
      </c>
      <c r="BJ18">
        <f t="shared" si="18"/>
        <v>0</v>
      </c>
      <c r="BK18">
        <f t="shared" si="19"/>
        <v>0</v>
      </c>
      <c r="BL18">
        <f t="shared" si="20"/>
        <v>0</v>
      </c>
      <c r="BM18">
        <f t="shared" si="21"/>
        <v>0</v>
      </c>
      <c r="BN18">
        <f t="shared" si="22"/>
        <v>0</v>
      </c>
      <c r="BO18">
        <f t="shared" si="23"/>
        <v>0</v>
      </c>
      <c r="BP18">
        <f t="shared" si="24"/>
        <v>0</v>
      </c>
      <c r="BQ18">
        <f t="shared" si="25"/>
        <v>0</v>
      </c>
      <c r="BR18">
        <f t="shared" si="26"/>
        <v>0</v>
      </c>
      <c r="BS18">
        <f t="shared" si="27"/>
        <v>0</v>
      </c>
      <c r="BT18">
        <f t="shared" si="28"/>
        <v>0</v>
      </c>
      <c r="BU18">
        <f t="shared" si="29"/>
        <v>0</v>
      </c>
      <c r="BV18">
        <f t="shared" si="30"/>
        <v>0</v>
      </c>
      <c r="BW18">
        <f t="shared" si="31"/>
        <v>0</v>
      </c>
      <c r="BX18">
        <f t="shared" si="32"/>
        <v>0</v>
      </c>
      <c r="BY18">
        <f t="shared" si="33"/>
        <v>0</v>
      </c>
      <c r="BZ18">
        <f t="shared" si="34"/>
        <v>0</v>
      </c>
      <c r="CA18">
        <f t="shared" si="35"/>
        <v>0</v>
      </c>
      <c r="CB18">
        <f t="shared" si="36"/>
        <v>0</v>
      </c>
      <c r="CC18">
        <f t="shared" si="37"/>
        <v>0</v>
      </c>
      <c r="CD18">
        <f t="shared" si="38"/>
        <v>0</v>
      </c>
      <c r="CE18">
        <f t="shared" si="39"/>
        <v>0</v>
      </c>
      <c r="CF18">
        <f t="shared" si="40"/>
        <v>0</v>
      </c>
      <c r="CG18">
        <f t="shared" si="4"/>
        <v>0</v>
      </c>
      <c r="CH18">
        <f t="shared" si="5"/>
        <v>0</v>
      </c>
    </row>
    <row r="19" spans="1:86" ht="14.25">
      <c r="A19" t="s">
        <v>365</v>
      </c>
      <c r="B19" t="s">
        <v>106</v>
      </c>
      <c r="C19">
        <v>2</v>
      </c>
      <c r="D19">
        <v>1</v>
      </c>
      <c r="E19">
        <v>2</v>
      </c>
      <c r="F19">
        <v>0</v>
      </c>
      <c r="H19">
        <v>90</v>
      </c>
      <c r="I19">
        <v>1.5</v>
      </c>
      <c r="J19">
        <f t="shared" si="6"/>
        <v>3</v>
      </c>
      <c r="K19">
        <v>0</v>
      </c>
      <c r="L19">
        <v>420</v>
      </c>
      <c r="M19">
        <v>1200</v>
      </c>
      <c r="N19">
        <v>1000</v>
      </c>
      <c r="O19">
        <v>400</v>
      </c>
      <c r="P19" s="46">
        <v>75</v>
      </c>
      <c r="AI19">
        <v>1</v>
      </c>
      <c r="AY19">
        <f t="shared" si="7"/>
        <v>0</v>
      </c>
      <c r="AZ19">
        <f t="shared" si="8"/>
        <v>0</v>
      </c>
      <c r="BA19">
        <f t="shared" si="9"/>
        <v>0</v>
      </c>
      <c r="BB19">
        <f t="shared" si="10"/>
        <v>0</v>
      </c>
      <c r="BC19">
        <f t="shared" si="11"/>
        <v>0</v>
      </c>
      <c r="BD19">
        <f t="shared" si="12"/>
        <v>0</v>
      </c>
      <c r="BE19">
        <f t="shared" si="13"/>
        <v>0</v>
      </c>
      <c r="BF19">
        <f t="shared" si="14"/>
        <v>0</v>
      </c>
      <c r="BG19">
        <f t="shared" si="15"/>
        <v>0</v>
      </c>
      <c r="BH19">
        <f t="shared" si="16"/>
        <v>0</v>
      </c>
      <c r="BI19">
        <f t="shared" si="17"/>
        <v>0</v>
      </c>
      <c r="BJ19">
        <f t="shared" si="18"/>
        <v>0</v>
      </c>
      <c r="BK19">
        <f t="shared" si="19"/>
        <v>0</v>
      </c>
      <c r="BL19">
        <f t="shared" si="20"/>
        <v>0</v>
      </c>
      <c r="BM19">
        <f t="shared" si="21"/>
        <v>0</v>
      </c>
      <c r="BN19">
        <f t="shared" si="22"/>
        <v>0</v>
      </c>
      <c r="BO19">
        <f t="shared" si="23"/>
        <v>0</v>
      </c>
      <c r="BP19">
        <f t="shared" si="24"/>
        <v>0</v>
      </c>
      <c r="BQ19">
        <f t="shared" si="25"/>
        <v>0</v>
      </c>
      <c r="BR19">
        <f t="shared" si="26"/>
        <v>0</v>
      </c>
      <c r="BS19">
        <f t="shared" si="27"/>
        <v>0</v>
      </c>
      <c r="BT19">
        <f t="shared" si="28"/>
        <v>0</v>
      </c>
      <c r="BU19">
        <f t="shared" si="29"/>
        <v>0</v>
      </c>
      <c r="BV19">
        <f t="shared" si="30"/>
        <v>0</v>
      </c>
      <c r="BW19">
        <f t="shared" si="31"/>
        <v>0</v>
      </c>
      <c r="BX19">
        <f t="shared" si="32"/>
        <v>0</v>
      </c>
      <c r="BY19">
        <f t="shared" si="33"/>
        <v>0</v>
      </c>
      <c r="BZ19">
        <f t="shared" si="34"/>
        <v>0</v>
      </c>
      <c r="CA19">
        <f t="shared" si="35"/>
        <v>0</v>
      </c>
      <c r="CB19">
        <f t="shared" si="36"/>
        <v>0</v>
      </c>
      <c r="CC19">
        <f t="shared" si="37"/>
        <v>0</v>
      </c>
      <c r="CD19">
        <f t="shared" si="38"/>
        <v>0</v>
      </c>
      <c r="CE19">
        <f t="shared" si="39"/>
        <v>0</v>
      </c>
      <c r="CF19">
        <f t="shared" si="40"/>
        <v>0</v>
      </c>
      <c r="CG19">
        <f t="shared" si="4"/>
        <v>0</v>
      </c>
      <c r="CH19">
        <f t="shared" si="5"/>
        <v>0</v>
      </c>
    </row>
    <row r="20" spans="1:86" ht="14.25">
      <c r="A20" t="s">
        <v>365</v>
      </c>
      <c r="B20" t="s">
        <v>106</v>
      </c>
      <c r="C20">
        <v>3</v>
      </c>
      <c r="D20">
        <v>1</v>
      </c>
      <c r="E20">
        <v>3</v>
      </c>
      <c r="F20">
        <v>0</v>
      </c>
      <c r="H20">
        <v>360</v>
      </c>
      <c r="I20">
        <v>6</v>
      </c>
      <c r="J20">
        <f t="shared" si="6"/>
        <v>12</v>
      </c>
      <c r="K20">
        <v>0</v>
      </c>
      <c r="L20">
        <v>840</v>
      </c>
      <c r="M20">
        <v>2400</v>
      </c>
      <c r="N20">
        <v>2000</v>
      </c>
      <c r="O20">
        <v>800</v>
      </c>
      <c r="P20" s="46">
        <v>150</v>
      </c>
      <c r="AI20">
        <v>2</v>
      </c>
      <c r="AY20">
        <f t="shared" si="7"/>
        <v>0</v>
      </c>
      <c r="AZ20">
        <f t="shared" si="8"/>
        <v>0</v>
      </c>
      <c r="BA20">
        <f t="shared" si="9"/>
        <v>0</v>
      </c>
      <c r="BB20">
        <f t="shared" si="10"/>
        <v>0</v>
      </c>
      <c r="BC20">
        <f t="shared" si="11"/>
        <v>0</v>
      </c>
      <c r="BD20">
        <f t="shared" si="12"/>
        <v>0</v>
      </c>
      <c r="BE20">
        <f t="shared" si="13"/>
        <v>0</v>
      </c>
      <c r="BF20">
        <f t="shared" si="14"/>
        <v>0</v>
      </c>
      <c r="BG20">
        <f t="shared" si="15"/>
        <v>0</v>
      </c>
      <c r="BH20">
        <f t="shared" si="16"/>
        <v>0</v>
      </c>
      <c r="BI20">
        <f t="shared" si="17"/>
        <v>0</v>
      </c>
      <c r="BJ20">
        <f t="shared" si="18"/>
        <v>0</v>
      </c>
      <c r="BK20">
        <f t="shared" si="19"/>
        <v>0</v>
      </c>
      <c r="BL20">
        <f t="shared" si="20"/>
        <v>0</v>
      </c>
      <c r="BM20">
        <f t="shared" si="21"/>
        <v>0</v>
      </c>
      <c r="BN20">
        <f t="shared" si="22"/>
        <v>0</v>
      </c>
      <c r="BO20">
        <f t="shared" si="23"/>
        <v>0</v>
      </c>
      <c r="BP20">
        <f t="shared" si="24"/>
        <v>0</v>
      </c>
      <c r="BQ20">
        <f t="shared" si="25"/>
        <v>0</v>
      </c>
      <c r="BR20">
        <f t="shared" si="26"/>
        <v>0</v>
      </c>
      <c r="BS20">
        <f t="shared" si="27"/>
        <v>0</v>
      </c>
      <c r="BT20">
        <f t="shared" si="28"/>
        <v>0</v>
      </c>
      <c r="BU20">
        <f t="shared" si="29"/>
        <v>0</v>
      </c>
      <c r="BV20">
        <f t="shared" si="30"/>
        <v>0</v>
      </c>
      <c r="BW20">
        <f t="shared" si="31"/>
        <v>0</v>
      </c>
      <c r="BX20">
        <f t="shared" si="32"/>
        <v>0</v>
      </c>
      <c r="BY20">
        <f t="shared" si="33"/>
        <v>0</v>
      </c>
      <c r="BZ20">
        <f t="shared" si="34"/>
        <v>0</v>
      </c>
      <c r="CA20">
        <f t="shared" si="35"/>
        <v>0</v>
      </c>
      <c r="CB20">
        <f t="shared" si="36"/>
        <v>0</v>
      </c>
      <c r="CC20">
        <f t="shared" si="37"/>
        <v>0</v>
      </c>
      <c r="CD20">
        <f t="shared" si="38"/>
        <v>0</v>
      </c>
      <c r="CE20">
        <f t="shared" si="39"/>
        <v>0</v>
      </c>
      <c r="CF20">
        <f t="shared" si="40"/>
        <v>0</v>
      </c>
      <c r="CG20">
        <f t="shared" si="4"/>
        <v>0</v>
      </c>
      <c r="CH20">
        <f t="shared" si="5"/>
        <v>0</v>
      </c>
    </row>
    <row r="21" spans="1:86" ht="14.25">
      <c r="A21" t="s">
        <v>365</v>
      </c>
      <c r="B21" t="s">
        <v>106</v>
      </c>
      <c r="C21">
        <v>4</v>
      </c>
      <c r="D21">
        <v>1</v>
      </c>
      <c r="E21">
        <v>4</v>
      </c>
      <c r="F21">
        <v>0</v>
      </c>
      <c r="H21">
        <v>720</v>
      </c>
      <c r="I21">
        <v>12</v>
      </c>
      <c r="J21">
        <f t="shared" si="6"/>
        <v>24</v>
      </c>
      <c r="K21">
        <v>0</v>
      </c>
      <c r="L21">
        <v>1680</v>
      </c>
      <c r="M21">
        <v>4800</v>
      </c>
      <c r="N21">
        <v>4000</v>
      </c>
      <c r="O21">
        <v>1600</v>
      </c>
      <c r="P21" s="46">
        <v>250</v>
      </c>
      <c r="AI21">
        <v>3</v>
      </c>
      <c r="AY21">
        <f t="shared" si="7"/>
        <v>0</v>
      </c>
      <c r="AZ21">
        <f t="shared" si="8"/>
        <v>0</v>
      </c>
      <c r="BA21">
        <f t="shared" si="9"/>
        <v>0</v>
      </c>
      <c r="BB21">
        <f t="shared" si="10"/>
        <v>0</v>
      </c>
      <c r="BC21">
        <f t="shared" si="11"/>
        <v>0</v>
      </c>
      <c r="BD21">
        <f t="shared" si="12"/>
        <v>0</v>
      </c>
      <c r="BE21">
        <f t="shared" si="13"/>
        <v>0</v>
      </c>
      <c r="BF21">
        <f t="shared" si="14"/>
        <v>0</v>
      </c>
      <c r="BG21">
        <f t="shared" si="15"/>
        <v>0</v>
      </c>
      <c r="BH21">
        <f t="shared" si="16"/>
        <v>0</v>
      </c>
      <c r="BI21">
        <f t="shared" si="17"/>
        <v>0</v>
      </c>
      <c r="BJ21">
        <f t="shared" si="18"/>
        <v>0</v>
      </c>
      <c r="BK21">
        <f t="shared" si="19"/>
        <v>0</v>
      </c>
      <c r="BL21">
        <f t="shared" si="20"/>
        <v>0</v>
      </c>
      <c r="BM21">
        <f t="shared" si="21"/>
        <v>0</v>
      </c>
      <c r="BN21">
        <f t="shared" si="22"/>
        <v>0</v>
      </c>
      <c r="BO21">
        <f t="shared" si="23"/>
        <v>0</v>
      </c>
      <c r="BP21">
        <f t="shared" si="24"/>
        <v>0</v>
      </c>
      <c r="BQ21">
        <f t="shared" si="25"/>
        <v>0</v>
      </c>
      <c r="BR21">
        <f t="shared" si="26"/>
        <v>0</v>
      </c>
      <c r="BS21">
        <f t="shared" si="27"/>
        <v>0</v>
      </c>
      <c r="BT21">
        <f t="shared" si="28"/>
        <v>0</v>
      </c>
      <c r="BU21">
        <f t="shared" si="29"/>
        <v>0</v>
      </c>
      <c r="BV21">
        <f t="shared" si="30"/>
        <v>0</v>
      </c>
      <c r="BW21">
        <f t="shared" si="31"/>
        <v>0</v>
      </c>
      <c r="BX21">
        <f t="shared" si="32"/>
        <v>0</v>
      </c>
      <c r="BY21">
        <f t="shared" si="33"/>
        <v>0</v>
      </c>
      <c r="BZ21">
        <f t="shared" si="34"/>
        <v>0</v>
      </c>
      <c r="CA21">
        <f t="shared" si="35"/>
        <v>0</v>
      </c>
      <c r="CB21">
        <f t="shared" si="36"/>
        <v>0</v>
      </c>
      <c r="CC21">
        <f t="shared" si="37"/>
        <v>0</v>
      </c>
      <c r="CD21">
        <f t="shared" si="38"/>
        <v>0</v>
      </c>
      <c r="CE21">
        <f t="shared" si="39"/>
        <v>0</v>
      </c>
      <c r="CF21">
        <f t="shared" si="40"/>
        <v>0</v>
      </c>
      <c r="CG21">
        <f t="shared" si="4"/>
        <v>0</v>
      </c>
      <c r="CH21">
        <f t="shared" si="5"/>
        <v>0</v>
      </c>
    </row>
    <row r="22" spans="1:86" ht="14.25">
      <c r="A22" t="s">
        <v>365</v>
      </c>
      <c r="B22" t="s">
        <v>106</v>
      </c>
      <c r="C22">
        <v>5</v>
      </c>
      <c r="D22">
        <v>1</v>
      </c>
      <c r="E22">
        <v>5</v>
      </c>
      <c r="F22">
        <v>0</v>
      </c>
      <c r="H22">
        <v>1440</v>
      </c>
      <c r="I22">
        <v>24</v>
      </c>
      <c r="J22">
        <f t="shared" si="6"/>
        <v>48</v>
      </c>
      <c r="K22">
        <v>0</v>
      </c>
      <c r="L22">
        <v>3360</v>
      </c>
      <c r="M22">
        <v>9600</v>
      </c>
      <c r="N22">
        <v>8000</v>
      </c>
      <c r="O22">
        <v>3200</v>
      </c>
      <c r="P22" s="46">
        <v>375</v>
      </c>
      <c r="AI22">
        <v>4</v>
      </c>
      <c r="AY22">
        <f t="shared" si="7"/>
        <v>0</v>
      </c>
      <c r="AZ22">
        <f t="shared" si="8"/>
        <v>0</v>
      </c>
      <c r="BA22">
        <f t="shared" si="9"/>
        <v>0</v>
      </c>
      <c r="BB22">
        <f t="shared" si="10"/>
        <v>0</v>
      </c>
      <c r="BC22">
        <f t="shared" si="11"/>
        <v>0</v>
      </c>
      <c r="BD22">
        <f t="shared" si="12"/>
        <v>0</v>
      </c>
      <c r="BE22">
        <f t="shared" si="13"/>
        <v>0</v>
      </c>
      <c r="BF22">
        <f t="shared" si="14"/>
        <v>0</v>
      </c>
      <c r="BG22">
        <f t="shared" si="15"/>
        <v>0</v>
      </c>
      <c r="BH22">
        <f t="shared" si="16"/>
        <v>0</v>
      </c>
      <c r="BI22">
        <f t="shared" si="17"/>
        <v>0</v>
      </c>
      <c r="BJ22">
        <f t="shared" si="18"/>
        <v>0</v>
      </c>
      <c r="BK22">
        <f t="shared" si="19"/>
        <v>0</v>
      </c>
      <c r="BL22">
        <f t="shared" si="20"/>
        <v>0</v>
      </c>
      <c r="BM22">
        <f t="shared" si="21"/>
        <v>0</v>
      </c>
      <c r="BN22">
        <f t="shared" si="22"/>
        <v>0</v>
      </c>
      <c r="BO22">
        <f t="shared" si="23"/>
        <v>0</v>
      </c>
      <c r="BP22">
        <f t="shared" si="24"/>
        <v>0</v>
      </c>
      <c r="BQ22">
        <f t="shared" si="25"/>
        <v>0</v>
      </c>
      <c r="BR22">
        <f t="shared" si="26"/>
        <v>0</v>
      </c>
      <c r="BS22">
        <f t="shared" si="27"/>
        <v>0</v>
      </c>
      <c r="BT22">
        <f t="shared" si="28"/>
        <v>0</v>
      </c>
      <c r="BU22">
        <f t="shared" si="29"/>
        <v>0</v>
      </c>
      <c r="BV22">
        <f t="shared" si="30"/>
        <v>0</v>
      </c>
      <c r="BW22">
        <f t="shared" si="31"/>
        <v>0</v>
      </c>
      <c r="BX22">
        <f t="shared" si="32"/>
        <v>0</v>
      </c>
      <c r="BY22">
        <f t="shared" si="33"/>
        <v>0</v>
      </c>
      <c r="BZ22">
        <f t="shared" si="34"/>
        <v>0</v>
      </c>
      <c r="CA22">
        <f t="shared" si="35"/>
        <v>0</v>
      </c>
      <c r="CB22">
        <f t="shared" si="36"/>
        <v>0</v>
      </c>
      <c r="CC22">
        <f t="shared" si="37"/>
        <v>0</v>
      </c>
      <c r="CD22">
        <f t="shared" si="38"/>
        <v>0</v>
      </c>
      <c r="CE22">
        <f t="shared" si="39"/>
        <v>0</v>
      </c>
      <c r="CF22">
        <f t="shared" si="40"/>
        <v>0</v>
      </c>
      <c r="CG22">
        <f t="shared" si="4"/>
        <v>0</v>
      </c>
      <c r="CH22">
        <f t="shared" si="5"/>
        <v>0</v>
      </c>
    </row>
    <row r="23" spans="1:86" ht="14.25">
      <c r="A23" t="s">
        <v>365</v>
      </c>
      <c r="B23" t="s">
        <v>106</v>
      </c>
      <c r="C23">
        <v>6</v>
      </c>
      <c r="D23">
        <v>1</v>
      </c>
      <c r="E23">
        <v>6</v>
      </c>
      <c r="F23">
        <v>0</v>
      </c>
      <c r="H23">
        <v>2880</v>
      </c>
      <c r="I23">
        <v>48</v>
      </c>
      <c r="J23">
        <f t="shared" si="6"/>
        <v>96</v>
      </c>
      <c r="K23">
        <v>0</v>
      </c>
      <c r="L23">
        <v>6720</v>
      </c>
      <c r="M23">
        <v>19200</v>
      </c>
      <c r="N23">
        <v>16000</v>
      </c>
      <c r="O23">
        <v>6400</v>
      </c>
      <c r="P23" s="46">
        <v>525</v>
      </c>
      <c r="AI23">
        <v>5</v>
      </c>
      <c r="AY23">
        <f t="shared" si="7"/>
        <v>0</v>
      </c>
      <c r="AZ23">
        <f t="shared" si="8"/>
        <v>0</v>
      </c>
      <c r="BA23">
        <f t="shared" si="9"/>
        <v>0</v>
      </c>
      <c r="BB23">
        <f t="shared" si="10"/>
        <v>0</v>
      </c>
      <c r="BC23">
        <f t="shared" si="11"/>
        <v>0</v>
      </c>
      <c r="BD23">
        <f t="shared" si="12"/>
        <v>0</v>
      </c>
      <c r="BE23">
        <f t="shared" si="13"/>
        <v>0</v>
      </c>
      <c r="BF23">
        <f t="shared" si="14"/>
        <v>0</v>
      </c>
      <c r="BG23">
        <f t="shared" si="15"/>
        <v>0</v>
      </c>
      <c r="BH23">
        <f t="shared" si="16"/>
        <v>0</v>
      </c>
      <c r="BI23">
        <f t="shared" si="17"/>
        <v>0</v>
      </c>
      <c r="BJ23">
        <f t="shared" si="18"/>
        <v>0</v>
      </c>
      <c r="BK23">
        <f t="shared" si="19"/>
        <v>0</v>
      </c>
      <c r="BL23">
        <f t="shared" si="20"/>
        <v>0</v>
      </c>
      <c r="BM23">
        <f t="shared" si="21"/>
        <v>0</v>
      </c>
      <c r="BN23">
        <f t="shared" si="22"/>
        <v>0</v>
      </c>
      <c r="BO23">
        <f t="shared" si="23"/>
        <v>0</v>
      </c>
      <c r="BP23">
        <f t="shared" si="24"/>
        <v>0</v>
      </c>
      <c r="BQ23">
        <f t="shared" si="25"/>
        <v>0</v>
      </c>
      <c r="BR23">
        <f t="shared" si="26"/>
        <v>0</v>
      </c>
      <c r="BS23">
        <f t="shared" si="27"/>
        <v>0</v>
      </c>
      <c r="BT23">
        <f t="shared" si="28"/>
        <v>0</v>
      </c>
      <c r="BU23">
        <f t="shared" si="29"/>
        <v>0</v>
      </c>
      <c r="BV23">
        <f t="shared" si="30"/>
        <v>0</v>
      </c>
      <c r="BW23">
        <f t="shared" si="31"/>
        <v>0</v>
      </c>
      <c r="BX23">
        <f t="shared" si="32"/>
        <v>0</v>
      </c>
      <c r="BY23">
        <f t="shared" si="33"/>
        <v>0</v>
      </c>
      <c r="BZ23">
        <f t="shared" si="34"/>
        <v>0</v>
      </c>
      <c r="CA23">
        <f t="shared" si="35"/>
        <v>0</v>
      </c>
      <c r="CB23">
        <f t="shared" si="36"/>
        <v>0</v>
      </c>
      <c r="CC23">
        <f t="shared" si="37"/>
        <v>0</v>
      </c>
      <c r="CD23">
        <f t="shared" si="38"/>
        <v>0</v>
      </c>
      <c r="CE23">
        <f t="shared" si="39"/>
        <v>0</v>
      </c>
      <c r="CF23">
        <f t="shared" si="40"/>
        <v>0</v>
      </c>
      <c r="CG23">
        <f t="shared" si="4"/>
        <v>0</v>
      </c>
      <c r="CH23">
        <f t="shared" si="5"/>
        <v>0</v>
      </c>
    </row>
    <row r="24" spans="1:86" ht="14.25">
      <c r="A24" t="s">
        <v>365</v>
      </c>
      <c r="B24" t="s">
        <v>106</v>
      </c>
      <c r="C24">
        <v>7</v>
      </c>
      <c r="D24">
        <v>1</v>
      </c>
      <c r="E24">
        <v>7</v>
      </c>
      <c r="F24">
        <v>0</v>
      </c>
      <c r="H24">
        <v>5760</v>
      </c>
      <c r="I24">
        <v>96</v>
      </c>
      <c r="J24">
        <f t="shared" si="6"/>
        <v>192</v>
      </c>
      <c r="K24">
        <v>0</v>
      </c>
      <c r="L24">
        <v>13440</v>
      </c>
      <c r="M24">
        <v>38400</v>
      </c>
      <c r="N24">
        <v>32000</v>
      </c>
      <c r="O24">
        <v>12800</v>
      </c>
      <c r="P24" s="46">
        <v>700</v>
      </c>
      <c r="AI24">
        <v>6</v>
      </c>
      <c r="AY24">
        <f t="shared" si="7"/>
        <v>0</v>
      </c>
      <c r="AZ24">
        <f t="shared" si="8"/>
        <v>0</v>
      </c>
      <c r="BA24">
        <f t="shared" si="9"/>
        <v>0</v>
      </c>
      <c r="BB24">
        <f t="shared" si="10"/>
        <v>0</v>
      </c>
      <c r="BC24">
        <f t="shared" si="11"/>
        <v>0</v>
      </c>
      <c r="BD24">
        <f t="shared" si="12"/>
        <v>0</v>
      </c>
      <c r="BE24">
        <f t="shared" si="13"/>
        <v>0</v>
      </c>
      <c r="BF24">
        <f t="shared" si="14"/>
        <v>0</v>
      </c>
      <c r="BG24">
        <f t="shared" si="15"/>
        <v>0</v>
      </c>
      <c r="BH24">
        <f t="shared" si="16"/>
        <v>0</v>
      </c>
      <c r="BI24">
        <f t="shared" si="17"/>
        <v>0</v>
      </c>
      <c r="BJ24">
        <f t="shared" si="18"/>
        <v>0</v>
      </c>
      <c r="BK24">
        <f t="shared" si="19"/>
        <v>0</v>
      </c>
      <c r="BL24">
        <f t="shared" si="20"/>
        <v>0</v>
      </c>
      <c r="BM24">
        <f t="shared" si="21"/>
        <v>0</v>
      </c>
      <c r="BN24">
        <f t="shared" si="22"/>
        <v>0</v>
      </c>
      <c r="BO24">
        <f t="shared" si="23"/>
        <v>0</v>
      </c>
      <c r="BP24">
        <f t="shared" si="24"/>
        <v>0</v>
      </c>
      <c r="BQ24">
        <f t="shared" si="25"/>
        <v>0</v>
      </c>
      <c r="BR24">
        <f t="shared" si="26"/>
        <v>0</v>
      </c>
      <c r="BS24">
        <f t="shared" si="27"/>
        <v>0</v>
      </c>
      <c r="BT24">
        <f t="shared" si="28"/>
        <v>0</v>
      </c>
      <c r="BU24">
        <f t="shared" si="29"/>
        <v>0</v>
      </c>
      <c r="BV24">
        <f t="shared" si="30"/>
        <v>0</v>
      </c>
      <c r="BW24">
        <f t="shared" si="31"/>
        <v>0</v>
      </c>
      <c r="BX24">
        <f t="shared" si="32"/>
        <v>0</v>
      </c>
      <c r="BY24">
        <f t="shared" si="33"/>
        <v>0</v>
      </c>
      <c r="BZ24">
        <f t="shared" si="34"/>
        <v>0</v>
      </c>
      <c r="CA24">
        <f t="shared" si="35"/>
        <v>0</v>
      </c>
      <c r="CB24">
        <f t="shared" si="36"/>
        <v>0</v>
      </c>
      <c r="CC24">
        <f t="shared" si="37"/>
        <v>0</v>
      </c>
      <c r="CD24">
        <f t="shared" si="38"/>
        <v>0</v>
      </c>
      <c r="CE24">
        <f t="shared" si="39"/>
        <v>0</v>
      </c>
      <c r="CF24">
        <f t="shared" si="40"/>
        <v>0</v>
      </c>
      <c r="CG24">
        <f t="shared" si="4"/>
        <v>0</v>
      </c>
      <c r="CH24">
        <f t="shared" si="5"/>
        <v>0</v>
      </c>
    </row>
    <row r="25" spans="1:86" ht="14.25">
      <c r="A25" t="s">
        <v>365</v>
      </c>
      <c r="B25" t="s">
        <v>106</v>
      </c>
      <c r="C25">
        <v>8</v>
      </c>
      <c r="D25">
        <v>1</v>
      </c>
      <c r="E25">
        <v>8</v>
      </c>
      <c r="F25">
        <v>0</v>
      </c>
      <c r="H25">
        <v>11520</v>
      </c>
      <c r="I25">
        <v>192</v>
      </c>
      <c r="J25">
        <f t="shared" si="6"/>
        <v>384</v>
      </c>
      <c r="K25">
        <v>0</v>
      </c>
      <c r="L25">
        <v>26880</v>
      </c>
      <c r="M25">
        <v>76800</v>
      </c>
      <c r="N25">
        <v>64000</v>
      </c>
      <c r="O25">
        <v>25600</v>
      </c>
      <c r="P25" s="46">
        <v>900</v>
      </c>
      <c r="AI25">
        <v>7</v>
      </c>
      <c r="AY25">
        <f t="shared" si="7"/>
        <v>0</v>
      </c>
      <c r="AZ25">
        <f t="shared" si="8"/>
        <v>0</v>
      </c>
      <c r="BA25">
        <f t="shared" si="9"/>
        <v>0</v>
      </c>
      <c r="BB25">
        <f t="shared" si="10"/>
        <v>0</v>
      </c>
      <c r="BC25">
        <f t="shared" si="11"/>
        <v>0</v>
      </c>
      <c r="BD25">
        <f t="shared" si="12"/>
        <v>0</v>
      </c>
      <c r="BE25">
        <f t="shared" si="13"/>
        <v>0</v>
      </c>
      <c r="BF25">
        <f t="shared" si="14"/>
        <v>0</v>
      </c>
      <c r="BG25">
        <f t="shared" si="15"/>
        <v>0</v>
      </c>
      <c r="BH25">
        <f t="shared" si="16"/>
        <v>0</v>
      </c>
      <c r="BI25">
        <f t="shared" si="17"/>
        <v>0</v>
      </c>
      <c r="BJ25">
        <f t="shared" si="18"/>
        <v>0</v>
      </c>
      <c r="BK25">
        <f t="shared" si="19"/>
        <v>0</v>
      </c>
      <c r="BL25">
        <f t="shared" si="20"/>
        <v>0</v>
      </c>
      <c r="BM25">
        <f t="shared" si="21"/>
        <v>0</v>
      </c>
      <c r="BN25">
        <f t="shared" si="22"/>
        <v>0</v>
      </c>
      <c r="BO25">
        <f t="shared" si="23"/>
        <v>0</v>
      </c>
      <c r="BP25">
        <f t="shared" si="24"/>
        <v>0</v>
      </c>
      <c r="BQ25">
        <f t="shared" si="25"/>
        <v>0</v>
      </c>
      <c r="BR25">
        <f t="shared" si="26"/>
        <v>0</v>
      </c>
      <c r="BS25">
        <f t="shared" si="27"/>
        <v>0</v>
      </c>
      <c r="BT25">
        <f t="shared" si="28"/>
        <v>0</v>
      </c>
      <c r="BU25">
        <f t="shared" si="29"/>
        <v>0</v>
      </c>
      <c r="BV25">
        <f t="shared" si="30"/>
        <v>0</v>
      </c>
      <c r="BW25">
        <f t="shared" si="31"/>
        <v>0</v>
      </c>
      <c r="BX25">
        <f t="shared" si="32"/>
        <v>0</v>
      </c>
      <c r="BY25">
        <f t="shared" si="33"/>
        <v>0</v>
      </c>
      <c r="BZ25">
        <f t="shared" si="34"/>
        <v>0</v>
      </c>
      <c r="CA25">
        <f t="shared" si="35"/>
        <v>0</v>
      </c>
      <c r="CB25">
        <f t="shared" si="36"/>
        <v>0</v>
      </c>
      <c r="CC25">
        <f t="shared" si="37"/>
        <v>0</v>
      </c>
      <c r="CD25">
        <f t="shared" si="38"/>
        <v>0</v>
      </c>
      <c r="CE25">
        <f t="shared" si="39"/>
        <v>0</v>
      </c>
      <c r="CF25">
        <f t="shared" si="40"/>
        <v>0</v>
      </c>
      <c r="CG25">
        <f t="shared" si="4"/>
        <v>0</v>
      </c>
      <c r="CH25">
        <f t="shared" si="5"/>
        <v>0</v>
      </c>
    </row>
    <row r="26" spans="1:86" ht="14.25">
      <c r="A26" t="s">
        <v>365</v>
      </c>
      <c r="B26" t="s">
        <v>106</v>
      </c>
      <c r="C26">
        <v>9</v>
      </c>
      <c r="D26">
        <v>1</v>
      </c>
      <c r="E26">
        <v>9</v>
      </c>
      <c r="F26">
        <v>0</v>
      </c>
      <c r="H26">
        <v>23040</v>
      </c>
      <c r="I26">
        <v>384</v>
      </c>
      <c r="J26">
        <f t="shared" si="6"/>
        <v>768</v>
      </c>
      <c r="K26">
        <v>0</v>
      </c>
      <c r="L26">
        <v>53760</v>
      </c>
      <c r="M26">
        <v>153600</v>
      </c>
      <c r="N26">
        <v>128000</v>
      </c>
      <c r="O26">
        <v>51200</v>
      </c>
      <c r="P26" s="46">
        <v>1125</v>
      </c>
      <c r="S26" s="46"/>
      <c r="AI26">
        <v>8</v>
      </c>
      <c r="AY26">
        <f t="shared" si="7"/>
        <v>0</v>
      </c>
      <c r="AZ26">
        <f t="shared" si="8"/>
        <v>0</v>
      </c>
      <c r="BA26">
        <f>SUMIFS($CH$3:$CH$341,$A$3:$A$341,S$2,$C$3:$C$341,#REF!)</f>
        <v>0</v>
      </c>
      <c r="BB26">
        <f t="shared" si="10"/>
        <v>0</v>
      </c>
      <c r="BC26">
        <f t="shared" si="11"/>
        <v>0</v>
      </c>
      <c r="BD26">
        <f t="shared" si="12"/>
        <v>0</v>
      </c>
      <c r="BE26">
        <f t="shared" si="13"/>
        <v>0</v>
      </c>
      <c r="BF26">
        <f t="shared" si="14"/>
        <v>0</v>
      </c>
      <c r="BG26">
        <f t="shared" si="15"/>
        <v>0</v>
      </c>
      <c r="BH26">
        <f t="shared" si="16"/>
        <v>0</v>
      </c>
      <c r="BI26">
        <f t="shared" si="17"/>
        <v>0</v>
      </c>
      <c r="BJ26">
        <f t="shared" si="18"/>
        <v>0</v>
      </c>
      <c r="BK26">
        <f t="shared" si="19"/>
        <v>0</v>
      </c>
      <c r="BL26">
        <f t="shared" si="20"/>
        <v>0</v>
      </c>
      <c r="BM26">
        <f t="shared" si="21"/>
        <v>0</v>
      </c>
      <c r="BN26">
        <f t="shared" si="22"/>
        <v>0</v>
      </c>
      <c r="BO26">
        <f t="shared" si="23"/>
        <v>0</v>
      </c>
      <c r="BP26">
        <f t="shared" si="24"/>
        <v>0</v>
      </c>
      <c r="BQ26">
        <f t="shared" si="25"/>
        <v>0</v>
      </c>
      <c r="BR26">
        <f t="shared" si="26"/>
        <v>0</v>
      </c>
      <c r="BS26">
        <f t="shared" si="27"/>
        <v>0</v>
      </c>
      <c r="BT26">
        <f t="shared" si="28"/>
        <v>0</v>
      </c>
      <c r="BU26">
        <f t="shared" si="29"/>
        <v>0</v>
      </c>
      <c r="BV26">
        <f t="shared" si="30"/>
        <v>0</v>
      </c>
      <c r="BW26">
        <f t="shared" si="31"/>
        <v>0</v>
      </c>
      <c r="BX26">
        <f t="shared" si="32"/>
        <v>0</v>
      </c>
      <c r="BY26">
        <f t="shared" si="33"/>
        <v>0</v>
      </c>
      <c r="BZ26">
        <f t="shared" si="34"/>
        <v>0</v>
      </c>
      <c r="CA26">
        <f t="shared" si="35"/>
        <v>0</v>
      </c>
      <c r="CB26">
        <f t="shared" si="36"/>
        <v>0</v>
      </c>
      <c r="CC26">
        <f t="shared" si="37"/>
        <v>0</v>
      </c>
      <c r="CD26">
        <f t="shared" si="38"/>
        <v>0</v>
      </c>
      <c r="CE26">
        <f t="shared" si="39"/>
        <v>0</v>
      </c>
      <c r="CF26">
        <f t="shared" si="40"/>
        <v>0</v>
      </c>
      <c r="CG26">
        <f t="shared" si="4"/>
        <v>0</v>
      </c>
      <c r="CH26">
        <f t="shared" si="5"/>
        <v>0</v>
      </c>
    </row>
    <row r="27" spans="1:86" ht="25.5">
      <c r="A27" t="s">
        <v>365</v>
      </c>
      <c r="B27" t="s">
        <v>106</v>
      </c>
      <c r="C27">
        <v>10</v>
      </c>
      <c r="D27">
        <v>1</v>
      </c>
      <c r="E27">
        <v>10</v>
      </c>
      <c r="F27">
        <v>0</v>
      </c>
      <c r="G27" t="s">
        <v>117</v>
      </c>
      <c r="H27">
        <v>46080</v>
      </c>
      <c r="I27">
        <v>768</v>
      </c>
      <c r="J27">
        <f t="shared" si="6"/>
        <v>1536</v>
      </c>
      <c r="K27">
        <v>0</v>
      </c>
      <c r="L27">
        <v>107520</v>
      </c>
      <c r="M27">
        <v>307200</v>
      </c>
      <c r="N27">
        <v>256000</v>
      </c>
      <c r="O27">
        <v>102400</v>
      </c>
      <c r="P27" s="46">
        <v>1375</v>
      </c>
      <c r="AI27">
        <v>9</v>
      </c>
      <c r="AY27">
        <f t="shared" si="7"/>
        <v>0</v>
      </c>
      <c r="AZ27">
        <f t="shared" si="8"/>
        <v>0</v>
      </c>
      <c r="BA27">
        <f t="shared" si="9"/>
        <v>0</v>
      </c>
      <c r="BB27">
        <f t="shared" si="10"/>
        <v>0</v>
      </c>
      <c r="BC27">
        <f t="shared" si="11"/>
        <v>0</v>
      </c>
      <c r="BD27">
        <f t="shared" si="12"/>
        <v>0</v>
      </c>
      <c r="BE27">
        <f t="shared" si="13"/>
        <v>0</v>
      </c>
      <c r="BF27">
        <f t="shared" si="14"/>
        <v>0</v>
      </c>
      <c r="BG27">
        <f t="shared" si="15"/>
        <v>0</v>
      </c>
      <c r="BH27">
        <f t="shared" si="16"/>
        <v>0</v>
      </c>
      <c r="BI27">
        <f t="shared" si="17"/>
        <v>0</v>
      </c>
      <c r="BJ27">
        <f t="shared" si="18"/>
        <v>0</v>
      </c>
      <c r="BK27">
        <f t="shared" si="19"/>
        <v>0</v>
      </c>
      <c r="BL27">
        <f t="shared" si="20"/>
        <v>0</v>
      </c>
      <c r="BM27">
        <f t="shared" si="21"/>
        <v>0</v>
      </c>
      <c r="BN27">
        <f t="shared" si="22"/>
        <v>0</v>
      </c>
      <c r="BO27">
        <f t="shared" si="23"/>
        <v>0</v>
      </c>
      <c r="BP27">
        <f t="shared" si="24"/>
        <v>0</v>
      </c>
      <c r="BQ27">
        <f t="shared" si="25"/>
        <v>0</v>
      </c>
      <c r="BR27">
        <f t="shared" si="26"/>
        <v>0</v>
      </c>
      <c r="BS27">
        <f t="shared" si="27"/>
        <v>0</v>
      </c>
      <c r="BT27">
        <f t="shared" si="28"/>
        <v>0</v>
      </c>
      <c r="BU27">
        <f t="shared" si="29"/>
        <v>0</v>
      </c>
      <c r="BV27">
        <f t="shared" si="30"/>
        <v>0</v>
      </c>
      <c r="BW27">
        <f t="shared" si="31"/>
        <v>0</v>
      </c>
      <c r="BX27">
        <f t="shared" si="32"/>
        <v>0</v>
      </c>
      <c r="BY27">
        <f t="shared" si="33"/>
        <v>0</v>
      </c>
      <c r="BZ27">
        <f t="shared" si="34"/>
        <v>0</v>
      </c>
      <c r="CA27">
        <f t="shared" si="35"/>
        <v>0</v>
      </c>
      <c r="CB27">
        <f t="shared" si="36"/>
        <v>0</v>
      </c>
      <c r="CC27">
        <f t="shared" si="37"/>
        <v>0</v>
      </c>
      <c r="CD27">
        <f t="shared" si="38"/>
        <v>0</v>
      </c>
      <c r="CE27">
        <f t="shared" si="39"/>
        <v>0</v>
      </c>
      <c r="CF27">
        <f t="shared" si="40"/>
        <v>0</v>
      </c>
      <c r="CG27">
        <f t="shared" si="4"/>
        <v>0</v>
      </c>
      <c r="CH27">
        <f t="shared" si="5"/>
        <v>0</v>
      </c>
    </row>
    <row r="28" spans="1:86" ht="14.25">
      <c r="A28" t="s">
        <v>89</v>
      </c>
      <c r="B28" t="s">
        <v>106</v>
      </c>
      <c r="C28">
        <v>1</v>
      </c>
      <c r="D28">
        <v>1</v>
      </c>
      <c r="E28">
        <v>1</v>
      </c>
      <c r="F28">
        <v>0</v>
      </c>
      <c r="H28">
        <v>5</v>
      </c>
      <c r="I28">
        <v>8.3333333333333329E-2</v>
      </c>
      <c r="J28">
        <f t="shared" si="6"/>
        <v>1</v>
      </c>
      <c r="K28">
        <v>0</v>
      </c>
      <c r="L28">
        <v>180</v>
      </c>
      <c r="M28">
        <v>500</v>
      </c>
      <c r="N28">
        <v>150</v>
      </c>
      <c r="O28">
        <v>400</v>
      </c>
      <c r="P28" s="46">
        <v>20</v>
      </c>
      <c r="AY28">
        <f t="shared" si="7"/>
        <v>0</v>
      </c>
      <c r="AZ28">
        <f t="shared" si="8"/>
        <v>0</v>
      </c>
      <c r="BA28">
        <f t="shared" si="9"/>
        <v>0</v>
      </c>
      <c r="BB28">
        <f t="shared" si="10"/>
        <v>0</v>
      </c>
      <c r="BC28">
        <f t="shared" si="11"/>
        <v>0</v>
      </c>
      <c r="BD28">
        <f t="shared" si="12"/>
        <v>0</v>
      </c>
      <c r="BE28">
        <f t="shared" si="13"/>
        <v>0</v>
      </c>
      <c r="BF28">
        <f t="shared" si="14"/>
        <v>0</v>
      </c>
      <c r="BG28">
        <f t="shared" si="15"/>
        <v>0</v>
      </c>
      <c r="BH28">
        <f t="shared" si="16"/>
        <v>0</v>
      </c>
      <c r="BI28">
        <f t="shared" si="17"/>
        <v>0</v>
      </c>
      <c r="BJ28">
        <f t="shared" si="18"/>
        <v>0</v>
      </c>
      <c r="BK28">
        <f t="shared" si="19"/>
        <v>0</v>
      </c>
      <c r="BL28">
        <f t="shared" si="20"/>
        <v>0</v>
      </c>
      <c r="BM28">
        <f t="shared" si="21"/>
        <v>0</v>
      </c>
      <c r="BN28">
        <f t="shared" si="22"/>
        <v>0</v>
      </c>
      <c r="BO28">
        <f t="shared" si="23"/>
        <v>0</v>
      </c>
      <c r="BP28">
        <f t="shared" si="24"/>
        <v>0</v>
      </c>
      <c r="BQ28">
        <f t="shared" si="25"/>
        <v>0</v>
      </c>
      <c r="BR28">
        <f t="shared" si="26"/>
        <v>0</v>
      </c>
      <c r="BS28">
        <f t="shared" si="27"/>
        <v>0</v>
      </c>
      <c r="BT28">
        <f t="shared" si="28"/>
        <v>0</v>
      </c>
      <c r="BU28">
        <f t="shared" si="29"/>
        <v>0</v>
      </c>
      <c r="BV28">
        <f t="shared" si="30"/>
        <v>0</v>
      </c>
      <c r="BW28">
        <f t="shared" si="31"/>
        <v>0</v>
      </c>
      <c r="BX28">
        <f t="shared" si="32"/>
        <v>0</v>
      </c>
      <c r="BY28">
        <f t="shared" si="33"/>
        <v>0</v>
      </c>
      <c r="BZ28">
        <f t="shared" si="34"/>
        <v>0</v>
      </c>
      <c r="CA28">
        <f t="shared" si="35"/>
        <v>0</v>
      </c>
      <c r="CB28">
        <f t="shared" si="36"/>
        <v>0</v>
      </c>
      <c r="CC28">
        <f t="shared" si="37"/>
        <v>0</v>
      </c>
      <c r="CD28">
        <f t="shared" si="38"/>
        <v>0</v>
      </c>
      <c r="CE28">
        <f t="shared" si="39"/>
        <v>0</v>
      </c>
      <c r="CF28">
        <f t="shared" si="40"/>
        <v>0</v>
      </c>
      <c r="CG28">
        <f t="shared" si="4"/>
        <v>0</v>
      </c>
      <c r="CH28">
        <f t="shared" si="5"/>
        <v>0</v>
      </c>
    </row>
    <row r="29" spans="1:86" ht="14.25">
      <c r="A29" t="s">
        <v>89</v>
      </c>
      <c r="B29" t="s">
        <v>106</v>
      </c>
      <c r="C29">
        <v>2</v>
      </c>
      <c r="D29">
        <v>1</v>
      </c>
      <c r="E29">
        <v>2</v>
      </c>
      <c r="F29">
        <v>0</v>
      </c>
      <c r="H29">
        <v>45</v>
      </c>
      <c r="I29">
        <v>0.75</v>
      </c>
      <c r="J29">
        <f t="shared" si="6"/>
        <v>2</v>
      </c>
      <c r="K29">
        <v>0</v>
      </c>
      <c r="L29">
        <v>360</v>
      </c>
      <c r="M29">
        <v>1000</v>
      </c>
      <c r="N29">
        <v>300</v>
      </c>
      <c r="O29">
        <v>800</v>
      </c>
      <c r="P29" s="46">
        <v>60</v>
      </c>
      <c r="AH29">
        <v>1</v>
      </c>
      <c r="AY29">
        <f t="shared" si="7"/>
        <v>0</v>
      </c>
      <c r="AZ29">
        <f t="shared" si="8"/>
        <v>0</v>
      </c>
      <c r="BA29">
        <f t="shared" si="9"/>
        <v>0</v>
      </c>
      <c r="BB29">
        <f t="shared" si="10"/>
        <v>0</v>
      </c>
      <c r="BC29">
        <f t="shared" si="11"/>
        <v>0</v>
      </c>
      <c r="BD29">
        <f t="shared" si="12"/>
        <v>0</v>
      </c>
      <c r="BE29">
        <f t="shared" si="13"/>
        <v>0</v>
      </c>
      <c r="BF29">
        <f t="shared" si="14"/>
        <v>0</v>
      </c>
      <c r="BG29">
        <f t="shared" si="15"/>
        <v>0</v>
      </c>
      <c r="BH29">
        <f t="shared" si="16"/>
        <v>0</v>
      </c>
      <c r="BI29">
        <f t="shared" si="17"/>
        <v>0</v>
      </c>
      <c r="BJ29">
        <f t="shared" si="18"/>
        <v>0</v>
      </c>
      <c r="BK29">
        <f t="shared" si="19"/>
        <v>0</v>
      </c>
      <c r="BL29">
        <f t="shared" si="20"/>
        <v>0</v>
      </c>
      <c r="BM29">
        <f t="shared" si="21"/>
        <v>0</v>
      </c>
      <c r="BN29">
        <f t="shared" si="22"/>
        <v>0</v>
      </c>
      <c r="BO29">
        <f t="shared" si="23"/>
        <v>0</v>
      </c>
      <c r="BP29">
        <f t="shared" si="24"/>
        <v>0</v>
      </c>
      <c r="BQ29">
        <f t="shared" si="25"/>
        <v>0</v>
      </c>
      <c r="BR29">
        <f t="shared" si="26"/>
        <v>0</v>
      </c>
      <c r="BS29">
        <f t="shared" si="27"/>
        <v>0</v>
      </c>
      <c r="BT29">
        <f t="shared" si="28"/>
        <v>0</v>
      </c>
      <c r="BU29">
        <f t="shared" si="29"/>
        <v>0</v>
      </c>
      <c r="BV29">
        <f t="shared" si="30"/>
        <v>0</v>
      </c>
      <c r="BW29">
        <f t="shared" si="31"/>
        <v>0</v>
      </c>
      <c r="BX29">
        <f t="shared" si="32"/>
        <v>0</v>
      </c>
      <c r="BY29">
        <f t="shared" si="33"/>
        <v>0</v>
      </c>
      <c r="BZ29">
        <f t="shared" si="34"/>
        <v>0</v>
      </c>
      <c r="CA29">
        <f t="shared" si="35"/>
        <v>0</v>
      </c>
      <c r="CB29">
        <f t="shared" si="36"/>
        <v>0</v>
      </c>
      <c r="CC29">
        <f t="shared" si="37"/>
        <v>0</v>
      </c>
      <c r="CD29">
        <f t="shared" si="38"/>
        <v>0</v>
      </c>
      <c r="CE29">
        <f t="shared" si="39"/>
        <v>0</v>
      </c>
      <c r="CF29">
        <f t="shared" si="40"/>
        <v>0</v>
      </c>
      <c r="CG29">
        <f t="shared" si="4"/>
        <v>0</v>
      </c>
      <c r="CH29">
        <f t="shared" si="5"/>
        <v>0</v>
      </c>
    </row>
    <row r="30" spans="1:86" ht="14.25">
      <c r="A30" t="s">
        <v>89</v>
      </c>
      <c r="B30" t="s">
        <v>106</v>
      </c>
      <c r="C30">
        <v>3</v>
      </c>
      <c r="D30">
        <v>1</v>
      </c>
      <c r="E30">
        <v>3</v>
      </c>
      <c r="F30">
        <v>0</v>
      </c>
      <c r="H30">
        <v>240</v>
      </c>
      <c r="I30">
        <v>4</v>
      </c>
      <c r="J30">
        <f t="shared" si="6"/>
        <v>8</v>
      </c>
      <c r="K30">
        <v>0</v>
      </c>
      <c r="L30">
        <v>720</v>
      </c>
      <c r="M30">
        <v>2000</v>
      </c>
      <c r="N30">
        <v>600</v>
      </c>
      <c r="O30">
        <v>1600</v>
      </c>
      <c r="P30" s="46">
        <v>120</v>
      </c>
      <c r="AH30">
        <v>2</v>
      </c>
      <c r="AY30">
        <f t="shared" si="7"/>
        <v>0</v>
      </c>
      <c r="AZ30">
        <f t="shared" si="8"/>
        <v>0</v>
      </c>
      <c r="BA30">
        <f t="shared" si="9"/>
        <v>0</v>
      </c>
      <c r="BB30">
        <f t="shared" si="10"/>
        <v>0</v>
      </c>
      <c r="BC30">
        <f t="shared" si="11"/>
        <v>0</v>
      </c>
      <c r="BD30">
        <f t="shared" si="12"/>
        <v>0</v>
      </c>
      <c r="BE30">
        <f t="shared" si="13"/>
        <v>0</v>
      </c>
      <c r="BF30">
        <f t="shared" si="14"/>
        <v>0</v>
      </c>
      <c r="BG30">
        <f t="shared" si="15"/>
        <v>0</v>
      </c>
      <c r="BH30">
        <f t="shared" si="16"/>
        <v>0</v>
      </c>
      <c r="BI30">
        <f t="shared" si="17"/>
        <v>0</v>
      </c>
      <c r="BJ30">
        <f t="shared" si="18"/>
        <v>0</v>
      </c>
      <c r="BK30">
        <f t="shared" si="19"/>
        <v>0</v>
      </c>
      <c r="BL30">
        <f t="shared" si="20"/>
        <v>0</v>
      </c>
      <c r="BM30">
        <f t="shared" si="21"/>
        <v>0</v>
      </c>
      <c r="BN30">
        <f t="shared" si="22"/>
        <v>0</v>
      </c>
      <c r="BO30">
        <f t="shared" si="23"/>
        <v>0</v>
      </c>
      <c r="BP30">
        <f t="shared" si="24"/>
        <v>0</v>
      </c>
      <c r="BQ30">
        <f t="shared" si="25"/>
        <v>0</v>
      </c>
      <c r="BR30">
        <f t="shared" si="26"/>
        <v>0</v>
      </c>
      <c r="BS30">
        <f t="shared" si="27"/>
        <v>0</v>
      </c>
      <c r="BT30">
        <f t="shared" si="28"/>
        <v>0</v>
      </c>
      <c r="BU30">
        <f t="shared" si="29"/>
        <v>0</v>
      </c>
      <c r="BV30">
        <f t="shared" si="30"/>
        <v>0</v>
      </c>
      <c r="BW30">
        <f t="shared" si="31"/>
        <v>0</v>
      </c>
      <c r="BX30">
        <f t="shared" si="32"/>
        <v>0</v>
      </c>
      <c r="BY30">
        <f t="shared" si="33"/>
        <v>0</v>
      </c>
      <c r="BZ30">
        <f t="shared" si="34"/>
        <v>0</v>
      </c>
      <c r="CA30">
        <f t="shared" si="35"/>
        <v>0</v>
      </c>
      <c r="CB30">
        <f t="shared" si="36"/>
        <v>0</v>
      </c>
      <c r="CC30">
        <f t="shared" si="37"/>
        <v>0</v>
      </c>
      <c r="CD30">
        <f t="shared" si="38"/>
        <v>0</v>
      </c>
      <c r="CE30">
        <f t="shared" si="39"/>
        <v>0</v>
      </c>
      <c r="CF30">
        <f t="shared" si="40"/>
        <v>0</v>
      </c>
      <c r="CG30">
        <f t="shared" si="4"/>
        <v>0</v>
      </c>
      <c r="CH30">
        <f t="shared" si="5"/>
        <v>0</v>
      </c>
    </row>
    <row r="31" spans="1:86" ht="14.25">
      <c r="A31" t="s">
        <v>89</v>
      </c>
      <c r="B31" t="s">
        <v>106</v>
      </c>
      <c r="C31">
        <v>4</v>
      </c>
      <c r="D31">
        <v>1</v>
      </c>
      <c r="E31">
        <v>4</v>
      </c>
      <c r="F31">
        <v>0</v>
      </c>
      <c r="H31">
        <v>480</v>
      </c>
      <c r="I31">
        <v>8</v>
      </c>
      <c r="J31">
        <f t="shared" si="6"/>
        <v>16</v>
      </c>
      <c r="K31">
        <v>0</v>
      </c>
      <c r="L31">
        <v>1440</v>
      </c>
      <c r="M31">
        <v>4000</v>
      </c>
      <c r="N31">
        <v>1200</v>
      </c>
      <c r="O31">
        <v>3200</v>
      </c>
      <c r="P31" s="46">
        <v>200</v>
      </c>
      <c r="AH31">
        <v>3</v>
      </c>
      <c r="AY31">
        <f t="shared" si="7"/>
        <v>0</v>
      </c>
      <c r="AZ31">
        <f t="shared" si="8"/>
        <v>0</v>
      </c>
      <c r="BA31">
        <f t="shared" si="9"/>
        <v>0</v>
      </c>
      <c r="BB31">
        <f t="shared" si="10"/>
        <v>0</v>
      </c>
      <c r="BC31">
        <f t="shared" si="11"/>
        <v>0</v>
      </c>
      <c r="BD31">
        <f t="shared" si="12"/>
        <v>0</v>
      </c>
      <c r="BE31">
        <f t="shared" si="13"/>
        <v>0</v>
      </c>
      <c r="BF31">
        <f t="shared" si="14"/>
        <v>0</v>
      </c>
      <c r="BG31">
        <f t="shared" si="15"/>
        <v>0</v>
      </c>
      <c r="BH31">
        <f t="shared" si="16"/>
        <v>0</v>
      </c>
      <c r="BI31">
        <f t="shared" si="17"/>
        <v>0</v>
      </c>
      <c r="BJ31">
        <f t="shared" si="18"/>
        <v>0</v>
      </c>
      <c r="BK31">
        <f t="shared" si="19"/>
        <v>0</v>
      </c>
      <c r="BL31">
        <f t="shared" si="20"/>
        <v>0</v>
      </c>
      <c r="BM31">
        <f t="shared" si="21"/>
        <v>0</v>
      </c>
      <c r="BN31">
        <f t="shared" si="22"/>
        <v>0</v>
      </c>
      <c r="BO31">
        <f t="shared" si="23"/>
        <v>0</v>
      </c>
      <c r="BP31">
        <f t="shared" si="24"/>
        <v>0</v>
      </c>
      <c r="BQ31">
        <f t="shared" si="25"/>
        <v>0</v>
      </c>
      <c r="BR31">
        <f t="shared" si="26"/>
        <v>0</v>
      </c>
      <c r="BS31">
        <f t="shared" si="27"/>
        <v>0</v>
      </c>
      <c r="BT31">
        <f t="shared" si="28"/>
        <v>0</v>
      </c>
      <c r="BU31">
        <f t="shared" si="29"/>
        <v>0</v>
      </c>
      <c r="BV31">
        <f t="shared" si="30"/>
        <v>0</v>
      </c>
      <c r="BW31">
        <f t="shared" si="31"/>
        <v>0</v>
      </c>
      <c r="BX31">
        <f t="shared" si="32"/>
        <v>0</v>
      </c>
      <c r="BY31">
        <f t="shared" si="33"/>
        <v>0</v>
      </c>
      <c r="BZ31">
        <f t="shared" si="34"/>
        <v>0</v>
      </c>
      <c r="CA31">
        <f t="shared" si="35"/>
        <v>0</v>
      </c>
      <c r="CB31">
        <f t="shared" si="36"/>
        <v>0</v>
      </c>
      <c r="CC31">
        <f t="shared" si="37"/>
        <v>0</v>
      </c>
      <c r="CD31">
        <f t="shared" si="38"/>
        <v>0</v>
      </c>
      <c r="CE31">
        <f t="shared" si="39"/>
        <v>0</v>
      </c>
      <c r="CF31">
        <f t="shared" si="40"/>
        <v>0</v>
      </c>
      <c r="CG31">
        <f t="shared" si="4"/>
        <v>0</v>
      </c>
      <c r="CH31">
        <f t="shared" si="5"/>
        <v>0</v>
      </c>
    </row>
    <row r="32" spans="1:86" ht="14.25">
      <c r="A32" t="s">
        <v>89</v>
      </c>
      <c r="B32" t="s">
        <v>106</v>
      </c>
      <c r="C32">
        <v>5</v>
      </c>
      <c r="D32">
        <v>1</v>
      </c>
      <c r="E32">
        <v>5</v>
      </c>
      <c r="F32">
        <v>0</v>
      </c>
      <c r="H32">
        <v>960</v>
      </c>
      <c r="I32">
        <v>16</v>
      </c>
      <c r="J32">
        <f t="shared" si="6"/>
        <v>32</v>
      </c>
      <c r="K32">
        <v>0</v>
      </c>
      <c r="L32">
        <v>2880</v>
      </c>
      <c r="M32">
        <v>8000</v>
      </c>
      <c r="N32">
        <v>2400</v>
      </c>
      <c r="O32">
        <v>6400</v>
      </c>
      <c r="P32" s="46">
        <v>300</v>
      </c>
      <c r="AH32">
        <v>4</v>
      </c>
      <c r="AY32">
        <f t="shared" si="7"/>
        <v>0</v>
      </c>
      <c r="AZ32">
        <f t="shared" si="8"/>
        <v>0</v>
      </c>
      <c r="BA32">
        <f t="shared" si="9"/>
        <v>0</v>
      </c>
      <c r="BB32">
        <f t="shared" si="10"/>
        <v>0</v>
      </c>
      <c r="BC32">
        <f t="shared" si="11"/>
        <v>0</v>
      </c>
      <c r="BD32">
        <f t="shared" si="12"/>
        <v>0</v>
      </c>
      <c r="BE32">
        <f t="shared" si="13"/>
        <v>0</v>
      </c>
      <c r="BF32">
        <f t="shared" si="14"/>
        <v>0</v>
      </c>
      <c r="BG32">
        <f t="shared" si="15"/>
        <v>0</v>
      </c>
      <c r="BH32">
        <f t="shared" si="16"/>
        <v>0</v>
      </c>
      <c r="BI32">
        <f t="shared" si="17"/>
        <v>0</v>
      </c>
      <c r="BJ32">
        <f t="shared" si="18"/>
        <v>0</v>
      </c>
      <c r="BK32">
        <f t="shared" si="19"/>
        <v>0</v>
      </c>
      <c r="BL32">
        <f t="shared" si="20"/>
        <v>0</v>
      </c>
      <c r="BM32">
        <f t="shared" si="21"/>
        <v>0</v>
      </c>
      <c r="BN32">
        <f t="shared" si="22"/>
        <v>0</v>
      </c>
      <c r="BO32">
        <f t="shared" si="23"/>
        <v>0</v>
      </c>
      <c r="BP32">
        <f t="shared" si="24"/>
        <v>0</v>
      </c>
      <c r="BQ32">
        <f t="shared" si="25"/>
        <v>0</v>
      </c>
      <c r="BR32">
        <f t="shared" si="26"/>
        <v>0</v>
      </c>
      <c r="BS32">
        <f t="shared" si="27"/>
        <v>0</v>
      </c>
      <c r="BT32">
        <f t="shared" si="28"/>
        <v>0</v>
      </c>
      <c r="BU32">
        <f t="shared" si="29"/>
        <v>0</v>
      </c>
      <c r="BV32">
        <f t="shared" si="30"/>
        <v>0</v>
      </c>
      <c r="BW32">
        <f t="shared" si="31"/>
        <v>0</v>
      </c>
      <c r="BX32">
        <f t="shared" si="32"/>
        <v>0</v>
      </c>
      <c r="BY32">
        <f t="shared" si="33"/>
        <v>0</v>
      </c>
      <c r="BZ32">
        <f t="shared" si="34"/>
        <v>0</v>
      </c>
      <c r="CA32">
        <f t="shared" si="35"/>
        <v>0</v>
      </c>
      <c r="CB32">
        <f t="shared" si="36"/>
        <v>0</v>
      </c>
      <c r="CC32">
        <f t="shared" si="37"/>
        <v>0</v>
      </c>
      <c r="CD32">
        <f t="shared" si="38"/>
        <v>0</v>
      </c>
      <c r="CE32">
        <f t="shared" si="39"/>
        <v>0</v>
      </c>
      <c r="CF32">
        <f t="shared" si="40"/>
        <v>0</v>
      </c>
      <c r="CG32">
        <f t="shared" si="4"/>
        <v>0</v>
      </c>
      <c r="CH32">
        <f t="shared" si="5"/>
        <v>0</v>
      </c>
    </row>
    <row r="33" spans="1:86" ht="14.25">
      <c r="A33" t="s">
        <v>89</v>
      </c>
      <c r="B33" t="s">
        <v>106</v>
      </c>
      <c r="C33">
        <v>6</v>
      </c>
      <c r="D33">
        <v>1</v>
      </c>
      <c r="E33">
        <v>6</v>
      </c>
      <c r="F33">
        <v>0</v>
      </c>
      <c r="H33">
        <v>1920</v>
      </c>
      <c r="I33">
        <v>32</v>
      </c>
      <c r="J33">
        <f t="shared" si="6"/>
        <v>64</v>
      </c>
      <c r="K33">
        <v>0</v>
      </c>
      <c r="L33">
        <v>5760</v>
      </c>
      <c r="M33">
        <v>16000</v>
      </c>
      <c r="N33">
        <v>4800</v>
      </c>
      <c r="O33">
        <v>12800</v>
      </c>
      <c r="P33" s="46">
        <v>420</v>
      </c>
      <c r="AH33">
        <v>5</v>
      </c>
      <c r="AY33">
        <f t="shared" si="7"/>
        <v>0</v>
      </c>
      <c r="AZ33">
        <f t="shared" si="8"/>
        <v>0</v>
      </c>
      <c r="BA33">
        <f t="shared" si="9"/>
        <v>0</v>
      </c>
      <c r="BB33">
        <f t="shared" si="10"/>
        <v>0</v>
      </c>
      <c r="BC33">
        <f t="shared" si="11"/>
        <v>0</v>
      </c>
      <c r="BD33">
        <f t="shared" si="12"/>
        <v>0</v>
      </c>
      <c r="BE33">
        <f t="shared" si="13"/>
        <v>0</v>
      </c>
      <c r="BF33">
        <f t="shared" si="14"/>
        <v>0</v>
      </c>
      <c r="BG33">
        <f t="shared" si="15"/>
        <v>0</v>
      </c>
      <c r="BH33">
        <f t="shared" si="16"/>
        <v>0</v>
      </c>
      <c r="BI33">
        <f t="shared" si="17"/>
        <v>0</v>
      </c>
      <c r="BJ33">
        <f t="shared" si="18"/>
        <v>0</v>
      </c>
      <c r="BK33">
        <f t="shared" si="19"/>
        <v>0</v>
      </c>
      <c r="BL33">
        <f t="shared" si="20"/>
        <v>0</v>
      </c>
      <c r="BM33">
        <f t="shared" si="21"/>
        <v>0</v>
      </c>
      <c r="BN33">
        <f t="shared" si="22"/>
        <v>0</v>
      </c>
      <c r="BO33">
        <f t="shared" si="23"/>
        <v>0</v>
      </c>
      <c r="BP33">
        <f t="shared" si="24"/>
        <v>0</v>
      </c>
      <c r="BQ33">
        <f t="shared" si="25"/>
        <v>0</v>
      </c>
      <c r="BR33">
        <f t="shared" si="26"/>
        <v>0</v>
      </c>
      <c r="BS33">
        <f t="shared" si="27"/>
        <v>0</v>
      </c>
      <c r="BT33">
        <f t="shared" si="28"/>
        <v>0</v>
      </c>
      <c r="BU33">
        <f t="shared" si="29"/>
        <v>0</v>
      </c>
      <c r="BV33">
        <f t="shared" si="30"/>
        <v>0</v>
      </c>
      <c r="BW33">
        <f t="shared" si="31"/>
        <v>0</v>
      </c>
      <c r="BX33">
        <f t="shared" si="32"/>
        <v>0</v>
      </c>
      <c r="BY33">
        <f t="shared" si="33"/>
        <v>0</v>
      </c>
      <c r="BZ33">
        <f t="shared" si="34"/>
        <v>0</v>
      </c>
      <c r="CA33">
        <f t="shared" si="35"/>
        <v>0</v>
      </c>
      <c r="CB33">
        <f t="shared" si="36"/>
        <v>0</v>
      </c>
      <c r="CC33">
        <f t="shared" si="37"/>
        <v>0</v>
      </c>
      <c r="CD33">
        <f t="shared" si="38"/>
        <v>0</v>
      </c>
      <c r="CE33">
        <f t="shared" si="39"/>
        <v>0</v>
      </c>
      <c r="CF33">
        <f t="shared" si="40"/>
        <v>0</v>
      </c>
      <c r="CG33">
        <f t="shared" si="4"/>
        <v>0</v>
      </c>
      <c r="CH33">
        <f t="shared" si="5"/>
        <v>0</v>
      </c>
    </row>
    <row r="34" spans="1:86" ht="14.25">
      <c r="A34" t="s">
        <v>89</v>
      </c>
      <c r="B34" t="s">
        <v>106</v>
      </c>
      <c r="C34">
        <v>7</v>
      </c>
      <c r="D34">
        <v>1</v>
      </c>
      <c r="E34">
        <v>7</v>
      </c>
      <c r="F34">
        <v>0</v>
      </c>
      <c r="H34">
        <v>3840</v>
      </c>
      <c r="I34">
        <v>64</v>
      </c>
      <c r="J34">
        <f t="shared" si="6"/>
        <v>128</v>
      </c>
      <c r="K34">
        <v>0</v>
      </c>
      <c r="L34">
        <v>11520</v>
      </c>
      <c r="M34">
        <v>32000</v>
      </c>
      <c r="N34">
        <v>9600</v>
      </c>
      <c r="O34">
        <v>25600</v>
      </c>
      <c r="P34" s="46">
        <v>560</v>
      </c>
      <c r="AH34">
        <v>6</v>
      </c>
      <c r="AY34">
        <f t="shared" si="7"/>
        <v>0</v>
      </c>
      <c r="AZ34">
        <f t="shared" si="8"/>
        <v>0</v>
      </c>
      <c r="BA34">
        <f t="shared" si="9"/>
        <v>0</v>
      </c>
      <c r="BB34">
        <f t="shared" si="10"/>
        <v>0</v>
      </c>
      <c r="BC34">
        <f t="shared" si="11"/>
        <v>0</v>
      </c>
      <c r="BD34">
        <f t="shared" si="12"/>
        <v>0</v>
      </c>
      <c r="BE34">
        <f t="shared" si="13"/>
        <v>0</v>
      </c>
      <c r="BF34">
        <f t="shared" si="14"/>
        <v>0</v>
      </c>
      <c r="BG34">
        <f t="shared" si="15"/>
        <v>0</v>
      </c>
      <c r="BH34">
        <f t="shared" si="16"/>
        <v>0</v>
      </c>
      <c r="BI34">
        <f t="shared" si="17"/>
        <v>0</v>
      </c>
      <c r="BJ34">
        <f t="shared" si="18"/>
        <v>0</v>
      </c>
      <c r="BK34">
        <f t="shared" si="19"/>
        <v>0</v>
      </c>
      <c r="BL34">
        <f t="shared" si="20"/>
        <v>0</v>
      </c>
      <c r="BM34">
        <f t="shared" si="21"/>
        <v>0</v>
      </c>
      <c r="BN34">
        <f t="shared" si="22"/>
        <v>0</v>
      </c>
      <c r="BO34">
        <f t="shared" si="23"/>
        <v>0</v>
      </c>
      <c r="BP34">
        <f t="shared" si="24"/>
        <v>0</v>
      </c>
      <c r="BQ34">
        <f t="shared" si="25"/>
        <v>0</v>
      </c>
      <c r="BR34">
        <f t="shared" si="26"/>
        <v>0</v>
      </c>
      <c r="BS34">
        <f t="shared" si="27"/>
        <v>0</v>
      </c>
      <c r="BT34">
        <f t="shared" si="28"/>
        <v>0</v>
      </c>
      <c r="BU34">
        <f t="shared" si="29"/>
        <v>0</v>
      </c>
      <c r="BV34">
        <f t="shared" si="30"/>
        <v>0</v>
      </c>
      <c r="BW34">
        <f t="shared" si="31"/>
        <v>0</v>
      </c>
      <c r="BX34">
        <f t="shared" si="32"/>
        <v>0</v>
      </c>
      <c r="BY34">
        <f t="shared" si="33"/>
        <v>0</v>
      </c>
      <c r="BZ34">
        <f t="shared" si="34"/>
        <v>0</v>
      </c>
      <c r="CA34">
        <f t="shared" si="35"/>
        <v>0</v>
      </c>
      <c r="CB34">
        <f t="shared" si="36"/>
        <v>0</v>
      </c>
      <c r="CC34">
        <f t="shared" si="37"/>
        <v>0</v>
      </c>
      <c r="CD34">
        <f t="shared" si="38"/>
        <v>0</v>
      </c>
      <c r="CE34">
        <f t="shared" si="39"/>
        <v>0</v>
      </c>
      <c r="CF34">
        <f t="shared" si="40"/>
        <v>0</v>
      </c>
      <c r="CG34">
        <f t="shared" si="4"/>
        <v>0</v>
      </c>
      <c r="CH34">
        <f t="shared" si="5"/>
        <v>0</v>
      </c>
    </row>
    <row r="35" spans="1:86" ht="14.25">
      <c r="A35" t="s">
        <v>89</v>
      </c>
      <c r="B35" t="s">
        <v>106</v>
      </c>
      <c r="C35">
        <v>8</v>
      </c>
      <c r="D35">
        <v>1</v>
      </c>
      <c r="E35">
        <v>8</v>
      </c>
      <c r="F35">
        <v>0</v>
      </c>
      <c r="H35">
        <v>7680</v>
      </c>
      <c r="I35">
        <v>128</v>
      </c>
      <c r="J35">
        <f t="shared" si="6"/>
        <v>256</v>
      </c>
      <c r="K35">
        <v>0</v>
      </c>
      <c r="L35">
        <v>23040</v>
      </c>
      <c r="M35">
        <v>64000</v>
      </c>
      <c r="N35">
        <v>19200</v>
      </c>
      <c r="O35">
        <v>51200</v>
      </c>
      <c r="P35" s="46">
        <v>720</v>
      </c>
      <c r="AH35">
        <v>7</v>
      </c>
      <c r="AY35">
        <f t="shared" si="7"/>
        <v>0</v>
      </c>
      <c r="AZ35">
        <f t="shared" si="8"/>
        <v>0</v>
      </c>
      <c r="BA35">
        <f t="shared" si="9"/>
        <v>0</v>
      </c>
      <c r="BB35">
        <f t="shared" si="10"/>
        <v>0</v>
      </c>
      <c r="BC35">
        <f t="shared" si="11"/>
        <v>0</v>
      </c>
      <c r="BD35">
        <f t="shared" si="12"/>
        <v>0</v>
      </c>
      <c r="BE35">
        <f t="shared" si="13"/>
        <v>0</v>
      </c>
      <c r="BF35">
        <f t="shared" si="14"/>
        <v>0</v>
      </c>
      <c r="BG35">
        <f t="shared" si="15"/>
        <v>0</v>
      </c>
      <c r="BH35">
        <f t="shared" si="16"/>
        <v>0</v>
      </c>
      <c r="BI35">
        <f t="shared" si="17"/>
        <v>0</v>
      </c>
      <c r="BJ35">
        <f t="shared" si="18"/>
        <v>0</v>
      </c>
      <c r="BK35">
        <f t="shared" si="19"/>
        <v>0</v>
      </c>
      <c r="BL35">
        <f t="shared" si="20"/>
        <v>0</v>
      </c>
      <c r="BM35">
        <f t="shared" si="21"/>
        <v>0</v>
      </c>
      <c r="BN35">
        <f t="shared" si="22"/>
        <v>0</v>
      </c>
      <c r="BO35">
        <f t="shared" si="23"/>
        <v>0</v>
      </c>
      <c r="BP35">
        <f t="shared" si="24"/>
        <v>0</v>
      </c>
      <c r="BQ35">
        <f t="shared" si="25"/>
        <v>0</v>
      </c>
      <c r="BR35">
        <f t="shared" si="26"/>
        <v>0</v>
      </c>
      <c r="BS35">
        <f t="shared" si="27"/>
        <v>0</v>
      </c>
      <c r="BT35">
        <f t="shared" si="28"/>
        <v>0</v>
      </c>
      <c r="BU35">
        <f t="shared" si="29"/>
        <v>0</v>
      </c>
      <c r="BV35">
        <f t="shared" si="30"/>
        <v>0</v>
      </c>
      <c r="BW35">
        <f t="shared" si="31"/>
        <v>0</v>
      </c>
      <c r="BX35">
        <f t="shared" si="32"/>
        <v>0</v>
      </c>
      <c r="BY35">
        <f t="shared" si="33"/>
        <v>0</v>
      </c>
      <c r="BZ35">
        <f t="shared" si="34"/>
        <v>0</v>
      </c>
      <c r="CA35">
        <f t="shared" si="35"/>
        <v>0</v>
      </c>
      <c r="CB35">
        <f t="shared" si="36"/>
        <v>0</v>
      </c>
      <c r="CC35">
        <f t="shared" si="37"/>
        <v>0</v>
      </c>
      <c r="CD35">
        <f t="shared" si="38"/>
        <v>0</v>
      </c>
      <c r="CE35">
        <f t="shared" si="39"/>
        <v>0</v>
      </c>
      <c r="CF35">
        <f t="shared" si="40"/>
        <v>0</v>
      </c>
      <c r="CG35">
        <f t="shared" si="4"/>
        <v>0</v>
      </c>
      <c r="CH35">
        <f t="shared" si="5"/>
        <v>0</v>
      </c>
    </row>
    <row r="36" spans="1:86" ht="14.25">
      <c r="A36" s="149" t="s">
        <v>1294</v>
      </c>
      <c r="B36" t="s">
        <v>106</v>
      </c>
      <c r="C36">
        <v>9</v>
      </c>
      <c r="D36">
        <v>1</v>
      </c>
      <c r="E36">
        <v>9</v>
      </c>
      <c r="F36">
        <v>0</v>
      </c>
      <c r="H36">
        <v>15360</v>
      </c>
      <c r="I36">
        <v>256</v>
      </c>
      <c r="J36">
        <f t="shared" si="6"/>
        <v>512</v>
      </c>
      <c r="K36">
        <v>0</v>
      </c>
      <c r="L36">
        <v>46080</v>
      </c>
      <c r="M36">
        <v>128000</v>
      </c>
      <c r="N36">
        <v>38400</v>
      </c>
      <c r="O36">
        <v>102400</v>
      </c>
      <c r="P36" s="46">
        <v>900</v>
      </c>
      <c r="AH36">
        <v>8</v>
      </c>
      <c r="AY36">
        <f t="shared" si="7"/>
        <v>0</v>
      </c>
      <c r="AZ36">
        <f t="shared" si="8"/>
        <v>0</v>
      </c>
      <c r="BA36">
        <f t="shared" si="9"/>
        <v>0</v>
      </c>
      <c r="BB36">
        <f t="shared" si="10"/>
        <v>0</v>
      </c>
      <c r="BC36">
        <f t="shared" si="11"/>
        <v>0</v>
      </c>
      <c r="BD36">
        <f t="shared" si="12"/>
        <v>0</v>
      </c>
      <c r="BE36">
        <f t="shared" si="13"/>
        <v>0</v>
      </c>
      <c r="BF36">
        <f t="shared" si="14"/>
        <v>0</v>
      </c>
      <c r="BG36">
        <f t="shared" si="15"/>
        <v>0</v>
      </c>
      <c r="BH36">
        <f t="shared" si="16"/>
        <v>0</v>
      </c>
      <c r="BI36">
        <f t="shared" si="17"/>
        <v>0</v>
      </c>
      <c r="BJ36">
        <f t="shared" si="18"/>
        <v>0</v>
      </c>
      <c r="BK36">
        <f t="shared" si="19"/>
        <v>0</v>
      </c>
      <c r="BL36">
        <f t="shared" si="20"/>
        <v>0</v>
      </c>
      <c r="BM36">
        <f t="shared" si="21"/>
        <v>0</v>
      </c>
      <c r="BN36">
        <f t="shared" si="22"/>
        <v>0</v>
      </c>
      <c r="BO36">
        <f t="shared" si="23"/>
        <v>0</v>
      </c>
      <c r="BP36">
        <f t="shared" si="24"/>
        <v>0</v>
      </c>
      <c r="BQ36">
        <f t="shared" si="25"/>
        <v>0</v>
      </c>
      <c r="BR36">
        <f t="shared" si="26"/>
        <v>0</v>
      </c>
      <c r="BS36">
        <f t="shared" si="27"/>
        <v>0</v>
      </c>
      <c r="BT36">
        <f t="shared" si="28"/>
        <v>0</v>
      </c>
      <c r="BU36">
        <f t="shared" si="29"/>
        <v>0</v>
      </c>
      <c r="BV36">
        <f t="shared" si="30"/>
        <v>0</v>
      </c>
      <c r="BW36">
        <f t="shared" si="31"/>
        <v>0</v>
      </c>
      <c r="BX36">
        <f t="shared" si="32"/>
        <v>0</v>
      </c>
      <c r="BY36">
        <f t="shared" si="33"/>
        <v>0</v>
      </c>
      <c r="BZ36">
        <f t="shared" si="34"/>
        <v>0</v>
      </c>
      <c r="CA36">
        <f t="shared" si="35"/>
        <v>0</v>
      </c>
      <c r="CB36">
        <f t="shared" si="36"/>
        <v>0</v>
      </c>
      <c r="CC36">
        <f t="shared" si="37"/>
        <v>0</v>
      </c>
      <c r="CD36">
        <f t="shared" si="38"/>
        <v>0</v>
      </c>
      <c r="CE36">
        <f t="shared" si="39"/>
        <v>0</v>
      </c>
      <c r="CF36">
        <f t="shared" si="40"/>
        <v>0</v>
      </c>
      <c r="CG36">
        <f t="shared" si="4"/>
        <v>0</v>
      </c>
      <c r="CH36">
        <f t="shared" si="5"/>
        <v>0</v>
      </c>
    </row>
    <row r="37" spans="1:86" ht="25.5">
      <c r="A37" t="s">
        <v>89</v>
      </c>
      <c r="B37" t="s">
        <v>106</v>
      </c>
      <c r="C37">
        <v>10</v>
      </c>
      <c r="D37">
        <v>1</v>
      </c>
      <c r="E37">
        <v>10</v>
      </c>
      <c r="F37">
        <v>0</v>
      </c>
      <c r="G37" t="s">
        <v>117</v>
      </c>
      <c r="H37">
        <v>30720</v>
      </c>
      <c r="I37">
        <v>512</v>
      </c>
      <c r="J37">
        <f t="shared" si="6"/>
        <v>1024</v>
      </c>
      <c r="K37">
        <v>0</v>
      </c>
      <c r="L37">
        <v>92160</v>
      </c>
      <c r="M37">
        <v>256000</v>
      </c>
      <c r="N37">
        <v>76800</v>
      </c>
      <c r="O37">
        <v>204800</v>
      </c>
      <c r="P37" s="46">
        <v>1100</v>
      </c>
      <c r="AH37">
        <v>9</v>
      </c>
      <c r="AY37">
        <f t="shared" si="7"/>
        <v>0</v>
      </c>
      <c r="AZ37">
        <f t="shared" si="8"/>
        <v>0</v>
      </c>
      <c r="BA37">
        <f t="shared" si="9"/>
        <v>0</v>
      </c>
      <c r="BB37">
        <f t="shared" si="10"/>
        <v>0</v>
      </c>
      <c r="BC37">
        <f t="shared" si="11"/>
        <v>0</v>
      </c>
      <c r="BD37">
        <f t="shared" si="12"/>
        <v>0</v>
      </c>
      <c r="BE37">
        <f t="shared" si="13"/>
        <v>0</v>
      </c>
      <c r="BF37">
        <f t="shared" si="14"/>
        <v>0</v>
      </c>
      <c r="BG37">
        <f t="shared" si="15"/>
        <v>0</v>
      </c>
      <c r="BH37">
        <f t="shared" si="16"/>
        <v>0</v>
      </c>
      <c r="BI37">
        <f t="shared" si="17"/>
        <v>0</v>
      </c>
      <c r="BJ37">
        <f t="shared" si="18"/>
        <v>0</v>
      </c>
      <c r="BK37">
        <f t="shared" si="19"/>
        <v>0</v>
      </c>
      <c r="BL37">
        <f t="shared" si="20"/>
        <v>0</v>
      </c>
      <c r="BM37">
        <f t="shared" si="21"/>
        <v>0</v>
      </c>
      <c r="BN37">
        <f t="shared" si="22"/>
        <v>0</v>
      </c>
      <c r="BO37">
        <f t="shared" si="23"/>
        <v>0</v>
      </c>
      <c r="BP37">
        <f t="shared" si="24"/>
        <v>0</v>
      </c>
      <c r="BQ37">
        <f t="shared" si="25"/>
        <v>0</v>
      </c>
      <c r="BR37">
        <f t="shared" si="26"/>
        <v>0</v>
      </c>
      <c r="BS37">
        <f t="shared" si="27"/>
        <v>0</v>
      </c>
      <c r="BT37">
        <f t="shared" si="28"/>
        <v>0</v>
      </c>
      <c r="BU37">
        <f t="shared" si="29"/>
        <v>0</v>
      </c>
      <c r="BV37">
        <f t="shared" si="30"/>
        <v>0</v>
      </c>
      <c r="BW37">
        <f t="shared" si="31"/>
        <v>0</v>
      </c>
      <c r="BX37">
        <f t="shared" si="32"/>
        <v>0</v>
      </c>
      <c r="BY37">
        <f t="shared" si="33"/>
        <v>0</v>
      </c>
      <c r="BZ37">
        <f t="shared" si="34"/>
        <v>0</v>
      </c>
      <c r="CA37">
        <f t="shared" si="35"/>
        <v>0</v>
      </c>
      <c r="CB37">
        <f t="shared" si="36"/>
        <v>0</v>
      </c>
      <c r="CC37">
        <f t="shared" si="37"/>
        <v>0</v>
      </c>
      <c r="CD37">
        <f t="shared" si="38"/>
        <v>0</v>
      </c>
      <c r="CE37">
        <f t="shared" si="39"/>
        <v>0</v>
      </c>
      <c r="CF37">
        <f t="shared" si="40"/>
        <v>0</v>
      </c>
      <c r="CG37">
        <f t="shared" si="4"/>
        <v>0</v>
      </c>
      <c r="CH37">
        <f t="shared" si="5"/>
        <v>0</v>
      </c>
    </row>
    <row r="38" spans="1:86" ht="14.25">
      <c r="A38" t="s">
        <v>364</v>
      </c>
      <c r="B38" t="s">
        <v>106</v>
      </c>
      <c r="C38">
        <v>1</v>
      </c>
      <c r="D38">
        <v>1</v>
      </c>
      <c r="E38">
        <v>1</v>
      </c>
      <c r="F38">
        <v>0</v>
      </c>
      <c r="H38">
        <v>5</v>
      </c>
      <c r="I38">
        <v>8.3333333333333329E-2</v>
      </c>
      <c r="J38">
        <f t="shared" si="6"/>
        <v>1</v>
      </c>
      <c r="K38">
        <v>0</v>
      </c>
      <c r="L38">
        <v>100</v>
      </c>
      <c r="M38">
        <v>100</v>
      </c>
      <c r="N38">
        <v>250</v>
      </c>
      <c r="O38">
        <v>300</v>
      </c>
      <c r="P38" s="46">
        <v>10</v>
      </c>
      <c r="AY38">
        <f t="shared" si="7"/>
        <v>0</v>
      </c>
      <c r="AZ38">
        <f t="shared" si="8"/>
        <v>0</v>
      </c>
      <c r="BA38">
        <f t="shared" si="9"/>
        <v>0</v>
      </c>
      <c r="BB38">
        <f t="shared" si="10"/>
        <v>0</v>
      </c>
      <c r="BC38">
        <f t="shared" si="11"/>
        <v>0</v>
      </c>
      <c r="BD38">
        <f t="shared" si="12"/>
        <v>0</v>
      </c>
      <c r="BE38">
        <f t="shared" si="13"/>
        <v>0</v>
      </c>
      <c r="BF38">
        <f t="shared" si="14"/>
        <v>0</v>
      </c>
      <c r="BG38">
        <f t="shared" si="15"/>
        <v>0</v>
      </c>
      <c r="BH38">
        <f t="shared" si="16"/>
        <v>0</v>
      </c>
      <c r="BI38">
        <f t="shared" si="17"/>
        <v>0</v>
      </c>
      <c r="BJ38">
        <f t="shared" si="18"/>
        <v>0</v>
      </c>
      <c r="BK38">
        <f t="shared" si="19"/>
        <v>0</v>
      </c>
      <c r="BL38">
        <f t="shared" si="20"/>
        <v>0</v>
      </c>
      <c r="BM38">
        <f t="shared" si="21"/>
        <v>0</v>
      </c>
      <c r="BN38">
        <f t="shared" si="22"/>
        <v>0</v>
      </c>
      <c r="BO38">
        <f t="shared" si="23"/>
        <v>0</v>
      </c>
      <c r="BP38">
        <f t="shared" si="24"/>
        <v>0</v>
      </c>
      <c r="BQ38">
        <f t="shared" si="25"/>
        <v>0</v>
      </c>
      <c r="BR38">
        <f t="shared" si="26"/>
        <v>0</v>
      </c>
      <c r="BS38">
        <f t="shared" si="27"/>
        <v>0</v>
      </c>
      <c r="BT38">
        <f t="shared" si="28"/>
        <v>0</v>
      </c>
      <c r="BU38">
        <f t="shared" si="29"/>
        <v>0</v>
      </c>
      <c r="BV38">
        <f t="shared" si="30"/>
        <v>0</v>
      </c>
      <c r="BW38">
        <f t="shared" si="31"/>
        <v>0</v>
      </c>
      <c r="BX38">
        <f t="shared" si="32"/>
        <v>0</v>
      </c>
      <c r="BY38">
        <f t="shared" si="33"/>
        <v>0</v>
      </c>
      <c r="BZ38">
        <f t="shared" si="34"/>
        <v>0</v>
      </c>
      <c r="CA38">
        <f t="shared" si="35"/>
        <v>0</v>
      </c>
      <c r="CB38">
        <f t="shared" si="36"/>
        <v>0</v>
      </c>
      <c r="CC38">
        <f t="shared" si="37"/>
        <v>0</v>
      </c>
      <c r="CD38">
        <f t="shared" si="38"/>
        <v>0</v>
      </c>
      <c r="CE38">
        <f t="shared" si="39"/>
        <v>0</v>
      </c>
      <c r="CF38">
        <f t="shared" si="40"/>
        <v>0</v>
      </c>
      <c r="CG38">
        <f t="shared" si="4"/>
        <v>0</v>
      </c>
      <c r="CH38">
        <f t="shared" si="5"/>
        <v>0</v>
      </c>
    </row>
    <row r="39" spans="1:86" ht="14.25">
      <c r="A39" t="s">
        <v>364</v>
      </c>
      <c r="B39" t="s">
        <v>106</v>
      </c>
      <c r="C39">
        <v>2</v>
      </c>
      <c r="D39">
        <v>1</v>
      </c>
      <c r="E39">
        <v>2</v>
      </c>
      <c r="F39">
        <v>0</v>
      </c>
      <c r="H39">
        <v>45</v>
      </c>
      <c r="I39">
        <v>0.75</v>
      </c>
      <c r="J39">
        <f t="shared" si="6"/>
        <v>2</v>
      </c>
      <c r="K39">
        <v>0</v>
      </c>
      <c r="L39">
        <v>200</v>
      </c>
      <c r="M39">
        <v>200</v>
      </c>
      <c r="N39">
        <v>500</v>
      </c>
      <c r="O39">
        <v>600</v>
      </c>
      <c r="P39" s="46">
        <v>30</v>
      </c>
      <c r="AG39">
        <v>1</v>
      </c>
      <c r="AY39">
        <f t="shared" si="7"/>
        <v>0</v>
      </c>
      <c r="AZ39">
        <f t="shared" si="8"/>
        <v>0</v>
      </c>
      <c r="BA39">
        <f t="shared" si="9"/>
        <v>0</v>
      </c>
      <c r="BB39">
        <f t="shared" si="10"/>
        <v>0</v>
      </c>
      <c r="BC39">
        <f t="shared" si="11"/>
        <v>0</v>
      </c>
      <c r="BD39">
        <f t="shared" si="12"/>
        <v>0</v>
      </c>
      <c r="BE39">
        <f t="shared" si="13"/>
        <v>0</v>
      </c>
      <c r="BF39">
        <f t="shared" si="14"/>
        <v>0</v>
      </c>
      <c r="BG39">
        <f t="shared" si="15"/>
        <v>0</v>
      </c>
      <c r="BH39">
        <f t="shared" si="16"/>
        <v>0</v>
      </c>
      <c r="BI39">
        <f t="shared" si="17"/>
        <v>0</v>
      </c>
      <c r="BJ39">
        <f t="shared" si="18"/>
        <v>0</v>
      </c>
      <c r="BK39">
        <f t="shared" si="19"/>
        <v>0</v>
      </c>
      <c r="BL39">
        <f t="shared" si="20"/>
        <v>0</v>
      </c>
      <c r="BM39">
        <f t="shared" si="21"/>
        <v>0</v>
      </c>
      <c r="BN39">
        <f t="shared" si="22"/>
        <v>0</v>
      </c>
      <c r="BO39">
        <f t="shared" si="23"/>
        <v>0</v>
      </c>
      <c r="BP39">
        <f t="shared" si="24"/>
        <v>0</v>
      </c>
      <c r="BQ39">
        <f t="shared" si="25"/>
        <v>0</v>
      </c>
      <c r="BR39">
        <f t="shared" si="26"/>
        <v>0</v>
      </c>
      <c r="BS39">
        <f t="shared" si="27"/>
        <v>0</v>
      </c>
      <c r="BT39">
        <f t="shared" si="28"/>
        <v>0</v>
      </c>
      <c r="BU39">
        <f t="shared" si="29"/>
        <v>0</v>
      </c>
      <c r="BV39">
        <f t="shared" si="30"/>
        <v>0</v>
      </c>
      <c r="BW39">
        <f t="shared" si="31"/>
        <v>0</v>
      </c>
      <c r="BX39">
        <f t="shared" si="32"/>
        <v>0</v>
      </c>
      <c r="BY39">
        <f t="shared" si="33"/>
        <v>0</v>
      </c>
      <c r="BZ39">
        <f t="shared" si="34"/>
        <v>0</v>
      </c>
      <c r="CA39">
        <f t="shared" si="35"/>
        <v>0</v>
      </c>
      <c r="CB39">
        <f t="shared" si="36"/>
        <v>0</v>
      </c>
      <c r="CC39">
        <f t="shared" si="37"/>
        <v>0</v>
      </c>
      <c r="CD39">
        <f t="shared" si="38"/>
        <v>0</v>
      </c>
      <c r="CE39">
        <f t="shared" si="39"/>
        <v>0</v>
      </c>
      <c r="CF39">
        <f t="shared" si="40"/>
        <v>0</v>
      </c>
      <c r="CG39">
        <f t="shared" si="4"/>
        <v>0</v>
      </c>
      <c r="CH39">
        <f t="shared" si="5"/>
        <v>0</v>
      </c>
    </row>
    <row r="40" spans="1:86" ht="14.25">
      <c r="A40" t="s">
        <v>364</v>
      </c>
      <c r="B40" t="s">
        <v>106</v>
      </c>
      <c r="C40">
        <v>3</v>
      </c>
      <c r="D40">
        <v>1</v>
      </c>
      <c r="E40">
        <v>3</v>
      </c>
      <c r="F40">
        <v>0</v>
      </c>
      <c r="H40">
        <v>180</v>
      </c>
      <c r="I40">
        <v>3</v>
      </c>
      <c r="J40">
        <f t="shared" si="6"/>
        <v>6</v>
      </c>
      <c r="K40">
        <v>0</v>
      </c>
      <c r="L40">
        <v>400</v>
      </c>
      <c r="M40">
        <v>400</v>
      </c>
      <c r="N40">
        <v>1000</v>
      </c>
      <c r="O40">
        <v>1200</v>
      </c>
      <c r="P40" s="46">
        <v>60</v>
      </c>
      <c r="AG40">
        <v>2</v>
      </c>
      <c r="AY40">
        <f t="shared" si="7"/>
        <v>0</v>
      </c>
      <c r="AZ40">
        <f t="shared" si="8"/>
        <v>0</v>
      </c>
      <c r="BA40">
        <f t="shared" si="9"/>
        <v>0</v>
      </c>
      <c r="BB40">
        <f t="shared" si="10"/>
        <v>0</v>
      </c>
      <c r="BC40">
        <f t="shared" si="11"/>
        <v>0</v>
      </c>
      <c r="BD40">
        <f t="shared" si="12"/>
        <v>0</v>
      </c>
      <c r="BE40">
        <f t="shared" si="13"/>
        <v>0</v>
      </c>
      <c r="BF40">
        <f t="shared" si="14"/>
        <v>0</v>
      </c>
      <c r="BG40">
        <f t="shared" si="15"/>
        <v>0</v>
      </c>
      <c r="BH40">
        <f t="shared" si="16"/>
        <v>0</v>
      </c>
      <c r="BI40">
        <f t="shared" si="17"/>
        <v>0</v>
      </c>
      <c r="BJ40">
        <f t="shared" si="18"/>
        <v>0</v>
      </c>
      <c r="BK40">
        <f t="shared" si="19"/>
        <v>0</v>
      </c>
      <c r="BL40">
        <f t="shared" si="20"/>
        <v>0</v>
      </c>
      <c r="BM40">
        <f t="shared" si="21"/>
        <v>0</v>
      </c>
      <c r="BN40">
        <f t="shared" si="22"/>
        <v>0</v>
      </c>
      <c r="BO40">
        <f t="shared" si="23"/>
        <v>0</v>
      </c>
      <c r="BP40">
        <f t="shared" si="24"/>
        <v>0</v>
      </c>
      <c r="BQ40">
        <f t="shared" si="25"/>
        <v>0</v>
      </c>
      <c r="BR40">
        <f t="shared" si="26"/>
        <v>0</v>
      </c>
      <c r="BS40">
        <f t="shared" si="27"/>
        <v>0</v>
      </c>
      <c r="BT40">
        <f t="shared" si="28"/>
        <v>0</v>
      </c>
      <c r="BU40">
        <f t="shared" si="29"/>
        <v>0</v>
      </c>
      <c r="BV40">
        <f t="shared" si="30"/>
        <v>0</v>
      </c>
      <c r="BW40">
        <f t="shared" si="31"/>
        <v>0</v>
      </c>
      <c r="BX40">
        <f t="shared" si="32"/>
        <v>0</v>
      </c>
      <c r="BY40">
        <f t="shared" si="33"/>
        <v>0</v>
      </c>
      <c r="BZ40">
        <f t="shared" si="34"/>
        <v>0</v>
      </c>
      <c r="CA40">
        <f t="shared" si="35"/>
        <v>0</v>
      </c>
      <c r="CB40">
        <f t="shared" si="36"/>
        <v>0</v>
      </c>
      <c r="CC40">
        <f t="shared" si="37"/>
        <v>0</v>
      </c>
      <c r="CD40">
        <f t="shared" si="38"/>
        <v>0</v>
      </c>
      <c r="CE40">
        <f t="shared" si="39"/>
        <v>0</v>
      </c>
      <c r="CF40">
        <f t="shared" si="40"/>
        <v>0</v>
      </c>
      <c r="CG40">
        <f t="shared" si="4"/>
        <v>0</v>
      </c>
      <c r="CH40">
        <f t="shared" si="5"/>
        <v>0</v>
      </c>
    </row>
    <row r="41" spans="1:86" ht="14.25">
      <c r="A41" t="s">
        <v>364</v>
      </c>
      <c r="B41" t="s">
        <v>106</v>
      </c>
      <c r="C41">
        <v>4</v>
      </c>
      <c r="D41">
        <v>1</v>
      </c>
      <c r="E41">
        <v>4</v>
      </c>
      <c r="F41">
        <v>0</v>
      </c>
      <c r="H41">
        <v>360</v>
      </c>
      <c r="I41">
        <v>6</v>
      </c>
      <c r="J41">
        <f t="shared" si="6"/>
        <v>12</v>
      </c>
      <c r="K41">
        <v>0</v>
      </c>
      <c r="L41">
        <v>800</v>
      </c>
      <c r="M41">
        <v>800</v>
      </c>
      <c r="N41">
        <v>2000</v>
      </c>
      <c r="O41">
        <v>2400</v>
      </c>
      <c r="P41" s="46">
        <v>100</v>
      </c>
      <c r="AG41">
        <v>3</v>
      </c>
      <c r="AY41">
        <f t="shared" si="7"/>
        <v>0</v>
      </c>
      <c r="AZ41">
        <f t="shared" si="8"/>
        <v>0</v>
      </c>
      <c r="BA41">
        <f t="shared" si="9"/>
        <v>0</v>
      </c>
      <c r="BB41">
        <f t="shared" si="10"/>
        <v>0</v>
      </c>
      <c r="BC41">
        <f t="shared" si="11"/>
        <v>0</v>
      </c>
      <c r="BD41">
        <f t="shared" si="12"/>
        <v>0</v>
      </c>
      <c r="BE41">
        <f t="shared" si="13"/>
        <v>0</v>
      </c>
      <c r="BF41">
        <f t="shared" si="14"/>
        <v>0</v>
      </c>
      <c r="BG41">
        <f t="shared" si="15"/>
        <v>0</v>
      </c>
      <c r="BH41">
        <f t="shared" si="16"/>
        <v>0</v>
      </c>
      <c r="BI41">
        <f t="shared" si="17"/>
        <v>0</v>
      </c>
      <c r="BJ41">
        <f t="shared" si="18"/>
        <v>0</v>
      </c>
      <c r="BK41">
        <f t="shared" si="19"/>
        <v>0</v>
      </c>
      <c r="BL41">
        <f t="shared" si="20"/>
        <v>0</v>
      </c>
      <c r="BM41">
        <f t="shared" si="21"/>
        <v>0</v>
      </c>
      <c r="BN41">
        <f t="shared" si="22"/>
        <v>0</v>
      </c>
      <c r="BO41">
        <f t="shared" si="23"/>
        <v>0</v>
      </c>
      <c r="BP41">
        <f t="shared" si="24"/>
        <v>0</v>
      </c>
      <c r="BQ41">
        <f t="shared" si="25"/>
        <v>0</v>
      </c>
      <c r="BR41">
        <f t="shared" si="26"/>
        <v>0</v>
      </c>
      <c r="BS41">
        <f t="shared" si="27"/>
        <v>0</v>
      </c>
      <c r="BT41">
        <f t="shared" si="28"/>
        <v>0</v>
      </c>
      <c r="BU41">
        <f t="shared" si="29"/>
        <v>0</v>
      </c>
      <c r="BV41">
        <f t="shared" si="30"/>
        <v>0</v>
      </c>
      <c r="BW41">
        <f t="shared" si="31"/>
        <v>0</v>
      </c>
      <c r="BX41">
        <f t="shared" si="32"/>
        <v>0</v>
      </c>
      <c r="BY41">
        <f t="shared" si="33"/>
        <v>0</v>
      </c>
      <c r="BZ41">
        <f t="shared" si="34"/>
        <v>0</v>
      </c>
      <c r="CA41">
        <f t="shared" si="35"/>
        <v>0</v>
      </c>
      <c r="CB41">
        <f t="shared" si="36"/>
        <v>0</v>
      </c>
      <c r="CC41">
        <f t="shared" si="37"/>
        <v>0</v>
      </c>
      <c r="CD41">
        <f t="shared" si="38"/>
        <v>0</v>
      </c>
      <c r="CE41">
        <f t="shared" si="39"/>
        <v>0</v>
      </c>
      <c r="CF41">
        <f t="shared" si="40"/>
        <v>0</v>
      </c>
      <c r="CG41">
        <f t="shared" si="4"/>
        <v>0</v>
      </c>
      <c r="CH41">
        <f t="shared" si="5"/>
        <v>0</v>
      </c>
    </row>
    <row r="42" spans="1:86" ht="14.25">
      <c r="A42" t="s">
        <v>364</v>
      </c>
      <c r="B42" t="s">
        <v>106</v>
      </c>
      <c r="C42">
        <v>5</v>
      </c>
      <c r="D42">
        <v>1</v>
      </c>
      <c r="E42">
        <v>5</v>
      </c>
      <c r="F42">
        <v>0</v>
      </c>
      <c r="H42">
        <v>720</v>
      </c>
      <c r="I42">
        <v>12</v>
      </c>
      <c r="J42">
        <f t="shared" si="6"/>
        <v>24</v>
      </c>
      <c r="K42">
        <v>0</v>
      </c>
      <c r="L42">
        <v>1600</v>
      </c>
      <c r="M42">
        <v>1600</v>
      </c>
      <c r="N42">
        <v>4000</v>
      </c>
      <c r="O42">
        <v>4800</v>
      </c>
      <c r="P42" s="46">
        <v>150</v>
      </c>
      <c r="AG42">
        <v>4</v>
      </c>
      <c r="AY42">
        <f t="shared" si="7"/>
        <v>0</v>
      </c>
      <c r="AZ42">
        <f t="shared" si="8"/>
        <v>0</v>
      </c>
      <c r="BA42">
        <f t="shared" si="9"/>
        <v>0</v>
      </c>
      <c r="BB42">
        <f t="shared" si="10"/>
        <v>0</v>
      </c>
      <c r="BC42">
        <f t="shared" si="11"/>
        <v>0</v>
      </c>
      <c r="BD42">
        <f t="shared" si="12"/>
        <v>0</v>
      </c>
      <c r="BE42">
        <f t="shared" si="13"/>
        <v>0</v>
      </c>
      <c r="BF42">
        <f t="shared" si="14"/>
        <v>0</v>
      </c>
      <c r="BG42">
        <f t="shared" si="15"/>
        <v>0</v>
      </c>
      <c r="BH42">
        <f t="shared" si="16"/>
        <v>0</v>
      </c>
      <c r="BI42">
        <f t="shared" si="17"/>
        <v>0</v>
      </c>
      <c r="BJ42">
        <f t="shared" si="18"/>
        <v>0</v>
      </c>
      <c r="BK42">
        <f t="shared" si="19"/>
        <v>0</v>
      </c>
      <c r="BL42">
        <f t="shared" si="20"/>
        <v>0</v>
      </c>
      <c r="BM42">
        <f t="shared" si="21"/>
        <v>0</v>
      </c>
      <c r="BN42">
        <f t="shared" si="22"/>
        <v>0</v>
      </c>
      <c r="BO42">
        <f t="shared" si="23"/>
        <v>0</v>
      </c>
      <c r="BP42">
        <f t="shared" si="24"/>
        <v>0</v>
      </c>
      <c r="BQ42">
        <f t="shared" si="25"/>
        <v>0</v>
      </c>
      <c r="BR42">
        <f t="shared" si="26"/>
        <v>0</v>
      </c>
      <c r="BS42">
        <f t="shared" si="27"/>
        <v>0</v>
      </c>
      <c r="BT42">
        <f t="shared" si="28"/>
        <v>0</v>
      </c>
      <c r="BU42">
        <f t="shared" si="29"/>
        <v>0</v>
      </c>
      <c r="BV42">
        <f t="shared" si="30"/>
        <v>0</v>
      </c>
      <c r="BW42">
        <f t="shared" si="31"/>
        <v>0</v>
      </c>
      <c r="BX42">
        <f t="shared" si="32"/>
        <v>0</v>
      </c>
      <c r="BY42">
        <f t="shared" si="33"/>
        <v>0</v>
      </c>
      <c r="BZ42">
        <f t="shared" si="34"/>
        <v>0</v>
      </c>
      <c r="CA42">
        <f t="shared" si="35"/>
        <v>0</v>
      </c>
      <c r="CB42">
        <f t="shared" si="36"/>
        <v>0</v>
      </c>
      <c r="CC42">
        <f t="shared" si="37"/>
        <v>0</v>
      </c>
      <c r="CD42">
        <f t="shared" si="38"/>
        <v>0</v>
      </c>
      <c r="CE42">
        <f t="shared" si="39"/>
        <v>0</v>
      </c>
      <c r="CF42">
        <f t="shared" si="40"/>
        <v>0</v>
      </c>
      <c r="CG42">
        <f t="shared" si="4"/>
        <v>0</v>
      </c>
      <c r="CH42">
        <f t="shared" si="5"/>
        <v>0</v>
      </c>
    </row>
    <row r="43" spans="1:86" ht="14.25">
      <c r="A43" t="s">
        <v>364</v>
      </c>
      <c r="B43" t="s">
        <v>106</v>
      </c>
      <c r="C43">
        <v>6</v>
      </c>
      <c r="D43">
        <v>1</v>
      </c>
      <c r="E43">
        <v>6</v>
      </c>
      <c r="F43">
        <v>0</v>
      </c>
      <c r="H43">
        <v>1440</v>
      </c>
      <c r="I43">
        <v>24</v>
      </c>
      <c r="J43">
        <f t="shared" si="6"/>
        <v>48</v>
      </c>
      <c r="K43">
        <v>0</v>
      </c>
      <c r="L43">
        <v>3200</v>
      </c>
      <c r="M43">
        <v>3200</v>
      </c>
      <c r="N43">
        <v>8000</v>
      </c>
      <c r="O43">
        <v>9600</v>
      </c>
      <c r="P43" s="46">
        <v>200</v>
      </c>
      <c r="AG43">
        <v>5</v>
      </c>
      <c r="AY43">
        <f t="shared" si="7"/>
        <v>0</v>
      </c>
      <c r="AZ43">
        <f t="shared" si="8"/>
        <v>0</v>
      </c>
      <c r="BA43">
        <f t="shared" si="9"/>
        <v>0</v>
      </c>
      <c r="BB43">
        <f t="shared" si="10"/>
        <v>0</v>
      </c>
      <c r="BC43">
        <f t="shared" si="11"/>
        <v>0</v>
      </c>
      <c r="BD43">
        <f t="shared" si="12"/>
        <v>0</v>
      </c>
      <c r="BE43">
        <f t="shared" si="13"/>
        <v>0</v>
      </c>
      <c r="BF43">
        <f t="shared" si="14"/>
        <v>0</v>
      </c>
      <c r="BG43">
        <f t="shared" si="15"/>
        <v>0</v>
      </c>
      <c r="BH43">
        <f t="shared" si="16"/>
        <v>0</v>
      </c>
      <c r="BI43">
        <f t="shared" si="17"/>
        <v>0</v>
      </c>
      <c r="BJ43">
        <f t="shared" si="18"/>
        <v>0</v>
      </c>
      <c r="BK43">
        <f t="shared" si="19"/>
        <v>0</v>
      </c>
      <c r="BL43">
        <f t="shared" si="20"/>
        <v>0</v>
      </c>
      <c r="BM43">
        <f t="shared" si="21"/>
        <v>0</v>
      </c>
      <c r="BN43">
        <f t="shared" si="22"/>
        <v>0</v>
      </c>
      <c r="BO43">
        <f t="shared" si="23"/>
        <v>0</v>
      </c>
      <c r="BP43">
        <f t="shared" si="24"/>
        <v>0</v>
      </c>
      <c r="BQ43">
        <f t="shared" si="25"/>
        <v>0</v>
      </c>
      <c r="BR43">
        <f t="shared" si="26"/>
        <v>0</v>
      </c>
      <c r="BS43">
        <f t="shared" si="27"/>
        <v>0</v>
      </c>
      <c r="BT43">
        <f t="shared" si="28"/>
        <v>0</v>
      </c>
      <c r="BU43">
        <f t="shared" si="29"/>
        <v>0</v>
      </c>
      <c r="BV43">
        <f t="shared" si="30"/>
        <v>0</v>
      </c>
      <c r="BW43">
        <f t="shared" si="31"/>
        <v>0</v>
      </c>
      <c r="BX43">
        <f t="shared" si="32"/>
        <v>0</v>
      </c>
      <c r="BY43">
        <f t="shared" si="33"/>
        <v>0</v>
      </c>
      <c r="BZ43">
        <f t="shared" si="34"/>
        <v>0</v>
      </c>
      <c r="CA43">
        <f t="shared" si="35"/>
        <v>0</v>
      </c>
      <c r="CB43">
        <f t="shared" si="36"/>
        <v>0</v>
      </c>
      <c r="CC43">
        <f t="shared" si="37"/>
        <v>0</v>
      </c>
      <c r="CD43">
        <f t="shared" si="38"/>
        <v>0</v>
      </c>
      <c r="CE43">
        <f t="shared" si="39"/>
        <v>0</v>
      </c>
      <c r="CF43">
        <f t="shared" si="40"/>
        <v>0</v>
      </c>
      <c r="CG43">
        <f t="shared" si="4"/>
        <v>0</v>
      </c>
      <c r="CH43">
        <f t="shared" si="5"/>
        <v>0</v>
      </c>
    </row>
    <row r="44" spans="1:86" ht="14.25">
      <c r="A44" t="s">
        <v>364</v>
      </c>
      <c r="B44" t="s">
        <v>106</v>
      </c>
      <c r="C44">
        <v>7</v>
      </c>
      <c r="D44">
        <v>1</v>
      </c>
      <c r="E44">
        <v>7</v>
      </c>
      <c r="F44">
        <v>0</v>
      </c>
      <c r="H44">
        <v>2880</v>
      </c>
      <c r="I44">
        <v>48</v>
      </c>
      <c r="J44">
        <f t="shared" si="6"/>
        <v>96</v>
      </c>
      <c r="K44">
        <v>0</v>
      </c>
      <c r="L44">
        <v>6400</v>
      </c>
      <c r="M44">
        <v>6400</v>
      </c>
      <c r="N44">
        <v>16000</v>
      </c>
      <c r="O44">
        <v>19200</v>
      </c>
      <c r="P44" s="46">
        <v>280</v>
      </c>
      <c r="AG44">
        <v>6</v>
      </c>
      <c r="AY44">
        <f t="shared" si="7"/>
        <v>0</v>
      </c>
      <c r="AZ44">
        <f t="shared" si="8"/>
        <v>0</v>
      </c>
      <c r="BA44">
        <f t="shared" si="9"/>
        <v>0</v>
      </c>
      <c r="BB44">
        <f t="shared" si="10"/>
        <v>0</v>
      </c>
      <c r="BC44">
        <f t="shared" si="11"/>
        <v>0</v>
      </c>
      <c r="BD44">
        <f t="shared" si="12"/>
        <v>0</v>
      </c>
      <c r="BE44">
        <f t="shared" si="13"/>
        <v>0</v>
      </c>
      <c r="BF44">
        <f t="shared" si="14"/>
        <v>0</v>
      </c>
      <c r="BG44">
        <f t="shared" si="15"/>
        <v>0</v>
      </c>
      <c r="BH44">
        <f t="shared" si="16"/>
        <v>0</v>
      </c>
      <c r="BI44">
        <f t="shared" si="17"/>
        <v>0</v>
      </c>
      <c r="BJ44">
        <f t="shared" si="18"/>
        <v>0</v>
      </c>
      <c r="BK44">
        <f t="shared" si="19"/>
        <v>0</v>
      </c>
      <c r="BL44">
        <f t="shared" si="20"/>
        <v>0</v>
      </c>
      <c r="BM44">
        <f t="shared" si="21"/>
        <v>0</v>
      </c>
      <c r="BN44">
        <f t="shared" si="22"/>
        <v>0</v>
      </c>
      <c r="BO44">
        <f t="shared" si="23"/>
        <v>0</v>
      </c>
      <c r="BP44">
        <f t="shared" si="24"/>
        <v>0</v>
      </c>
      <c r="BQ44">
        <f t="shared" si="25"/>
        <v>0</v>
      </c>
      <c r="BR44">
        <f t="shared" si="26"/>
        <v>0</v>
      </c>
      <c r="BS44">
        <f t="shared" si="27"/>
        <v>0</v>
      </c>
      <c r="BT44">
        <f t="shared" si="28"/>
        <v>0</v>
      </c>
      <c r="BU44">
        <f t="shared" si="29"/>
        <v>0</v>
      </c>
      <c r="BV44">
        <f t="shared" si="30"/>
        <v>0</v>
      </c>
      <c r="BW44">
        <f t="shared" si="31"/>
        <v>0</v>
      </c>
      <c r="BX44">
        <f t="shared" si="32"/>
        <v>0</v>
      </c>
      <c r="BY44">
        <f t="shared" si="33"/>
        <v>0</v>
      </c>
      <c r="BZ44">
        <f t="shared" si="34"/>
        <v>0</v>
      </c>
      <c r="CA44">
        <f t="shared" si="35"/>
        <v>0</v>
      </c>
      <c r="CB44">
        <f t="shared" si="36"/>
        <v>0</v>
      </c>
      <c r="CC44">
        <f t="shared" si="37"/>
        <v>0</v>
      </c>
      <c r="CD44">
        <f t="shared" si="38"/>
        <v>0</v>
      </c>
      <c r="CE44">
        <f t="shared" si="39"/>
        <v>0</v>
      </c>
      <c r="CF44">
        <f t="shared" si="40"/>
        <v>0</v>
      </c>
      <c r="CG44">
        <f t="shared" si="4"/>
        <v>0</v>
      </c>
      <c r="CH44">
        <f t="shared" si="5"/>
        <v>0</v>
      </c>
    </row>
    <row r="45" spans="1:86" ht="14.25">
      <c r="A45" t="s">
        <v>364</v>
      </c>
      <c r="B45" t="s">
        <v>106</v>
      </c>
      <c r="C45">
        <v>8</v>
      </c>
      <c r="D45">
        <v>1</v>
      </c>
      <c r="E45">
        <v>8</v>
      </c>
      <c r="F45">
        <v>0</v>
      </c>
      <c r="H45">
        <v>5760</v>
      </c>
      <c r="I45">
        <v>96</v>
      </c>
      <c r="J45">
        <f t="shared" si="6"/>
        <v>192</v>
      </c>
      <c r="K45">
        <v>0</v>
      </c>
      <c r="L45">
        <v>12800</v>
      </c>
      <c r="M45">
        <v>12800</v>
      </c>
      <c r="N45">
        <v>32000</v>
      </c>
      <c r="O45">
        <v>38400</v>
      </c>
      <c r="P45" s="46">
        <v>360</v>
      </c>
      <c r="AG45">
        <v>7</v>
      </c>
      <c r="AY45">
        <f t="shared" si="7"/>
        <v>0</v>
      </c>
      <c r="AZ45">
        <f t="shared" si="8"/>
        <v>0</v>
      </c>
      <c r="BA45">
        <f t="shared" si="9"/>
        <v>0</v>
      </c>
      <c r="BB45">
        <f t="shared" si="10"/>
        <v>0</v>
      </c>
      <c r="BC45">
        <f t="shared" si="11"/>
        <v>0</v>
      </c>
      <c r="BD45">
        <f t="shared" si="12"/>
        <v>0</v>
      </c>
      <c r="BE45">
        <f t="shared" si="13"/>
        <v>0</v>
      </c>
      <c r="BF45">
        <f t="shared" si="14"/>
        <v>0</v>
      </c>
      <c r="BG45">
        <f t="shared" si="15"/>
        <v>0</v>
      </c>
      <c r="BH45">
        <f t="shared" si="16"/>
        <v>0</v>
      </c>
      <c r="BI45">
        <f t="shared" si="17"/>
        <v>0</v>
      </c>
      <c r="BJ45">
        <f t="shared" si="18"/>
        <v>0</v>
      </c>
      <c r="BK45">
        <f t="shared" si="19"/>
        <v>0</v>
      </c>
      <c r="BL45">
        <f t="shared" si="20"/>
        <v>0</v>
      </c>
      <c r="BM45">
        <f t="shared" si="21"/>
        <v>0</v>
      </c>
      <c r="BN45">
        <f t="shared" si="22"/>
        <v>0</v>
      </c>
      <c r="BO45">
        <f t="shared" si="23"/>
        <v>0</v>
      </c>
      <c r="BP45">
        <f t="shared" si="24"/>
        <v>0</v>
      </c>
      <c r="BQ45">
        <f t="shared" si="25"/>
        <v>0</v>
      </c>
      <c r="BR45">
        <f t="shared" si="26"/>
        <v>0</v>
      </c>
      <c r="BS45">
        <f t="shared" si="27"/>
        <v>0</v>
      </c>
      <c r="BT45">
        <f t="shared" si="28"/>
        <v>0</v>
      </c>
      <c r="BU45">
        <f t="shared" si="29"/>
        <v>0</v>
      </c>
      <c r="BV45">
        <f t="shared" si="30"/>
        <v>0</v>
      </c>
      <c r="BW45">
        <f t="shared" si="31"/>
        <v>0</v>
      </c>
      <c r="BX45">
        <f t="shared" si="32"/>
        <v>0</v>
      </c>
      <c r="BY45">
        <f t="shared" si="33"/>
        <v>0</v>
      </c>
      <c r="BZ45">
        <f t="shared" si="34"/>
        <v>0</v>
      </c>
      <c r="CA45">
        <f t="shared" si="35"/>
        <v>0</v>
      </c>
      <c r="CB45">
        <f t="shared" si="36"/>
        <v>0</v>
      </c>
      <c r="CC45">
        <f t="shared" si="37"/>
        <v>0</v>
      </c>
      <c r="CD45">
        <f t="shared" si="38"/>
        <v>0</v>
      </c>
      <c r="CE45">
        <f t="shared" si="39"/>
        <v>0</v>
      </c>
      <c r="CF45">
        <f t="shared" si="40"/>
        <v>0</v>
      </c>
      <c r="CG45">
        <f t="shared" si="4"/>
        <v>0</v>
      </c>
      <c r="CH45">
        <f t="shared" si="5"/>
        <v>0</v>
      </c>
    </row>
    <row r="46" spans="1:86" ht="14.25">
      <c r="A46" t="s">
        <v>364</v>
      </c>
      <c r="B46" t="s">
        <v>106</v>
      </c>
      <c r="C46">
        <v>9</v>
      </c>
      <c r="D46">
        <v>1</v>
      </c>
      <c r="E46">
        <v>9</v>
      </c>
      <c r="F46">
        <v>0</v>
      </c>
      <c r="H46">
        <v>11520</v>
      </c>
      <c r="I46">
        <v>192</v>
      </c>
      <c r="J46">
        <f t="shared" si="6"/>
        <v>384</v>
      </c>
      <c r="K46">
        <v>0</v>
      </c>
      <c r="L46">
        <v>25600</v>
      </c>
      <c r="M46">
        <v>25600</v>
      </c>
      <c r="N46">
        <v>64000</v>
      </c>
      <c r="O46">
        <v>76800</v>
      </c>
      <c r="P46" s="46">
        <v>450</v>
      </c>
      <c r="AG46">
        <v>8</v>
      </c>
      <c r="AY46">
        <f t="shared" si="7"/>
        <v>0</v>
      </c>
      <c r="AZ46">
        <f t="shared" si="8"/>
        <v>0</v>
      </c>
      <c r="BA46">
        <f t="shared" si="9"/>
        <v>0</v>
      </c>
      <c r="BB46">
        <f t="shared" si="10"/>
        <v>0</v>
      </c>
      <c r="BC46">
        <f t="shared" si="11"/>
        <v>0</v>
      </c>
      <c r="BD46">
        <f t="shared" si="12"/>
        <v>0</v>
      </c>
      <c r="BE46">
        <f t="shared" si="13"/>
        <v>0</v>
      </c>
      <c r="BF46">
        <f t="shared" si="14"/>
        <v>0</v>
      </c>
      <c r="BG46">
        <f t="shared" si="15"/>
        <v>0</v>
      </c>
      <c r="BH46">
        <f t="shared" si="16"/>
        <v>0</v>
      </c>
      <c r="BI46">
        <f t="shared" si="17"/>
        <v>0</v>
      </c>
      <c r="BJ46">
        <f t="shared" si="18"/>
        <v>0</v>
      </c>
      <c r="BK46">
        <f t="shared" si="19"/>
        <v>0</v>
      </c>
      <c r="BL46">
        <f t="shared" si="20"/>
        <v>0</v>
      </c>
      <c r="BM46">
        <f t="shared" si="21"/>
        <v>0</v>
      </c>
      <c r="BN46">
        <f t="shared" si="22"/>
        <v>0</v>
      </c>
      <c r="BO46">
        <f t="shared" si="23"/>
        <v>0</v>
      </c>
      <c r="BP46">
        <f t="shared" si="24"/>
        <v>0</v>
      </c>
      <c r="BQ46">
        <f t="shared" si="25"/>
        <v>0</v>
      </c>
      <c r="BR46">
        <f t="shared" si="26"/>
        <v>0</v>
      </c>
      <c r="BS46">
        <f t="shared" si="27"/>
        <v>0</v>
      </c>
      <c r="BT46">
        <f t="shared" si="28"/>
        <v>0</v>
      </c>
      <c r="BU46">
        <f t="shared" si="29"/>
        <v>0</v>
      </c>
      <c r="BV46">
        <f t="shared" si="30"/>
        <v>0</v>
      </c>
      <c r="BW46">
        <f t="shared" si="31"/>
        <v>0</v>
      </c>
      <c r="BX46">
        <f t="shared" si="32"/>
        <v>0</v>
      </c>
      <c r="BY46">
        <f t="shared" si="33"/>
        <v>0</v>
      </c>
      <c r="BZ46">
        <f t="shared" si="34"/>
        <v>0</v>
      </c>
      <c r="CA46">
        <f t="shared" si="35"/>
        <v>0</v>
      </c>
      <c r="CB46">
        <f t="shared" si="36"/>
        <v>0</v>
      </c>
      <c r="CC46">
        <f t="shared" si="37"/>
        <v>0</v>
      </c>
      <c r="CD46">
        <f t="shared" si="38"/>
        <v>0</v>
      </c>
      <c r="CE46">
        <f t="shared" si="39"/>
        <v>0</v>
      </c>
      <c r="CF46">
        <f t="shared" si="40"/>
        <v>0</v>
      </c>
      <c r="CG46">
        <f t="shared" si="4"/>
        <v>0</v>
      </c>
      <c r="CH46">
        <f t="shared" si="5"/>
        <v>0</v>
      </c>
    </row>
    <row r="47" spans="1:86" ht="25.5">
      <c r="A47" t="s">
        <v>364</v>
      </c>
      <c r="B47" t="s">
        <v>106</v>
      </c>
      <c r="C47">
        <v>10</v>
      </c>
      <c r="D47">
        <v>1</v>
      </c>
      <c r="E47">
        <v>10</v>
      </c>
      <c r="F47">
        <v>0</v>
      </c>
      <c r="G47" t="s">
        <v>117</v>
      </c>
      <c r="H47">
        <v>23040</v>
      </c>
      <c r="I47">
        <v>384</v>
      </c>
      <c r="J47">
        <f t="shared" si="6"/>
        <v>768</v>
      </c>
      <c r="K47">
        <v>0</v>
      </c>
      <c r="L47">
        <v>51200</v>
      </c>
      <c r="M47">
        <v>51200</v>
      </c>
      <c r="N47">
        <v>128000</v>
      </c>
      <c r="O47">
        <v>153600</v>
      </c>
      <c r="P47" s="46">
        <v>550</v>
      </c>
      <c r="AG47">
        <v>9</v>
      </c>
      <c r="AY47">
        <f t="shared" si="7"/>
        <v>0</v>
      </c>
      <c r="AZ47">
        <f t="shared" si="8"/>
        <v>0</v>
      </c>
      <c r="BA47">
        <f t="shared" si="9"/>
        <v>0</v>
      </c>
      <c r="BB47">
        <f t="shared" si="10"/>
        <v>0</v>
      </c>
      <c r="BC47">
        <f t="shared" si="11"/>
        <v>0</v>
      </c>
      <c r="BD47">
        <f t="shared" si="12"/>
        <v>0</v>
      </c>
      <c r="BE47">
        <f t="shared" si="13"/>
        <v>0</v>
      </c>
      <c r="BF47">
        <f t="shared" si="14"/>
        <v>0</v>
      </c>
      <c r="BG47">
        <f t="shared" si="15"/>
        <v>0</v>
      </c>
      <c r="BH47">
        <f t="shared" si="16"/>
        <v>0</v>
      </c>
      <c r="BI47">
        <f t="shared" si="17"/>
        <v>0</v>
      </c>
      <c r="BJ47">
        <f t="shared" si="18"/>
        <v>0</v>
      </c>
      <c r="BK47">
        <f t="shared" si="19"/>
        <v>0</v>
      </c>
      <c r="BL47">
        <f t="shared" si="20"/>
        <v>0</v>
      </c>
      <c r="BM47">
        <f t="shared" si="21"/>
        <v>0</v>
      </c>
      <c r="BN47">
        <f t="shared" si="22"/>
        <v>0</v>
      </c>
      <c r="BO47">
        <f t="shared" si="23"/>
        <v>0</v>
      </c>
      <c r="BP47">
        <f t="shared" si="24"/>
        <v>0</v>
      </c>
      <c r="BQ47">
        <f t="shared" si="25"/>
        <v>0</v>
      </c>
      <c r="BR47">
        <f t="shared" si="26"/>
        <v>0</v>
      </c>
      <c r="BS47">
        <f t="shared" si="27"/>
        <v>0</v>
      </c>
      <c r="BT47">
        <f t="shared" si="28"/>
        <v>0</v>
      </c>
      <c r="BU47">
        <f t="shared" si="29"/>
        <v>0</v>
      </c>
      <c r="BV47">
        <f t="shared" si="30"/>
        <v>0</v>
      </c>
      <c r="BW47">
        <f t="shared" si="31"/>
        <v>0</v>
      </c>
      <c r="BX47">
        <f t="shared" si="32"/>
        <v>0</v>
      </c>
      <c r="BY47">
        <f t="shared" si="33"/>
        <v>0</v>
      </c>
      <c r="BZ47">
        <f t="shared" si="34"/>
        <v>0</v>
      </c>
      <c r="CA47">
        <f t="shared" si="35"/>
        <v>0</v>
      </c>
      <c r="CB47">
        <f t="shared" si="36"/>
        <v>0</v>
      </c>
      <c r="CC47">
        <f t="shared" si="37"/>
        <v>0</v>
      </c>
      <c r="CD47">
        <f t="shared" si="38"/>
        <v>0</v>
      </c>
      <c r="CE47">
        <f t="shared" si="39"/>
        <v>0</v>
      </c>
      <c r="CF47">
        <f t="shared" si="40"/>
        <v>0</v>
      </c>
      <c r="CG47">
        <f t="shared" si="4"/>
        <v>0</v>
      </c>
      <c r="CH47">
        <f t="shared" si="5"/>
        <v>0</v>
      </c>
    </row>
    <row r="48" spans="1:86">
      <c r="A48" s="149" t="s">
        <v>1295</v>
      </c>
      <c r="B48" t="s">
        <v>106</v>
      </c>
      <c r="C48">
        <v>1</v>
      </c>
      <c r="D48">
        <v>1</v>
      </c>
      <c r="E48">
        <v>1</v>
      </c>
      <c r="F48">
        <v>2</v>
      </c>
      <c r="H48">
        <v>15</v>
      </c>
      <c r="I48">
        <v>0.25</v>
      </c>
      <c r="J48">
        <f t="shared" si="6"/>
        <v>1</v>
      </c>
      <c r="K48">
        <v>0</v>
      </c>
      <c r="L48">
        <v>120</v>
      </c>
      <c r="M48">
        <v>2500</v>
      </c>
      <c r="N48">
        <v>1500</v>
      </c>
      <c r="O48">
        <v>200</v>
      </c>
      <c r="AY48">
        <f t="shared" si="7"/>
        <v>0</v>
      </c>
      <c r="AZ48">
        <f t="shared" si="8"/>
        <v>0</v>
      </c>
      <c r="BA48">
        <f t="shared" si="9"/>
        <v>0</v>
      </c>
      <c r="BB48">
        <f t="shared" si="10"/>
        <v>0</v>
      </c>
      <c r="BC48">
        <f t="shared" si="11"/>
        <v>0</v>
      </c>
      <c r="BD48">
        <f t="shared" si="12"/>
        <v>0</v>
      </c>
      <c r="BE48">
        <f t="shared" si="13"/>
        <v>0</v>
      </c>
      <c r="BF48">
        <f t="shared" si="14"/>
        <v>0</v>
      </c>
      <c r="BG48">
        <f t="shared" si="15"/>
        <v>0</v>
      </c>
      <c r="BH48">
        <f t="shared" si="16"/>
        <v>0</v>
      </c>
      <c r="BI48">
        <f t="shared" si="17"/>
        <v>0</v>
      </c>
      <c r="BJ48">
        <f t="shared" si="18"/>
        <v>0</v>
      </c>
      <c r="BK48">
        <f t="shared" si="19"/>
        <v>0</v>
      </c>
      <c r="BL48">
        <f t="shared" si="20"/>
        <v>0</v>
      </c>
      <c r="BM48">
        <f t="shared" si="21"/>
        <v>0</v>
      </c>
      <c r="BN48">
        <f t="shared" si="22"/>
        <v>0</v>
      </c>
      <c r="BO48">
        <f t="shared" si="23"/>
        <v>0</v>
      </c>
      <c r="BP48">
        <f t="shared" si="24"/>
        <v>0</v>
      </c>
      <c r="BQ48">
        <f t="shared" si="25"/>
        <v>0</v>
      </c>
      <c r="BR48">
        <f t="shared" si="26"/>
        <v>0</v>
      </c>
      <c r="BS48">
        <f t="shared" si="27"/>
        <v>0</v>
      </c>
      <c r="BT48">
        <f t="shared" si="28"/>
        <v>0</v>
      </c>
      <c r="BU48">
        <f t="shared" si="29"/>
        <v>0</v>
      </c>
      <c r="BV48">
        <f t="shared" si="30"/>
        <v>0</v>
      </c>
      <c r="BW48">
        <f t="shared" si="31"/>
        <v>0</v>
      </c>
      <c r="BX48">
        <f t="shared" si="32"/>
        <v>0</v>
      </c>
      <c r="BY48">
        <f t="shared" si="33"/>
        <v>0</v>
      </c>
      <c r="BZ48">
        <f t="shared" si="34"/>
        <v>0</v>
      </c>
      <c r="CA48">
        <f t="shared" si="35"/>
        <v>0</v>
      </c>
      <c r="CB48">
        <f t="shared" si="36"/>
        <v>0</v>
      </c>
      <c r="CC48">
        <f t="shared" si="37"/>
        <v>0</v>
      </c>
      <c r="CD48">
        <f t="shared" si="38"/>
        <v>0</v>
      </c>
      <c r="CE48">
        <f t="shared" si="39"/>
        <v>0</v>
      </c>
      <c r="CF48">
        <f t="shared" si="40"/>
        <v>0</v>
      </c>
      <c r="CG48">
        <f t="shared" si="4"/>
        <v>0</v>
      </c>
      <c r="CH48">
        <f t="shared" si="5"/>
        <v>2</v>
      </c>
    </row>
    <row r="49" spans="1:86">
      <c r="A49" t="s">
        <v>356</v>
      </c>
      <c r="B49" t="s">
        <v>106</v>
      </c>
      <c r="C49">
        <v>2</v>
      </c>
      <c r="D49">
        <v>1</v>
      </c>
      <c r="E49">
        <v>2</v>
      </c>
      <c r="F49">
        <v>2</v>
      </c>
      <c r="H49">
        <v>960</v>
      </c>
      <c r="I49">
        <v>16</v>
      </c>
      <c r="J49">
        <f t="shared" si="6"/>
        <v>32</v>
      </c>
      <c r="K49">
        <v>0</v>
      </c>
      <c r="L49">
        <v>240</v>
      </c>
      <c r="M49">
        <v>5000</v>
      </c>
      <c r="N49">
        <v>3000</v>
      </c>
      <c r="O49">
        <v>400</v>
      </c>
      <c r="R49">
        <v>1</v>
      </c>
      <c r="AY49">
        <f t="shared" si="7"/>
        <v>0</v>
      </c>
      <c r="AZ49">
        <f t="shared" si="8"/>
        <v>2</v>
      </c>
      <c r="BA49">
        <f t="shared" si="9"/>
        <v>0</v>
      </c>
      <c r="BB49">
        <f t="shared" si="10"/>
        <v>0</v>
      </c>
      <c r="BC49">
        <f t="shared" si="11"/>
        <v>0</v>
      </c>
      <c r="BD49">
        <f t="shared" si="12"/>
        <v>0</v>
      </c>
      <c r="BE49">
        <f t="shared" si="13"/>
        <v>0</v>
      </c>
      <c r="BF49">
        <f t="shared" si="14"/>
        <v>0</v>
      </c>
      <c r="BG49">
        <f t="shared" si="15"/>
        <v>0</v>
      </c>
      <c r="BH49">
        <f t="shared" si="16"/>
        <v>0</v>
      </c>
      <c r="BI49">
        <f t="shared" si="17"/>
        <v>0</v>
      </c>
      <c r="BJ49">
        <f t="shared" si="18"/>
        <v>0</v>
      </c>
      <c r="BK49">
        <f t="shared" si="19"/>
        <v>0</v>
      </c>
      <c r="BL49">
        <f t="shared" si="20"/>
        <v>0</v>
      </c>
      <c r="BM49">
        <f t="shared" si="21"/>
        <v>0</v>
      </c>
      <c r="BN49">
        <f t="shared" si="22"/>
        <v>0</v>
      </c>
      <c r="BO49">
        <f t="shared" si="23"/>
        <v>0</v>
      </c>
      <c r="BP49">
        <f t="shared" si="24"/>
        <v>0</v>
      </c>
      <c r="BQ49">
        <f t="shared" si="25"/>
        <v>0</v>
      </c>
      <c r="BR49">
        <f t="shared" si="26"/>
        <v>0</v>
      </c>
      <c r="BS49">
        <f t="shared" si="27"/>
        <v>0</v>
      </c>
      <c r="BT49">
        <f t="shared" si="28"/>
        <v>0</v>
      </c>
      <c r="BU49">
        <f t="shared" si="29"/>
        <v>0</v>
      </c>
      <c r="BV49">
        <f t="shared" si="30"/>
        <v>0</v>
      </c>
      <c r="BW49">
        <f t="shared" si="31"/>
        <v>0</v>
      </c>
      <c r="BX49">
        <f t="shared" si="32"/>
        <v>0</v>
      </c>
      <c r="BY49">
        <f t="shared" si="33"/>
        <v>0</v>
      </c>
      <c r="BZ49">
        <f t="shared" si="34"/>
        <v>0</v>
      </c>
      <c r="CA49">
        <f t="shared" si="35"/>
        <v>0</v>
      </c>
      <c r="CB49">
        <f t="shared" si="36"/>
        <v>0</v>
      </c>
      <c r="CC49">
        <f t="shared" si="37"/>
        <v>0</v>
      </c>
      <c r="CD49">
        <f t="shared" si="38"/>
        <v>0</v>
      </c>
      <c r="CE49">
        <f t="shared" si="39"/>
        <v>0</v>
      </c>
      <c r="CF49">
        <f t="shared" si="40"/>
        <v>0</v>
      </c>
      <c r="CG49">
        <f t="shared" si="4"/>
        <v>2</v>
      </c>
      <c r="CH49">
        <f t="shared" si="5"/>
        <v>2</v>
      </c>
    </row>
    <row r="50" spans="1:86">
      <c r="A50" t="s">
        <v>356</v>
      </c>
      <c r="B50" t="s">
        <v>106</v>
      </c>
      <c r="C50">
        <v>3</v>
      </c>
      <c r="D50">
        <v>1</v>
      </c>
      <c r="E50">
        <v>3</v>
      </c>
      <c r="F50">
        <v>2</v>
      </c>
      <c r="H50">
        <v>1920</v>
      </c>
      <c r="I50">
        <v>32</v>
      </c>
      <c r="J50">
        <f t="shared" si="6"/>
        <v>64</v>
      </c>
      <c r="K50">
        <v>0</v>
      </c>
      <c r="L50">
        <v>480</v>
      </c>
      <c r="M50">
        <v>10000</v>
      </c>
      <c r="N50">
        <v>6000</v>
      </c>
      <c r="O50">
        <v>800</v>
      </c>
      <c r="R50">
        <v>2</v>
      </c>
      <c r="AY50">
        <f t="shared" si="7"/>
        <v>0</v>
      </c>
      <c r="AZ50">
        <f t="shared" si="8"/>
        <v>2</v>
      </c>
      <c r="BA50">
        <f t="shared" si="9"/>
        <v>0</v>
      </c>
      <c r="BB50">
        <f t="shared" si="10"/>
        <v>0</v>
      </c>
      <c r="BC50">
        <f t="shared" si="11"/>
        <v>0</v>
      </c>
      <c r="BD50">
        <f t="shared" si="12"/>
        <v>0</v>
      </c>
      <c r="BE50">
        <f t="shared" si="13"/>
        <v>0</v>
      </c>
      <c r="BF50">
        <f t="shared" si="14"/>
        <v>0</v>
      </c>
      <c r="BG50">
        <f t="shared" si="15"/>
        <v>0</v>
      </c>
      <c r="BH50">
        <f t="shared" si="16"/>
        <v>0</v>
      </c>
      <c r="BI50">
        <f t="shared" si="17"/>
        <v>0</v>
      </c>
      <c r="BJ50">
        <f t="shared" si="18"/>
        <v>0</v>
      </c>
      <c r="BK50">
        <f t="shared" si="19"/>
        <v>0</v>
      </c>
      <c r="BL50">
        <f t="shared" si="20"/>
        <v>0</v>
      </c>
      <c r="BM50">
        <f t="shared" si="21"/>
        <v>0</v>
      </c>
      <c r="BN50">
        <f t="shared" si="22"/>
        <v>0</v>
      </c>
      <c r="BO50">
        <f t="shared" si="23"/>
        <v>0</v>
      </c>
      <c r="BP50">
        <f t="shared" si="24"/>
        <v>0</v>
      </c>
      <c r="BQ50">
        <f t="shared" si="25"/>
        <v>0</v>
      </c>
      <c r="BR50">
        <f t="shared" si="26"/>
        <v>0</v>
      </c>
      <c r="BS50">
        <f t="shared" si="27"/>
        <v>0</v>
      </c>
      <c r="BT50">
        <f t="shared" si="28"/>
        <v>0</v>
      </c>
      <c r="BU50">
        <f t="shared" si="29"/>
        <v>0</v>
      </c>
      <c r="BV50">
        <f t="shared" si="30"/>
        <v>0</v>
      </c>
      <c r="BW50">
        <f t="shared" si="31"/>
        <v>0</v>
      </c>
      <c r="BX50">
        <f t="shared" si="32"/>
        <v>0</v>
      </c>
      <c r="BY50">
        <f t="shared" si="33"/>
        <v>0</v>
      </c>
      <c r="BZ50">
        <f t="shared" si="34"/>
        <v>0</v>
      </c>
      <c r="CA50">
        <f t="shared" si="35"/>
        <v>0</v>
      </c>
      <c r="CB50">
        <f t="shared" si="36"/>
        <v>0</v>
      </c>
      <c r="CC50">
        <f t="shared" si="37"/>
        <v>0</v>
      </c>
      <c r="CD50">
        <f t="shared" si="38"/>
        <v>0</v>
      </c>
      <c r="CE50">
        <f t="shared" si="39"/>
        <v>0</v>
      </c>
      <c r="CF50">
        <f t="shared" si="40"/>
        <v>0</v>
      </c>
      <c r="CG50">
        <f t="shared" si="4"/>
        <v>2</v>
      </c>
      <c r="CH50">
        <f t="shared" si="5"/>
        <v>2</v>
      </c>
    </row>
    <row r="51" spans="1:86">
      <c r="A51" t="s">
        <v>356</v>
      </c>
      <c r="B51" t="s">
        <v>106</v>
      </c>
      <c r="C51">
        <v>4</v>
      </c>
      <c r="D51">
        <v>1</v>
      </c>
      <c r="E51">
        <v>4</v>
      </c>
      <c r="F51">
        <v>2</v>
      </c>
      <c r="H51">
        <v>3840</v>
      </c>
      <c r="I51">
        <v>64</v>
      </c>
      <c r="J51">
        <f t="shared" si="6"/>
        <v>128</v>
      </c>
      <c r="K51">
        <v>0</v>
      </c>
      <c r="L51">
        <v>960</v>
      </c>
      <c r="M51">
        <v>20000</v>
      </c>
      <c r="N51">
        <v>12000</v>
      </c>
      <c r="O51">
        <v>1600</v>
      </c>
      <c r="R51">
        <v>3</v>
      </c>
      <c r="AY51">
        <f t="shared" si="7"/>
        <v>0</v>
      </c>
      <c r="AZ51">
        <f t="shared" si="8"/>
        <v>2</v>
      </c>
      <c r="BA51">
        <f t="shared" si="9"/>
        <v>0</v>
      </c>
      <c r="BB51">
        <f t="shared" si="10"/>
        <v>0</v>
      </c>
      <c r="BC51">
        <f t="shared" si="11"/>
        <v>0</v>
      </c>
      <c r="BD51">
        <f t="shared" si="12"/>
        <v>0</v>
      </c>
      <c r="BE51">
        <f t="shared" si="13"/>
        <v>0</v>
      </c>
      <c r="BF51">
        <f t="shared" si="14"/>
        <v>0</v>
      </c>
      <c r="BG51">
        <f t="shared" si="15"/>
        <v>0</v>
      </c>
      <c r="BH51">
        <f t="shared" si="16"/>
        <v>0</v>
      </c>
      <c r="BI51">
        <f t="shared" si="17"/>
        <v>0</v>
      </c>
      <c r="BJ51">
        <f t="shared" si="18"/>
        <v>0</v>
      </c>
      <c r="BK51">
        <f t="shared" si="19"/>
        <v>0</v>
      </c>
      <c r="BL51">
        <f t="shared" si="20"/>
        <v>0</v>
      </c>
      <c r="BM51">
        <f t="shared" si="21"/>
        <v>0</v>
      </c>
      <c r="BN51">
        <f t="shared" si="22"/>
        <v>0</v>
      </c>
      <c r="BO51">
        <f t="shared" si="23"/>
        <v>0</v>
      </c>
      <c r="BP51">
        <f t="shared" si="24"/>
        <v>0</v>
      </c>
      <c r="BQ51">
        <f t="shared" si="25"/>
        <v>0</v>
      </c>
      <c r="BR51">
        <f t="shared" si="26"/>
        <v>0</v>
      </c>
      <c r="BS51">
        <f t="shared" si="27"/>
        <v>0</v>
      </c>
      <c r="BT51">
        <f t="shared" si="28"/>
        <v>0</v>
      </c>
      <c r="BU51">
        <f t="shared" si="29"/>
        <v>0</v>
      </c>
      <c r="BV51">
        <f t="shared" si="30"/>
        <v>0</v>
      </c>
      <c r="BW51">
        <f t="shared" si="31"/>
        <v>0</v>
      </c>
      <c r="BX51">
        <f t="shared" si="32"/>
        <v>0</v>
      </c>
      <c r="BY51">
        <f t="shared" si="33"/>
        <v>0</v>
      </c>
      <c r="BZ51">
        <f t="shared" si="34"/>
        <v>0</v>
      </c>
      <c r="CA51">
        <f t="shared" si="35"/>
        <v>0</v>
      </c>
      <c r="CB51">
        <f t="shared" si="36"/>
        <v>0</v>
      </c>
      <c r="CC51">
        <f t="shared" si="37"/>
        <v>0</v>
      </c>
      <c r="CD51">
        <f t="shared" si="38"/>
        <v>0</v>
      </c>
      <c r="CE51">
        <f t="shared" si="39"/>
        <v>0</v>
      </c>
      <c r="CF51">
        <f t="shared" si="40"/>
        <v>0</v>
      </c>
      <c r="CG51">
        <f t="shared" si="4"/>
        <v>2</v>
      </c>
      <c r="CH51">
        <f t="shared" si="5"/>
        <v>2</v>
      </c>
    </row>
    <row r="52" spans="1:86">
      <c r="A52" t="s">
        <v>356</v>
      </c>
      <c r="B52" t="s">
        <v>106</v>
      </c>
      <c r="C52">
        <v>5</v>
      </c>
      <c r="D52">
        <v>1</v>
      </c>
      <c r="E52">
        <v>5</v>
      </c>
      <c r="F52">
        <v>2</v>
      </c>
      <c r="H52">
        <v>7680</v>
      </c>
      <c r="I52">
        <v>128</v>
      </c>
      <c r="J52">
        <f t="shared" si="6"/>
        <v>256</v>
      </c>
      <c r="K52">
        <v>0</v>
      </c>
      <c r="L52">
        <v>1920</v>
      </c>
      <c r="M52">
        <v>40000</v>
      </c>
      <c r="N52">
        <v>24000</v>
      </c>
      <c r="O52">
        <v>3200</v>
      </c>
      <c r="R52">
        <v>4</v>
      </c>
      <c r="AY52">
        <f t="shared" si="7"/>
        <v>0</v>
      </c>
      <c r="AZ52">
        <f t="shared" si="8"/>
        <v>2</v>
      </c>
      <c r="BA52">
        <f t="shared" si="9"/>
        <v>0</v>
      </c>
      <c r="BB52">
        <f t="shared" si="10"/>
        <v>0</v>
      </c>
      <c r="BC52">
        <f t="shared" si="11"/>
        <v>0</v>
      </c>
      <c r="BD52">
        <f t="shared" si="12"/>
        <v>0</v>
      </c>
      <c r="BE52">
        <f t="shared" si="13"/>
        <v>0</v>
      </c>
      <c r="BF52">
        <f t="shared" si="14"/>
        <v>0</v>
      </c>
      <c r="BG52">
        <f t="shared" si="15"/>
        <v>0</v>
      </c>
      <c r="BH52">
        <f t="shared" si="16"/>
        <v>0</v>
      </c>
      <c r="BI52">
        <f t="shared" si="17"/>
        <v>0</v>
      </c>
      <c r="BJ52">
        <f t="shared" si="18"/>
        <v>0</v>
      </c>
      <c r="BK52">
        <f t="shared" si="19"/>
        <v>0</v>
      </c>
      <c r="BL52">
        <f t="shared" si="20"/>
        <v>0</v>
      </c>
      <c r="BM52">
        <f t="shared" si="21"/>
        <v>0</v>
      </c>
      <c r="BN52">
        <f t="shared" si="22"/>
        <v>0</v>
      </c>
      <c r="BO52">
        <f t="shared" si="23"/>
        <v>0</v>
      </c>
      <c r="BP52">
        <f t="shared" si="24"/>
        <v>0</v>
      </c>
      <c r="BQ52">
        <f t="shared" si="25"/>
        <v>0</v>
      </c>
      <c r="BR52">
        <f t="shared" si="26"/>
        <v>0</v>
      </c>
      <c r="BS52">
        <f t="shared" si="27"/>
        <v>0</v>
      </c>
      <c r="BT52">
        <f t="shared" si="28"/>
        <v>0</v>
      </c>
      <c r="BU52">
        <f t="shared" si="29"/>
        <v>0</v>
      </c>
      <c r="BV52">
        <f t="shared" si="30"/>
        <v>0</v>
      </c>
      <c r="BW52">
        <f t="shared" si="31"/>
        <v>0</v>
      </c>
      <c r="BX52">
        <f t="shared" si="32"/>
        <v>0</v>
      </c>
      <c r="BY52">
        <f t="shared" si="33"/>
        <v>0</v>
      </c>
      <c r="BZ52">
        <f t="shared" si="34"/>
        <v>0</v>
      </c>
      <c r="CA52">
        <f t="shared" si="35"/>
        <v>0</v>
      </c>
      <c r="CB52">
        <f t="shared" si="36"/>
        <v>0</v>
      </c>
      <c r="CC52">
        <f t="shared" si="37"/>
        <v>0</v>
      </c>
      <c r="CD52">
        <f t="shared" si="38"/>
        <v>0</v>
      </c>
      <c r="CE52">
        <f t="shared" si="39"/>
        <v>0</v>
      </c>
      <c r="CF52">
        <f t="shared" si="40"/>
        <v>0</v>
      </c>
      <c r="CG52">
        <f t="shared" si="4"/>
        <v>2</v>
      </c>
      <c r="CH52">
        <f t="shared" si="5"/>
        <v>2</v>
      </c>
    </row>
    <row r="53" spans="1:86">
      <c r="A53" t="s">
        <v>356</v>
      </c>
      <c r="B53" t="s">
        <v>106</v>
      </c>
      <c r="C53">
        <v>6</v>
      </c>
      <c r="D53">
        <v>1</v>
      </c>
      <c r="E53">
        <v>6</v>
      </c>
      <c r="F53">
        <v>2</v>
      </c>
      <c r="H53">
        <v>15360</v>
      </c>
      <c r="I53">
        <v>256</v>
      </c>
      <c r="J53">
        <f t="shared" si="6"/>
        <v>512</v>
      </c>
      <c r="K53">
        <v>0</v>
      </c>
      <c r="L53">
        <v>3840</v>
      </c>
      <c r="M53">
        <v>80000</v>
      </c>
      <c r="N53">
        <v>48000</v>
      </c>
      <c r="O53">
        <v>6400</v>
      </c>
      <c r="R53">
        <v>5</v>
      </c>
      <c r="AY53">
        <f t="shared" si="7"/>
        <v>0</v>
      </c>
      <c r="AZ53">
        <f t="shared" si="8"/>
        <v>2</v>
      </c>
      <c r="BA53">
        <f t="shared" si="9"/>
        <v>0</v>
      </c>
      <c r="BB53">
        <f t="shared" si="10"/>
        <v>0</v>
      </c>
      <c r="BC53">
        <f t="shared" si="11"/>
        <v>0</v>
      </c>
      <c r="BD53">
        <f t="shared" si="12"/>
        <v>0</v>
      </c>
      <c r="BE53">
        <f t="shared" si="13"/>
        <v>0</v>
      </c>
      <c r="BF53">
        <f t="shared" si="14"/>
        <v>0</v>
      </c>
      <c r="BG53">
        <f t="shared" si="15"/>
        <v>0</v>
      </c>
      <c r="BH53">
        <f t="shared" si="16"/>
        <v>0</v>
      </c>
      <c r="BI53">
        <f t="shared" si="17"/>
        <v>0</v>
      </c>
      <c r="BJ53">
        <f t="shared" si="18"/>
        <v>0</v>
      </c>
      <c r="BK53">
        <f t="shared" si="19"/>
        <v>0</v>
      </c>
      <c r="BL53">
        <f t="shared" si="20"/>
        <v>0</v>
      </c>
      <c r="BM53">
        <f t="shared" si="21"/>
        <v>0</v>
      </c>
      <c r="BN53">
        <f t="shared" si="22"/>
        <v>0</v>
      </c>
      <c r="BO53">
        <f t="shared" si="23"/>
        <v>0</v>
      </c>
      <c r="BP53">
        <f t="shared" si="24"/>
        <v>0</v>
      </c>
      <c r="BQ53">
        <f t="shared" si="25"/>
        <v>0</v>
      </c>
      <c r="BR53">
        <f t="shared" si="26"/>
        <v>0</v>
      </c>
      <c r="BS53">
        <f t="shared" si="27"/>
        <v>0</v>
      </c>
      <c r="BT53">
        <f t="shared" si="28"/>
        <v>0</v>
      </c>
      <c r="BU53">
        <f t="shared" si="29"/>
        <v>0</v>
      </c>
      <c r="BV53">
        <f t="shared" si="30"/>
        <v>0</v>
      </c>
      <c r="BW53">
        <f t="shared" si="31"/>
        <v>0</v>
      </c>
      <c r="BX53">
        <f t="shared" si="32"/>
        <v>0</v>
      </c>
      <c r="BY53">
        <f t="shared" si="33"/>
        <v>0</v>
      </c>
      <c r="BZ53">
        <f t="shared" si="34"/>
        <v>0</v>
      </c>
      <c r="CA53">
        <f t="shared" si="35"/>
        <v>0</v>
      </c>
      <c r="CB53">
        <f t="shared" si="36"/>
        <v>0</v>
      </c>
      <c r="CC53">
        <f t="shared" si="37"/>
        <v>0</v>
      </c>
      <c r="CD53">
        <f t="shared" si="38"/>
        <v>0</v>
      </c>
      <c r="CE53">
        <f t="shared" si="39"/>
        <v>0</v>
      </c>
      <c r="CF53">
        <f t="shared" si="40"/>
        <v>0</v>
      </c>
      <c r="CG53">
        <f t="shared" si="4"/>
        <v>2</v>
      </c>
      <c r="CH53">
        <f t="shared" si="5"/>
        <v>2</v>
      </c>
    </row>
    <row r="54" spans="1:86">
      <c r="A54" t="s">
        <v>356</v>
      </c>
      <c r="B54" t="s">
        <v>106</v>
      </c>
      <c r="C54">
        <v>7</v>
      </c>
      <c r="D54">
        <v>1</v>
      </c>
      <c r="E54">
        <v>7</v>
      </c>
      <c r="F54">
        <v>2</v>
      </c>
      <c r="H54">
        <v>30720</v>
      </c>
      <c r="I54">
        <v>512</v>
      </c>
      <c r="J54">
        <f t="shared" si="6"/>
        <v>1024</v>
      </c>
      <c r="K54">
        <v>0</v>
      </c>
      <c r="L54">
        <v>7680</v>
      </c>
      <c r="M54">
        <v>160000</v>
      </c>
      <c r="N54">
        <v>96000</v>
      </c>
      <c r="O54">
        <v>12800</v>
      </c>
      <c r="R54">
        <v>6</v>
      </c>
      <c r="AY54">
        <f t="shared" si="7"/>
        <v>0</v>
      </c>
      <c r="AZ54">
        <f t="shared" si="8"/>
        <v>2</v>
      </c>
      <c r="BA54">
        <f t="shared" si="9"/>
        <v>0</v>
      </c>
      <c r="BB54">
        <f t="shared" si="10"/>
        <v>0</v>
      </c>
      <c r="BC54">
        <f t="shared" si="11"/>
        <v>0</v>
      </c>
      <c r="BD54">
        <f t="shared" si="12"/>
        <v>0</v>
      </c>
      <c r="BE54">
        <f t="shared" si="13"/>
        <v>0</v>
      </c>
      <c r="BF54">
        <f t="shared" si="14"/>
        <v>0</v>
      </c>
      <c r="BG54">
        <f t="shared" si="15"/>
        <v>0</v>
      </c>
      <c r="BH54">
        <f t="shared" si="16"/>
        <v>0</v>
      </c>
      <c r="BI54">
        <f t="shared" si="17"/>
        <v>0</v>
      </c>
      <c r="BJ54">
        <f t="shared" si="18"/>
        <v>0</v>
      </c>
      <c r="BK54">
        <f t="shared" si="19"/>
        <v>0</v>
      </c>
      <c r="BL54">
        <f t="shared" si="20"/>
        <v>0</v>
      </c>
      <c r="BM54">
        <f t="shared" si="21"/>
        <v>0</v>
      </c>
      <c r="BN54">
        <f t="shared" si="22"/>
        <v>0</v>
      </c>
      <c r="BO54">
        <f t="shared" si="23"/>
        <v>0</v>
      </c>
      <c r="BP54">
        <f t="shared" si="24"/>
        <v>0</v>
      </c>
      <c r="BQ54">
        <f t="shared" si="25"/>
        <v>0</v>
      </c>
      <c r="BR54">
        <f t="shared" si="26"/>
        <v>0</v>
      </c>
      <c r="BS54">
        <f t="shared" si="27"/>
        <v>0</v>
      </c>
      <c r="BT54">
        <f t="shared" si="28"/>
        <v>0</v>
      </c>
      <c r="BU54">
        <f t="shared" si="29"/>
        <v>0</v>
      </c>
      <c r="BV54">
        <f t="shared" si="30"/>
        <v>0</v>
      </c>
      <c r="BW54">
        <f t="shared" si="31"/>
        <v>0</v>
      </c>
      <c r="BX54">
        <f t="shared" si="32"/>
        <v>0</v>
      </c>
      <c r="BY54">
        <f t="shared" si="33"/>
        <v>0</v>
      </c>
      <c r="BZ54">
        <f t="shared" si="34"/>
        <v>0</v>
      </c>
      <c r="CA54">
        <f t="shared" si="35"/>
        <v>0</v>
      </c>
      <c r="CB54">
        <f t="shared" si="36"/>
        <v>0</v>
      </c>
      <c r="CC54">
        <f t="shared" si="37"/>
        <v>0</v>
      </c>
      <c r="CD54">
        <f t="shared" si="38"/>
        <v>0</v>
      </c>
      <c r="CE54">
        <f t="shared" si="39"/>
        <v>0</v>
      </c>
      <c r="CF54">
        <f t="shared" si="40"/>
        <v>0</v>
      </c>
      <c r="CG54">
        <f t="shared" si="4"/>
        <v>2</v>
      </c>
      <c r="CH54">
        <f t="shared" si="5"/>
        <v>2</v>
      </c>
    </row>
    <row r="55" spans="1:86">
      <c r="A55" t="s">
        <v>356</v>
      </c>
      <c r="B55" t="s">
        <v>106</v>
      </c>
      <c r="C55">
        <v>8</v>
      </c>
      <c r="D55">
        <v>1</v>
      </c>
      <c r="E55">
        <v>8</v>
      </c>
      <c r="F55">
        <v>2</v>
      </c>
      <c r="H55">
        <v>61440</v>
      </c>
      <c r="I55">
        <v>1024</v>
      </c>
      <c r="J55">
        <f t="shared" si="6"/>
        <v>2048</v>
      </c>
      <c r="K55">
        <v>0</v>
      </c>
      <c r="L55">
        <v>15360</v>
      </c>
      <c r="M55">
        <v>320000</v>
      </c>
      <c r="N55">
        <v>192000</v>
      </c>
      <c r="O55">
        <v>25600</v>
      </c>
      <c r="R55">
        <v>7</v>
      </c>
      <c r="AY55">
        <f t="shared" si="7"/>
        <v>0</v>
      </c>
      <c r="AZ55">
        <f t="shared" si="8"/>
        <v>2</v>
      </c>
      <c r="BA55">
        <f t="shared" si="9"/>
        <v>0</v>
      </c>
      <c r="BB55">
        <f t="shared" si="10"/>
        <v>0</v>
      </c>
      <c r="BC55">
        <f t="shared" si="11"/>
        <v>0</v>
      </c>
      <c r="BD55">
        <f t="shared" si="12"/>
        <v>0</v>
      </c>
      <c r="BE55">
        <f t="shared" si="13"/>
        <v>0</v>
      </c>
      <c r="BF55">
        <f t="shared" si="14"/>
        <v>0</v>
      </c>
      <c r="BG55">
        <f t="shared" si="15"/>
        <v>0</v>
      </c>
      <c r="BH55">
        <f t="shared" si="16"/>
        <v>0</v>
      </c>
      <c r="BI55">
        <f t="shared" si="17"/>
        <v>0</v>
      </c>
      <c r="BJ55">
        <f t="shared" si="18"/>
        <v>0</v>
      </c>
      <c r="BK55">
        <f t="shared" si="19"/>
        <v>0</v>
      </c>
      <c r="BL55">
        <f t="shared" si="20"/>
        <v>0</v>
      </c>
      <c r="BM55">
        <f t="shared" si="21"/>
        <v>0</v>
      </c>
      <c r="BN55">
        <f t="shared" si="22"/>
        <v>0</v>
      </c>
      <c r="BO55">
        <f t="shared" si="23"/>
        <v>0</v>
      </c>
      <c r="BP55">
        <f t="shared" si="24"/>
        <v>0</v>
      </c>
      <c r="BQ55">
        <f t="shared" si="25"/>
        <v>0</v>
      </c>
      <c r="BR55">
        <f t="shared" si="26"/>
        <v>0</v>
      </c>
      <c r="BS55">
        <f t="shared" si="27"/>
        <v>0</v>
      </c>
      <c r="BT55">
        <f t="shared" si="28"/>
        <v>0</v>
      </c>
      <c r="BU55">
        <f t="shared" si="29"/>
        <v>0</v>
      </c>
      <c r="BV55">
        <f t="shared" si="30"/>
        <v>0</v>
      </c>
      <c r="BW55">
        <f t="shared" si="31"/>
        <v>0</v>
      </c>
      <c r="BX55">
        <f t="shared" si="32"/>
        <v>0</v>
      </c>
      <c r="BY55">
        <f t="shared" si="33"/>
        <v>0</v>
      </c>
      <c r="BZ55">
        <f t="shared" si="34"/>
        <v>0</v>
      </c>
      <c r="CA55">
        <f t="shared" si="35"/>
        <v>0</v>
      </c>
      <c r="CB55">
        <f t="shared" si="36"/>
        <v>0</v>
      </c>
      <c r="CC55">
        <f t="shared" si="37"/>
        <v>0</v>
      </c>
      <c r="CD55">
        <f t="shared" si="38"/>
        <v>0</v>
      </c>
      <c r="CE55">
        <f t="shared" si="39"/>
        <v>0</v>
      </c>
      <c r="CF55">
        <f t="shared" si="40"/>
        <v>0</v>
      </c>
      <c r="CG55">
        <f t="shared" si="4"/>
        <v>2</v>
      </c>
      <c r="CH55">
        <f t="shared" si="5"/>
        <v>2</v>
      </c>
    </row>
    <row r="56" spans="1:86">
      <c r="A56" t="s">
        <v>356</v>
      </c>
      <c r="B56" t="s">
        <v>106</v>
      </c>
      <c r="C56">
        <v>9</v>
      </c>
      <c r="D56">
        <v>1</v>
      </c>
      <c r="E56">
        <v>9</v>
      </c>
      <c r="F56">
        <v>2</v>
      </c>
      <c r="H56">
        <v>122880</v>
      </c>
      <c r="I56">
        <v>2048</v>
      </c>
      <c r="J56">
        <f t="shared" si="6"/>
        <v>4096</v>
      </c>
      <c r="K56">
        <v>0</v>
      </c>
      <c r="L56">
        <v>30720</v>
      </c>
      <c r="M56">
        <v>640000</v>
      </c>
      <c r="N56">
        <v>384000</v>
      </c>
      <c r="O56">
        <v>51200</v>
      </c>
      <c r="R56">
        <v>8</v>
      </c>
      <c r="AY56">
        <f t="shared" si="7"/>
        <v>0</v>
      </c>
      <c r="AZ56">
        <f t="shared" si="8"/>
        <v>2</v>
      </c>
      <c r="BA56">
        <f t="shared" si="9"/>
        <v>0</v>
      </c>
      <c r="BB56">
        <f t="shared" si="10"/>
        <v>0</v>
      </c>
      <c r="BC56">
        <f t="shared" si="11"/>
        <v>0</v>
      </c>
      <c r="BD56">
        <f t="shared" si="12"/>
        <v>0</v>
      </c>
      <c r="BE56">
        <f t="shared" si="13"/>
        <v>0</v>
      </c>
      <c r="BF56">
        <f t="shared" si="14"/>
        <v>0</v>
      </c>
      <c r="BG56">
        <f t="shared" si="15"/>
        <v>0</v>
      </c>
      <c r="BH56">
        <f t="shared" si="16"/>
        <v>0</v>
      </c>
      <c r="BI56">
        <f t="shared" si="17"/>
        <v>0</v>
      </c>
      <c r="BJ56">
        <f t="shared" si="18"/>
        <v>0</v>
      </c>
      <c r="BK56">
        <f t="shared" si="19"/>
        <v>0</v>
      </c>
      <c r="BL56">
        <f t="shared" si="20"/>
        <v>0</v>
      </c>
      <c r="BM56">
        <f t="shared" si="21"/>
        <v>0</v>
      </c>
      <c r="BN56">
        <f t="shared" si="22"/>
        <v>0</v>
      </c>
      <c r="BO56">
        <f t="shared" si="23"/>
        <v>0</v>
      </c>
      <c r="BP56">
        <f t="shared" si="24"/>
        <v>0</v>
      </c>
      <c r="BQ56">
        <f t="shared" si="25"/>
        <v>0</v>
      </c>
      <c r="BR56">
        <f t="shared" si="26"/>
        <v>0</v>
      </c>
      <c r="BS56">
        <f t="shared" si="27"/>
        <v>0</v>
      </c>
      <c r="BT56">
        <f t="shared" si="28"/>
        <v>0</v>
      </c>
      <c r="BU56">
        <f t="shared" si="29"/>
        <v>0</v>
      </c>
      <c r="BV56">
        <f t="shared" si="30"/>
        <v>0</v>
      </c>
      <c r="BW56">
        <f t="shared" si="31"/>
        <v>0</v>
      </c>
      <c r="BX56">
        <f t="shared" si="32"/>
        <v>0</v>
      </c>
      <c r="BY56">
        <f t="shared" si="33"/>
        <v>0</v>
      </c>
      <c r="BZ56">
        <f t="shared" si="34"/>
        <v>0</v>
      </c>
      <c r="CA56">
        <f t="shared" si="35"/>
        <v>0</v>
      </c>
      <c r="CB56">
        <f t="shared" si="36"/>
        <v>0</v>
      </c>
      <c r="CC56">
        <f t="shared" si="37"/>
        <v>0</v>
      </c>
      <c r="CD56">
        <f t="shared" si="38"/>
        <v>0</v>
      </c>
      <c r="CE56">
        <f t="shared" si="39"/>
        <v>0</v>
      </c>
      <c r="CF56">
        <f t="shared" si="40"/>
        <v>0</v>
      </c>
      <c r="CG56">
        <f t="shared" si="4"/>
        <v>2</v>
      </c>
      <c r="CH56">
        <f t="shared" si="5"/>
        <v>2</v>
      </c>
    </row>
    <row r="57" spans="1:86" ht="25.5">
      <c r="A57" t="s">
        <v>356</v>
      </c>
      <c r="B57" t="s">
        <v>106</v>
      </c>
      <c r="C57">
        <v>10</v>
      </c>
      <c r="D57">
        <v>1</v>
      </c>
      <c r="E57">
        <v>10</v>
      </c>
      <c r="F57">
        <v>2</v>
      </c>
      <c r="G57" t="s">
        <v>117</v>
      </c>
      <c r="H57">
        <v>245760</v>
      </c>
      <c r="I57">
        <v>4096</v>
      </c>
      <c r="J57">
        <f t="shared" si="6"/>
        <v>8192</v>
      </c>
      <c r="K57">
        <v>0</v>
      </c>
      <c r="L57">
        <v>61440</v>
      </c>
      <c r="M57">
        <v>1280000</v>
      </c>
      <c r="N57">
        <v>768000</v>
      </c>
      <c r="O57">
        <v>102400</v>
      </c>
      <c r="R57">
        <v>9</v>
      </c>
      <c r="AY57">
        <f t="shared" si="7"/>
        <v>0</v>
      </c>
      <c r="AZ57">
        <f t="shared" si="8"/>
        <v>2</v>
      </c>
      <c r="BA57">
        <f t="shared" si="9"/>
        <v>0</v>
      </c>
      <c r="BB57">
        <f t="shared" si="10"/>
        <v>0</v>
      </c>
      <c r="BC57">
        <f t="shared" si="11"/>
        <v>0</v>
      </c>
      <c r="BD57">
        <f t="shared" si="12"/>
        <v>0</v>
      </c>
      <c r="BE57">
        <f t="shared" si="13"/>
        <v>0</v>
      </c>
      <c r="BF57">
        <f t="shared" si="14"/>
        <v>0</v>
      </c>
      <c r="BG57">
        <f t="shared" si="15"/>
        <v>0</v>
      </c>
      <c r="BH57">
        <f t="shared" si="16"/>
        <v>0</v>
      </c>
      <c r="BI57">
        <f t="shared" si="17"/>
        <v>0</v>
      </c>
      <c r="BJ57">
        <f t="shared" si="18"/>
        <v>0</v>
      </c>
      <c r="BK57">
        <f t="shared" si="19"/>
        <v>0</v>
      </c>
      <c r="BL57">
        <f t="shared" si="20"/>
        <v>0</v>
      </c>
      <c r="BM57">
        <f t="shared" si="21"/>
        <v>0</v>
      </c>
      <c r="BN57">
        <f t="shared" si="22"/>
        <v>0</v>
      </c>
      <c r="BO57">
        <f t="shared" si="23"/>
        <v>0</v>
      </c>
      <c r="BP57">
        <f t="shared" si="24"/>
        <v>0</v>
      </c>
      <c r="BQ57">
        <f t="shared" si="25"/>
        <v>0</v>
      </c>
      <c r="BR57">
        <f t="shared" si="26"/>
        <v>0</v>
      </c>
      <c r="BS57">
        <f t="shared" si="27"/>
        <v>0</v>
      </c>
      <c r="BT57">
        <f t="shared" si="28"/>
        <v>0</v>
      </c>
      <c r="BU57">
        <f t="shared" si="29"/>
        <v>0</v>
      </c>
      <c r="BV57">
        <f t="shared" si="30"/>
        <v>0</v>
      </c>
      <c r="BW57">
        <f t="shared" si="31"/>
        <v>0</v>
      </c>
      <c r="BX57">
        <f t="shared" si="32"/>
        <v>0</v>
      </c>
      <c r="BY57">
        <f t="shared" si="33"/>
        <v>0</v>
      </c>
      <c r="BZ57">
        <f t="shared" si="34"/>
        <v>0</v>
      </c>
      <c r="CA57">
        <f t="shared" si="35"/>
        <v>0</v>
      </c>
      <c r="CB57">
        <f t="shared" si="36"/>
        <v>0</v>
      </c>
      <c r="CC57">
        <f t="shared" si="37"/>
        <v>0</v>
      </c>
      <c r="CD57">
        <f t="shared" si="38"/>
        <v>0</v>
      </c>
      <c r="CE57">
        <f t="shared" si="39"/>
        <v>0</v>
      </c>
      <c r="CF57">
        <f t="shared" si="40"/>
        <v>0</v>
      </c>
      <c r="CG57">
        <f t="shared" si="4"/>
        <v>2</v>
      </c>
      <c r="CH57">
        <f t="shared" si="5"/>
        <v>2</v>
      </c>
    </row>
    <row r="58" spans="1:86">
      <c r="A58" t="s">
        <v>75</v>
      </c>
      <c r="B58" t="s">
        <v>106</v>
      </c>
      <c r="C58">
        <v>1</v>
      </c>
      <c r="D58">
        <v>1</v>
      </c>
      <c r="E58">
        <v>1</v>
      </c>
      <c r="F58">
        <v>2</v>
      </c>
      <c r="H58">
        <v>300</v>
      </c>
      <c r="I58">
        <v>5</v>
      </c>
      <c r="J58">
        <f t="shared" si="6"/>
        <v>10</v>
      </c>
      <c r="K58">
        <v>0</v>
      </c>
      <c r="L58">
        <v>250</v>
      </c>
      <c r="M58">
        <v>1200</v>
      </c>
      <c r="N58">
        <v>1500</v>
      </c>
      <c r="O58">
        <v>500</v>
      </c>
      <c r="AY58">
        <f t="shared" si="7"/>
        <v>0</v>
      </c>
      <c r="AZ58">
        <f t="shared" si="8"/>
        <v>0</v>
      </c>
      <c r="BA58">
        <f t="shared" si="9"/>
        <v>0</v>
      </c>
      <c r="BB58">
        <f t="shared" si="10"/>
        <v>0</v>
      </c>
      <c r="BC58">
        <f t="shared" si="11"/>
        <v>0</v>
      </c>
      <c r="BD58">
        <f t="shared" si="12"/>
        <v>0</v>
      </c>
      <c r="BE58">
        <f t="shared" si="13"/>
        <v>0</v>
      </c>
      <c r="BF58">
        <f t="shared" si="14"/>
        <v>0</v>
      </c>
      <c r="BG58">
        <f t="shared" si="15"/>
        <v>0</v>
      </c>
      <c r="BH58">
        <f t="shared" si="16"/>
        <v>0</v>
      </c>
      <c r="BI58">
        <f t="shared" si="17"/>
        <v>0</v>
      </c>
      <c r="BJ58">
        <f t="shared" si="18"/>
        <v>0</v>
      </c>
      <c r="BK58">
        <f t="shared" si="19"/>
        <v>0</v>
      </c>
      <c r="BL58">
        <f t="shared" si="20"/>
        <v>0</v>
      </c>
      <c r="BM58">
        <f t="shared" si="21"/>
        <v>0</v>
      </c>
      <c r="BN58">
        <f t="shared" si="22"/>
        <v>0</v>
      </c>
      <c r="BO58">
        <f t="shared" si="23"/>
        <v>0</v>
      </c>
      <c r="BP58">
        <f t="shared" si="24"/>
        <v>0</v>
      </c>
      <c r="BQ58">
        <f t="shared" si="25"/>
        <v>0</v>
      </c>
      <c r="BR58">
        <f t="shared" si="26"/>
        <v>0</v>
      </c>
      <c r="BS58">
        <f t="shared" si="27"/>
        <v>0</v>
      </c>
      <c r="BT58">
        <f t="shared" si="28"/>
        <v>0</v>
      </c>
      <c r="BU58">
        <f t="shared" si="29"/>
        <v>0</v>
      </c>
      <c r="BV58">
        <f t="shared" si="30"/>
        <v>0</v>
      </c>
      <c r="BW58">
        <f t="shared" si="31"/>
        <v>0</v>
      </c>
      <c r="BX58">
        <f t="shared" si="32"/>
        <v>0</v>
      </c>
      <c r="BY58">
        <f t="shared" si="33"/>
        <v>0</v>
      </c>
      <c r="BZ58">
        <f t="shared" si="34"/>
        <v>0</v>
      </c>
      <c r="CA58">
        <f t="shared" si="35"/>
        <v>0</v>
      </c>
      <c r="CB58">
        <f t="shared" si="36"/>
        <v>0</v>
      </c>
      <c r="CC58">
        <f t="shared" si="37"/>
        <v>0</v>
      </c>
      <c r="CD58">
        <f t="shared" si="38"/>
        <v>0</v>
      </c>
      <c r="CE58">
        <f t="shared" si="39"/>
        <v>0</v>
      </c>
      <c r="CF58">
        <f t="shared" si="40"/>
        <v>0</v>
      </c>
      <c r="CG58">
        <f t="shared" si="4"/>
        <v>0</v>
      </c>
      <c r="CH58">
        <f t="shared" si="5"/>
        <v>2</v>
      </c>
    </row>
    <row r="59" spans="1:86">
      <c r="A59" t="s">
        <v>75</v>
      </c>
      <c r="B59" t="s">
        <v>106</v>
      </c>
      <c r="C59">
        <v>2</v>
      </c>
      <c r="D59">
        <v>1</v>
      </c>
      <c r="E59">
        <v>2</v>
      </c>
      <c r="F59">
        <v>2</v>
      </c>
      <c r="H59">
        <v>600</v>
      </c>
      <c r="I59">
        <v>10</v>
      </c>
      <c r="J59">
        <f t="shared" si="6"/>
        <v>20</v>
      </c>
      <c r="K59">
        <v>0</v>
      </c>
      <c r="L59">
        <v>500</v>
      </c>
      <c r="M59">
        <v>2400</v>
      </c>
      <c r="N59">
        <v>3000</v>
      </c>
      <c r="O59">
        <v>1000</v>
      </c>
      <c r="T59">
        <v>1</v>
      </c>
      <c r="AY59">
        <f t="shared" si="7"/>
        <v>0</v>
      </c>
      <c r="AZ59">
        <f t="shared" si="8"/>
        <v>0</v>
      </c>
      <c r="BA59">
        <f t="shared" si="9"/>
        <v>0</v>
      </c>
      <c r="BB59">
        <f t="shared" si="10"/>
        <v>2</v>
      </c>
      <c r="BC59">
        <f t="shared" si="11"/>
        <v>0</v>
      </c>
      <c r="BD59">
        <f t="shared" si="12"/>
        <v>0</v>
      </c>
      <c r="BE59">
        <f t="shared" si="13"/>
        <v>0</v>
      </c>
      <c r="BF59">
        <f t="shared" si="14"/>
        <v>0</v>
      </c>
      <c r="BG59">
        <f t="shared" si="15"/>
        <v>0</v>
      </c>
      <c r="BH59">
        <f t="shared" si="16"/>
        <v>0</v>
      </c>
      <c r="BI59">
        <f t="shared" si="17"/>
        <v>0</v>
      </c>
      <c r="BJ59">
        <f t="shared" si="18"/>
        <v>0</v>
      </c>
      <c r="BK59">
        <f t="shared" si="19"/>
        <v>0</v>
      </c>
      <c r="BL59">
        <f t="shared" si="20"/>
        <v>0</v>
      </c>
      <c r="BM59">
        <f t="shared" si="21"/>
        <v>0</v>
      </c>
      <c r="BN59">
        <f t="shared" si="22"/>
        <v>0</v>
      </c>
      <c r="BO59">
        <f t="shared" si="23"/>
        <v>0</v>
      </c>
      <c r="BP59">
        <f t="shared" si="24"/>
        <v>0</v>
      </c>
      <c r="BQ59">
        <f t="shared" si="25"/>
        <v>0</v>
      </c>
      <c r="BR59">
        <f t="shared" si="26"/>
        <v>0</v>
      </c>
      <c r="BS59">
        <f t="shared" si="27"/>
        <v>0</v>
      </c>
      <c r="BT59">
        <f t="shared" si="28"/>
        <v>0</v>
      </c>
      <c r="BU59">
        <f t="shared" si="29"/>
        <v>0</v>
      </c>
      <c r="BV59">
        <f t="shared" si="30"/>
        <v>0</v>
      </c>
      <c r="BW59">
        <f t="shared" si="31"/>
        <v>0</v>
      </c>
      <c r="BX59">
        <f t="shared" si="32"/>
        <v>0</v>
      </c>
      <c r="BY59">
        <f t="shared" si="33"/>
        <v>0</v>
      </c>
      <c r="BZ59">
        <f t="shared" si="34"/>
        <v>0</v>
      </c>
      <c r="CA59">
        <f t="shared" si="35"/>
        <v>0</v>
      </c>
      <c r="CB59">
        <f t="shared" si="36"/>
        <v>0</v>
      </c>
      <c r="CC59">
        <f t="shared" si="37"/>
        <v>0</v>
      </c>
      <c r="CD59">
        <f t="shared" si="38"/>
        <v>0</v>
      </c>
      <c r="CE59">
        <f t="shared" si="39"/>
        <v>0</v>
      </c>
      <c r="CF59">
        <f t="shared" si="40"/>
        <v>0</v>
      </c>
      <c r="CG59">
        <f t="shared" si="4"/>
        <v>2</v>
      </c>
      <c r="CH59">
        <f t="shared" si="5"/>
        <v>2</v>
      </c>
    </row>
    <row r="60" spans="1:86" ht="23.25" customHeight="1">
      <c r="A60" t="s">
        <v>75</v>
      </c>
      <c r="B60" t="s">
        <v>106</v>
      </c>
      <c r="C60">
        <v>3</v>
      </c>
      <c r="D60">
        <v>1</v>
      </c>
      <c r="E60">
        <v>3</v>
      </c>
      <c r="F60">
        <v>2</v>
      </c>
      <c r="H60">
        <v>1200</v>
      </c>
      <c r="I60">
        <v>20</v>
      </c>
      <c r="J60">
        <f t="shared" si="6"/>
        <v>40</v>
      </c>
      <c r="K60">
        <v>0</v>
      </c>
      <c r="L60">
        <v>1000</v>
      </c>
      <c r="M60">
        <v>4800</v>
      </c>
      <c r="N60">
        <v>6000</v>
      </c>
      <c r="O60">
        <v>2000</v>
      </c>
      <c r="T60">
        <v>2</v>
      </c>
      <c r="AY60">
        <f t="shared" si="7"/>
        <v>0</v>
      </c>
      <c r="AZ60">
        <f t="shared" si="8"/>
        <v>0</v>
      </c>
      <c r="BA60">
        <f t="shared" si="9"/>
        <v>0</v>
      </c>
      <c r="BB60">
        <f t="shared" si="10"/>
        <v>2</v>
      </c>
      <c r="BC60">
        <f t="shared" si="11"/>
        <v>0</v>
      </c>
      <c r="BD60">
        <f t="shared" si="12"/>
        <v>0</v>
      </c>
      <c r="BE60">
        <f t="shared" si="13"/>
        <v>0</v>
      </c>
      <c r="BF60">
        <f t="shared" si="14"/>
        <v>0</v>
      </c>
      <c r="BG60">
        <f t="shared" si="15"/>
        <v>0</v>
      </c>
      <c r="BH60">
        <f t="shared" si="16"/>
        <v>0</v>
      </c>
      <c r="BI60">
        <f t="shared" si="17"/>
        <v>0</v>
      </c>
      <c r="BJ60">
        <f t="shared" si="18"/>
        <v>0</v>
      </c>
      <c r="BK60">
        <f t="shared" si="19"/>
        <v>0</v>
      </c>
      <c r="BL60">
        <f t="shared" si="20"/>
        <v>0</v>
      </c>
      <c r="BM60">
        <f t="shared" si="21"/>
        <v>0</v>
      </c>
      <c r="BN60">
        <f t="shared" si="22"/>
        <v>0</v>
      </c>
      <c r="BO60">
        <f t="shared" si="23"/>
        <v>0</v>
      </c>
      <c r="BP60">
        <f t="shared" si="24"/>
        <v>0</v>
      </c>
      <c r="BQ60">
        <f t="shared" si="25"/>
        <v>0</v>
      </c>
      <c r="BR60">
        <f t="shared" si="26"/>
        <v>0</v>
      </c>
      <c r="BS60">
        <f t="shared" si="27"/>
        <v>0</v>
      </c>
      <c r="BT60">
        <f t="shared" si="28"/>
        <v>0</v>
      </c>
      <c r="BU60">
        <f t="shared" si="29"/>
        <v>0</v>
      </c>
      <c r="BV60">
        <f t="shared" si="30"/>
        <v>0</v>
      </c>
      <c r="BW60">
        <f t="shared" si="31"/>
        <v>0</v>
      </c>
      <c r="BX60">
        <f t="shared" si="32"/>
        <v>0</v>
      </c>
      <c r="BY60">
        <f t="shared" si="33"/>
        <v>0</v>
      </c>
      <c r="BZ60">
        <f t="shared" si="34"/>
        <v>0</v>
      </c>
      <c r="CA60">
        <f t="shared" si="35"/>
        <v>0</v>
      </c>
      <c r="CB60">
        <f t="shared" si="36"/>
        <v>0</v>
      </c>
      <c r="CC60">
        <f t="shared" si="37"/>
        <v>0</v>
      </c>
      <c r="CD60">
        <f t="shared" si="38"/>
        <v>0</v>
      </c>
      <c r="CE60">
        <f t="shared" si="39"/>
        <v>0</v>
      </c>
      <c r="CF60">
        <f t="shared" si="40"/>
        <v>0</v>
      </c>
      <c r="CG60">
        <f t="shared" si="4"/>
        <v>2</v>
      </c>
      <c r="CH60">
        <f t="shared" si="5"/>
        <v>2</v>
      </c>
    </row>
    <row r="61" spans="1:86">
      <c r="A61" t="s">
        <v>75</v>
      </c>
      <c r="B61" t="s">
        <v>106</v>
      </c>
      <c r="C61">
        <v>4</v>
      </c>
      <c r="D61">
        <v>1</v>
      </c>
      <c r="E61">
        <v>4</v>
      </c>
      <c r="F61">
        <v>2</v>
      </c>
      <c r="H61">
        <v>2400</v>
      </c>
      <c r="I61">
        <v>40</v>
      </c>
      <c r="J61">
        <f t="shared" si="6"/>
        <v>80</v>
      </c>
      <c r="K61">
        <v>0</v>
      </c>
      <c r="L61">
        <v>2000</v>
      </c>
      <c r="M61">
        <v>9600</v>
      </c>
      <c r="N61">
        <v>12000</v>
      </c>
      <c r="O61">
        <v>4000</v>
      </c>
      <c r="T61">
        <v>3</v>
      </c>
      <c r="AY61">
        <f t="shared" si="7"/>
        <v>0</v>
      </c>
      <c r="AZ61">
        <f t="shared" si="8"/>
        <v>0</v>
      </c>
      <c r="BA61">
        <f t="shared" si="9"/>
        <v>0</v>
      </c>
      <c r="BB61">
        <f t="shared" si="10"/>
        <v>2</v>
      </c>
      <c r="BC61">
        <f t="shared" si="11"/>
        <v>0</v>
      </c>
      <c r="BD61">
        <f t="shared" si="12"/>
        <v>0</v>
      </c>
      <c r="BE61">
        <f t="shared" si="13"/>
        <v>0</v>
      </c>
      <c r="BF61">
        <f t="shared" si="14"/>
        <v>0</v>
      </c>
      <c r="BG61">
        <f t="shared" si="15"/>
        <v>0</v>
      </c>
      <c r="BH61">
        <f t="shared" si="16"/>
        <v>0</v>
      </c>
      <c r="BI61">
        <f t="shared" si="17"/>
        <v>0</v>
      </c>
      <c r="BJ61">
        <f t="shared" si="18"/>
        <v>0</v>
      </c>
      <c r="BK61">
        <f t="shared" si="19"/>
        <v>0</v>
      </c>
      <c r="BL61">
        <f t="shared" si="20"/>
        <v>0</v>
      </c>
      <c r="BM61">
        <f t="shared" si="21"/>
        <v>0</v>
      </c>
      <c r="BN61">
        <f t="shared" si="22"/>
        <v>0</v>
      </c>
      <c r="BO61">
        <f t="shared" si="23"/>
        <v>0</v>
      </c>
      <c r="BP61">
        <f t="shared" si="24"/>
        <v>0</v>
      </c>
      <c r="BQ61">
        <f t="shared" si="25"/>
        <v>0</v>
      </c>
      <c r="BR61">
        <f t="shared" si="26"/>
        <v>0</v>
      </c>
      <c r="BS61">
        <f t="shared" si="27"/>
        <v>0</v>
      </c>
      <c r="BT61">
        <f t="shared" si="28"/>
        <v>0</v>
      </c>
      <c r="BU61">
        <f t="shared" si="29"/>
        <v>0</v>
      </c>
      <c r="BV61">
        <f t="shared" si="30"/>
        <v>0</v>
      </c>
      <c r="BW61">
        <f t="shared" si="31"/>
        <v>0</v>
      </c>
      <c r="BX61">
        <f t="shared" si="32"/>
        <v>0</v>
      </c>
      <c r="BY61">
        <f t="shared" si="33"/>
        <v>0</v>
      </c>
      <c r="BZ61">
        <f t="shared" si="34"/>
        <v>0</v>
      </c>
      <c r="CA61">
        <f t="shared" si="35"/>
        <v>0</v>
      </c>
      <c r="CB61">
        <f t="shared" si="36"/>
        <v>0</v>
      </c>
      <c r="CC61">
        <f t="shared" si="37"/>
        <v>0</v>
      </c>
      <c r="CD61">
        <f t="shared" si="38"/>
        <v>0</v>
      </c>
      <c r="CE61">
        <f t="shared" si="39"/>
        <v>0</v>
      </c>
      <c r="CF61">
        <f t="shared" si="40"/>
        <v>0</v>
      </c>
      <c r="CG61">
        <f t="shared" si="4"/>
        <v>2</v>
      </c>
      <c r="CH61">
        <f t="shared" si="5"/>
        <v>2</v>
      </c>
    </row>
    <row r="62" spans="1:86">
      <c r="A62" t="s">
        <v>75</v>
      </c>
      <c r="B62" t="s">
        <v>106</v>
      </c>
      <c r="C62">
        <v>5</v>
      </c>
      <c r="D62">
        <v>1</v>
      </c>
      <c r="E62">
        <v>5</v>
      </c>
      <c r="F62">
        <v>2</v>
      </c>
      <c r="H62">
        <v>4800</v>
      </c>
      <c r="I62">
        <v>80</v>
      </c>
      <c r="J62">
        <f t="shared" si="6"/>
        <v>160</v>
      </c>
      <c r="K62">
        <v>0</v>
      </c>
      <c r="L62">
        <v>4000</v>
      </c>
      <c r="M62">
        <v>19200</v>
      </c>
      <c r="N62">
        <v>24000</v>
      </c>
      <c r="O62">
        <v>8000</v>
      </c>
      <c r="T62">
        <v>4</v>
      </c>
      <c r="AY62">
        <f t="shared" si="7"/>
        <v>0</v>
      </c>
      <c r="AZ62">
        <f t="shared" si="8"/>
        <v>0</v>
      </c>
      <c r="BA62">
        <f t="shared" si="9"/>
        <v>0</v>
      </c>
      <c r="BB62">
        <f t="shared" si="10"/>
        <v>2</v>
      </c>
      <c r="BC62">
        <f t="shared" si="11"/>
        <v>0</v>
      </c>
      <c r="BD62">
        <f t="shared" si="12"/>
        <v>0</v>
      </c>
      <c r="BE62">
        <f t="shared" si="13"/>
        <v>0</v>
      </c>
      <c r="BF62">
        <f t="shared" si="14"/>
        <v>0</v>
      </c>
      <c r="BG62">
        <f t="shared" si="15"/>
        <v>0</v>
      </c>
      <c r="BH62">
        <f t="shared" si="16"/>
        <v>0</v>
      </c>
      <c r="BI62">
        <f t="shared" si="17"/>
        <v>0</v>
      </c>
      <c r="BJ62">
        <f t="shared" si="18"/>
        <v>0</v>
      </c>
      <c r="BK62">
        <f t="shared" si="19"/>
        <v>0</v>
      </c>
      <c r="BL62">
        <f t="shared" si="20"/>
        <v>0</v>
      </c>
      <c r="BM62">
        <f t="shared" si="21"/>
        <v>0</v>
      </c>
      <c r="BN62">
        <f t="shared" si="22"/>
        <v>0</v>
      </c>
      <c r="BO62">
        <f t="shared" si="23"/>
        <v>0</v>
      </c>
      <c r="BP62">
        <f t="shared" si="24"/>
        <v>0</v>
      </c>
      <c r="BQ62">
        <f t="shared" si="25"/>
        <v>0</v>
      </c>
      <c r="BR62">
        <f t="shared" si="26"/>
        <v>0</v>
      </c>
      <c r="BS62">
        <f t="shared" si="27"/>
        <v>0</v>
      </c>
      <c r="BT62">
        <f t="shared" si="28"/>
        <v>0</v>
      </c>
      <c r="BU62">
        <f t="shared" si="29"/>
        <v>0</v>
      </c>
      <c r="BV62">
        <f t="shared" si="30"/>
        <v>0</v>
      </c>
      <c r="BW62">
        <f t="shared" si="31"/>
        <v>0</v>
      </c>
      <c r="BX62">
        <f t="shared" si="32"/>
        <v>0</v>
      </c>
      <c r="BY62">
        <f t="shared" si="33"/>
        <v>0</v>
      </c>
      <c r="BZ62">
        <f t="shared" si="34"/>
        <v>0</v>
      </c>
      <c r="CA62">
        <f t="shared" si="35"/>
        <v>0</v>
      </c>
      <c r="CB62">
        <f t="shared" si="36"/>
        <v>0</v>
      </c>
      <c r="CC62">
        <f t="shared" si="37"/>
        <v>0</v>
      </c>
      <c r="CD62">
        <f t="shared" si="38"/>
        <v>0</v>
      </c>
      <c r="CE62">
        <f t="shared" si="39"/>
        <v>0</v>
      </c>
      <c r="CF62">
        <f t="shared" si="40"/>
        <v>0</v>
      </c>
      <c r="CG62">
        <f t="shared" si="4"/>
        <v>2</v>
      </c>
      <c r="CH62">
        <f t="shared" si="5"/>
        <v>2</v>
      </c>
    </row>
    <row r="63" spans="1:86">
      <c r="A63" t="s">
        <v>75</v>
      </c>
      <c r="B63" t="s">
        <v>106</v>
      </c>
      <c r="C63">
        <v>6</v>
      </c>
      <c r="D63">
        <v>1</v>
      </c>
      <c r="E63">
        <v>6</v>
      </c>
      <c r="F63">
        <v>2</v>
      </c>
      <c r="H63">
        <v>9600</v>
      </c>
      <c r="I63">
        <v>160</v>
      </c>
      <c r="J63">
        <f t="shared" si="6"/>
        <v>320</v>
      </c>
      <c r="K63">
        <v>0</v>
      </c>
      <c r="L63">
        <v>8000</v>
      </c>
      <c r="M63">
        <v>38400</v>
      </c>
      <c r="N63">
        <v>48000</v>
      </c>
      <c r="O63">
        <v>16000</v>
      </c>
      <c r="T63">
        <v>5</v>
      </c>
      <c r="AY63">
        <f t="shared" si="7"/>
        <v>0</v>
      </c>
      <c r="AZ63">
        <f t="shared" si="8"/>
        <v>0</v>
      </c>
      <c r="BA63">
        <f t="shared" si="9"/>
        <v>0</v>
      </c>
      <c r="BB63">
        <f t="shared" si="10"/>
        <v>2</v>
      </c>
      <c r="BC63">
        <f t="shared" si="11"/>
        <v>0</v>
      </c>
      <c r="BD63">
        <f t="shared" si="12"/>
        <v>0</v>
      </c>
      <c r="BE63">
        <f t="shared" si="13"/>
        <v>0</v>
      </c>
      <c r="BF63">
        <f t="shared" si="14"/>
        <v>0</v>
      </c>
      <c r="BG63">
        <f t="shared" si="15"/>
        <v>0</v>
      </c>
      <c r="BH63">
        <f t="shared" si="16"/>
        <v>0</v>
      </c>
      <c r="BI63">
        <f t="shared" si="17"/>
        <v>0</v>
      </c>
      <c r="BJ63">
        <f t="shared" si="18"/>
        <v>0</v>
      </c>
      <c r="BK63">
        <f t="shared" si="19"/>
        <v>0</v>
      </c>
      <c r="BL63">
        <f t="shared" si="20"/>
        <v>0</v>
      </c>
      <c r="BM63">
        <f t="shared" si="21"/>
        <v>0</v>
      </c>
      <c r="BN63">
        <f t="shared" si="22"/>
        <v>0</v>
      </c>
      <c r="BO63">
        <f t="shared" si="23"/>
        <v>0</v>
      </c>
      <c r="BP63">
        <f t="shared" si="24"/>
        <v>0</v>
      </c>
      <c r="BQ63">
        <f t="shared" si="25"/>
        <v>0</v>
      </c>
      <c r="BR63">
        <f t="shared" si="26"/>
        <v>0</v>
      </c>
      <c r="BS63">
        <f t="shared" si="27"/>
        <v>0</v>
      </c>
      <c r="BT63">
        <f t="shared" si="28"/>
        <v>0</v>
      </c>
      <c r="BU63">
        <f t="shared" si="29"/>
        <v>0</v>
      </c>
      <c r="BV63">
        <f t="shared" si="30"/>
        <v>0</v>
      </c>
      <c r="BW63">
        <f t="shared" si="31"/>
        <v>0</v>
      </c>
      <c r="BX63">
        <f t="shared" si="32"/>
        <v>0</v>
      </c>
      <c r="BY63">
        <f t="shared" si="33"/>
        <v>0</v>
      </c>
      <c r="BZ63">
        <f t="shared" si="34"/>
        <v>0</v>
      </c>
      <c r="CA63">
        <f t="shared" si="35"/>
        <v>0</v>
      </c>
      <c r="CB63">
        <f t="shared" si="36"/>
        <v>0</v>
      </c>
      <c r="CC63">
        <f t="shared" si="37"/>
        <v>0</v>
      </c>
      <c r="CD63">
        <f t="shared" si="38"/>
        <v>0</v>
      </c>
      <c r="CE63">
        <f t="shared" si="39"/>
        <v>0</v>
      </c>
      <c r="CF63">
        <f t="shared" si="40"/>
        <v>0</v>
      </c>
      <c r="CG63">
        <f t="shared" si="4"/>
        <v>2</v>
      </c>
      <c r="CH63">
        <f t="shared" si="5"/>
        <v>2</v>
      </c>
    </row>
    <row r="64" spans="1:86">
      <c r="A64" t="s">
        <v>75</v>
      </c>
      <c r="B64" t="s">
        <v>106</v>
      </c>
      <c r="C64">
        <v>7</v>
      </c>
      <c r="D64">
        <v>1</v>
      </c>
      <c r="E64">
        <v>7</v>
      </c>
      <c r="F64">
        <v>2</v>
      </c>
      <c r="H64">
        <v>19200</v>
      </c>
      <c r="I64">
        <v>320</v>
      </c>
      <c r="J64">
        <f t="shared" si="6"/>
        <v>640</v>
      </c>
      <c r="K64">
        <v>0</v>
      </c>
      <c r="L64">
        <v>16000</v>
      </c>
      <c r="M64">
        <v>76800</v>
      </c>
      <c r="N64">
        <v>96000</v>
      </c>
      <c r="O64">
        <v>32000</v>
      </c>
      <c r="T64">
        <v>6</v>
      </c>
      <c r="AY64">
        <f t="shared" si="7"/>
        <v>0</v>
      </c>
      <c r="AZ64">
        <f t="shared" si="8"/>
        <v>0</v>
      </c>
      <c r="BA64">
        <f t="shared" si="9"/>
        <v>0</v>
      </c>
      <c r="BB64">
        <f t="shared" si="10"/>
        <v>2</v>
      </c>
      <c r="BC64">
        <f t="shared" si="11"/>
        <v>0</v>
      </c>
      <c r="BD64">
        <f t="shared" si="12"/>
        <v>0</v>
      </c>
      <c r="BE64">
        <f t="shared" si="13"/>
        <v>0</v>
      </c>
      <c r="BF64">
        <f t="shared" si="14"/>
        <v>0</v>
      </c>
      <c r="BG64">
        <f t="shared" si="15"/>
        <v>0</v>
      </c>
      <c r="BH64">
        <f t="shared" si="16"/>
        <v>0</v>
      </c>
      <c r="BI64">
        <f t="shared" si="17"/>
        <v>0</v>
      </c>
      <c r="BJ64">
        <f t="shared" si="18"/>
        <v>0</v>
      </c>
      <c r="BK64">
        <f t="shared" si="19"/>
        <v>0</v>
      </c>
      <c r="BL64">
        <f t="shared" si="20"/>
        <v>0</v>
      </c>
      <c r="BM64">
        <f t="shared" si="21"/>
        <v>0</v>
      </c>
      <c r="BN64">
        <f t="shared" si="22"/>
        <v>0</v>
      </c>
      <c r="BO64">
        <f t="shared" si="23"/>
        <v>0</v>
      </c>
      <c r="BP64">
        <f t="shared" si="24"/>
        <v>0</v>
      </c>
      <c r="BQ64">
        <f t="shared" si="25"/>
        <v>0</v>
      </c>
      <c r="BR64">
        <f t="shared" si="26"/>
        <v>0</v>
      </c>
      <c r="BS64">
        <f t="shared" si="27"/>
        <v>0</v>
      </c>
      <c r="BT64">
        <f t="shared" si="28"/>
        <v>0</v>
      </c>
      <c r="BU64">
        <f t="shared" si="29"/>
        <v>0</v>
      </c>
      <c r="BV64">
        <f t="shared" si="30"/>
        <v>0</v>
      </c>
      <c r="BW64">
        <f t="shared" si="31"/>
        <v>0</v>
      </c>
      <c r="BX64">
        <f t="shared" si="32"/>
        <v>0</v>
      </c>
      <c r="BY64">
        <f t="shared" si="33"/>
        <v>0</v>
      </c>
      <c r="BZ64">
        <f t="shared" si="34"/>
        <v>0</v>
      </c>
      <c r="CA64">
        <f t="shared" si="35"/>
        <v>0</v>
      </c>
      <c r="CB64">
        <f t="shared" si="36"/>
        <v>0</v>
      </c>
      <c r="CC64">
        <f t="shared" si="37"/>
        <v>0</v>
      </c>
      <c r="CD64">
        <f t="shared" si="38"/>
        <v>0</v>
      </c>
      <c r="CE64">
        <f t="shared" si="39"/>
        <v>0</v>
      </c>
      <c r="CF64">
        <f t="shared" si="40"/>
        <v>0</v>
      </c>
      <c r="CG64">
        <f t="shared" si="4"/>
        <v>2</v>
      </c>
      <c r="CH64">
        <f t="shared" si="5"/>
        <v>2</v>
      </c>
    </row>
    <row r="65" spans="1:103">
      <c r="A65" t="s">
        <v>75</v>
      </c>
      <c r="B65" t="s">
        <v>106</v>
      </c>
      <c r="C65">
        <v>8</v>
      </c>
      <c r="D65">
        <v>1</v>
      </c>
      <c r="E65">
        <v>8</v>
      </c>
      <c r="F65">
        <v>2</v>
      </c>
      <c r="H65">
        <v>38400</v>
      </c>
      <c r="I65">
        <v>640</v>
      </c>
      <c r="J65">
        <f t="shared" si="6"/>
        <v>1280</v>
      </c>
      <c r="K65">
        <v>0</v>
      </c>
      <c r="L65">
        <v>32000</v>
      </c>
      <c r="M65">
        <v>153600</v>
      </c>
      <c r="N65">
        <v>192000</v>
      </c>
      <c r="O65">
        <v>64000</v>
      </c>
      <c r="T65">
        <v>7</v>
      </c>
      <c r="AY65">
        <f t="shared" si="7"/>
        <v>0</v>
      </c>
      <c r="AZ65">
        <f t="shared" si="8"/>
        <v>0</v>
      </c>
      <c r="BA65">
        <f t="shared" si="9"/>
        <v>0</v>
      </c>
      <c r="BB65">
        <f t="shared" si="10"/>
        <v>2</v>
      </c>
      <c r="BC65">
        <f t="shared" si="11"/>
        <v>0</v>
      </c>
      <c r="BD65">
        <f t="shared" si="12"/>
        <v>0</v>
      </c>
      <c r="BE65">
        <f t="shared" si="13"/>
        <v>0</v>
      </c>
      <c r="BF65">
        <f t="shared" si="14"/>
        <v>0</v>
      </c>
      <c r="BG65">
        <f t="shared" si="15"/>
        <v>0</v>
      </c>
      <c r="BH65">
        <f t="shared" si="16"/>
        <v>0</v>
      </c>
      <c r="BI65">
        <f t="shared" si="17"/>
        <v>0</v>
      </c>
      <c r="BJ65">
        <f t="shared" si="18"/>
        <v>0</v>
      </c>
      <c r="BK65">
        <f t="shared" si="19"/>
        <v>0</v>
      </c>
      <c r="BL65">
        <f t="shared" si="20"/>
        <v>0</v>
      </c>
      <c r="BM65">
        <f t="shared" si="21"/>
        <v>0</v>
      </c>
      <c r="BN65">
        <f t="shared" si="22"/>
        <v>0</v>
      </c>
      <c r="BO65">
        <f t="shared" si="23"/>
        <v>0</v>
      </c>
      <c r="BP65">
        <f t="shared" si="24"/>
        <v>0</v>
      </c>
      <c r="BQ65">
        <f t="shared" si="25"/>
        <v>0</v>
      </c>
      <c r="BR65">
        <f t="shared" si="26"/>
        <v>0</v>
      </c>
      <c r="BS65">
        <f t="shared" si="27"/>
        <v>0</v>
      </c>
      <c r="BT65">
        <f t="shared" si="28"/>
        <v>0</v>
      </c>
      <c r="BU65">
        <f t="shared" si="29"/>
        <v>0</v>
      </c>
      <c r="BV65">
        <f t="shared" si="30"/>
        <v>0</v>
      </c>
      <c r="BW65">
        <f t="shared" si="31"/>
        <v>0</v>
      </c>
      <c r="BX65">
        <f t="shared" si="32"/>
        <v>0</v>
      </c>
      <c r="BY65">
        <f t="shared" si="33"/>
        <v>0</v>
      </c>
      <c r="BZ65">
        <f t="shared" si="34"/>
        <v>0</v>
      </c>
      <c r="CA65">
        <f t="shared" si="35"/>
        <v>0</v>
      </c>
      <c r="CB65">
        <f t="shared" si="36"/>
        <v>0</v>
      </c>
      <c r="CC65">
        <f t="shared" si="37"/>
        <v>0</v>
      </c>
      <c r="CD65">
        <f t="shared" si="38"/>
        <v>0</v>
      </c>
      <c r="CE65">
        <f t="shared" si="39"/>
        <v>0</v>
      </c>
      <c r="CF65">
        <f t="shared" si="40"/>
        <v>0</v>
      </c>
      <c r="CG65">
        <f t="shared" si="4"/>
        <v>2</v>
      </c>
      <c r="CH65">
        <f t="shared" si="5"/>
        <v>2</v>
      </c>
    </row>
    <row r="66" spans="1:103">
      <c r="A66" t="s">
        <v>75</v>
      </c>
      <c r="B66" t="s">
        <v>106</v>
      </c>
      <c r="C66">
        <v>9</v>
      </c>
      <c r="D66">
        <v>1</v>
      </c>
      <c r="E66">
        <v>9</v>
      </c>
      <c r="F66">
        <v>2</v>
      </c>
      <c r="H66">
        <v>76800</v>
      </c>
      <c r="I66">
        <v>1280</v>
      </c>
      <c r="J66">
        <f t="shared" si="6"/>
        <v>2560</v>
      </c>
      <c r="K66">
        <v>0</v>
      </c>
      <c r="L66">
        <v>64000</v>
      </c>
      <c r="M66">
        <v>307200</v>
      </c>
      <c r="N66">
        <v>384000</v>
      </c>
      <c r="O66">
        <v>128000</v>
      </c>
      <c r="T66">
        <v>8</v>
      </c>
      <c r="AY66">
        <f t="shared" si="7"/>
        <v>0</v>
      </c>
      <c r="AZ66">
        <f t="shared" si="8"/>
        <v>0</v>
      </c>
      <c r="BA66">
        <f t="shared" si="9"/>
        <v>0</v>
      </c>
      <c r="BB66">
        <f t="shared" si="10"/>
        <v>2</v>
      </c>
      <c r="BC66">
        <f t="shared" si="11"/>
        <v>0</v>
      </c>
      <c r="BD66">
        <f t="shared" si="12"/>
        <v>0</v>
      </c>
      <c r="BE66">
        <f t="shared" si="13"/>
        <v>0</v>
      </c>
      <c r="BF66">
        <f t="shared" si="14"/>
        <v>0</v>
      </c>
      <c r="BG66">
        <f t="shared" si="15"/>
        <v>0</v>
      </c>
      <c r="BH66">
        <f t="shared" si="16"/>
        <v>0</v>
      </c>
      <c r="BI66">
        <f t="shared" si="17"/>
        <v>0</v>
      </c>
      <c r="BJ66">
        <f t="shared" si="18"/>
        <v>0</v>
      </c>
      <c r="BK66">
        <f t="shared" si="19"/>
        <v>0</v>
      </c>
      <c r="BL66">
        <f t="shared" si="20"/>
        <v>0</v>
      </c>
      <c r="BM66">
        <f t="shared" si="21"/>
        <v>0</v>
      </c>
      <c r="BN66">
        <f t="shared" si="22"/>
        <v>0</v>
      </c>
      <c r="BO66">
        <f t="shared" si="23"/>
        <v>0</v>
      </c>
      <c r="BP66">
        <f t="shared" si="24"/>
        <v>0</v>
      </c>
      <c r="BQ66">
        <f t="shared" si="25"/>
        <v>0</v>
      </c>
      <c r="BR66">
        <f t="shared" si="26"/>
        <v>0</v>
      </c>
      <c r="BS66">
        <f t="shared" si="27"/>
        <v>0</v>
      </c>
      <c r="BT66">
        <f t="shared" si="28"/>
        <v>0</v>
      </c>
      <c r="BU66">
        <f t="shared" si="29"/>
        <v>0</v>
      </c>
      <c r="BV66">
        <f t="shared" si="30"/>
        <v>0</v>
      </c>
      <c r="BW66">
        <f t="shared" si="31"/>
        <v>0</v>
      </c>
      <c r="BX66">
        <f t="shared" si="32"/>
        <v>0</v>
      </c>
      <c r="BY66">
        <f t="shared" si="33"/>
        <v>0</v>
      </c>
      <c r="BZ66">
        <f t="shared" si="34"/>
        <v>0</v>
      </c>
      <c r="CA66">
        <f t="shared" si="35"/>
        <v>0</v>
      </c>
      <c r="CB66">
        <f t="shared" si="36"/>
        <v>0</v>
      </c>
      <c r="CC66">
        <f t="shared" si="37"/>
        <v>0</v>
      </c>
      <c r="CD66">
        <f t="shared" si="38"/>
        <v>0</v>
      </c>
      <c r="CE66">
        <f t="shared" si="39"/>
        <v>0</v>
      </c>
      <c r="CF66">
        <f t="shared" si="40"/>
        <v>0</v>
      </c>
      <c r="CG66">
        <f t="shared" si="4"/>
        <v>2</v>
      </c>
      <c r="CH66">
        <f t="shared" si="5"/>
        <v>2</v>
      </c>
    </row>
    <row r="67" spans="1:103" ht="25.5">
      <c r="A67" t="s">
        <v>75</v>
      </c>
      <c r="B67" t="s">
        <v>106</v>
      </c>
      <c r="C67">
        <v>10</v>
      </c>
      <c r="D67">
        <v>1</v>
      </c>
      <c r="E67">
        <v>10</v>
      </c>
      <c r="F67">
        <v>2</v>
      </c>
      <c r="G67" t="s">
        <v>117</v>
      </c>
      <c r="H67">
        <v>153600</v>
      </c>
      <c r="I67">
        <v>2560</v>
      </c>
      <c r="J67">
        <f t="shared" si="6"/>
        <v>5120</v>
      </c>
      <c r="K67">
        <v>0</v>
      </c>
      <c r="L67">
        <v>128000</v>
      </c>
      <c r="M67">
        <v>614400</v>
      </c>
      <c r="N67">
        <v>768000</v>
      </c>
      <c r="O67">
        <v>256000</v>
      </c>
      <c r="T67">
        <v>9</v>
      </c>
      <c r="AY67">
        <f t="shared" ref="AY67" si="41">SUMIFS($CH$3:$CH$341,$A$3:$A$341,Q$2,$C$3:$C$341,Q67)</f>
        <v>0</v>
      </c>
      <c r="AZ67">
        <f t="shared" ref="AZ67" si="42">SUMIFS($CH$3:$CH$341,$A$3:$A$341,R$2,$C$3:$C$341,R67)</f>
        <v>0</v>
      </c>
      <c r="BA67">
        <f t="shared" ref="BA67" si="43">SUMIFS($CH$3:$CH$341,$A$3:$A$341,S$2,$C$3:$C$341,S67)</f>
        <v>0</v>
      </c>
      <c r="BB67">
        <f t="shared" ref="BB67" si="44">SUMIFS($CH$3:$CH$341,$A$3:$A$341,T$2,$C$3:$C$341,T67)</f>
        <v>2</v>
      </c>
      <c r="BC67">
        <f t="shared" ref="BC67" si="45">SUMIFS($CH$3:$CH$341,$A$3:$A$341,U$2,$C$3:$C$341,U67)</f>
        <v>0</v>
      </c>
      <c r="BD67">
        <f t="shared" ref="BD67" si="46">SUMIFS($CH$3:$CH$341,$A$3:$A$341,V$2,$C$3:$C$341,V67)</f>
        <v>0</v>
      </c>
      <c r="BE67">
        <f t="shared" ref="BE67" si="47">SUMIFS($CH$3:$CH$341,$A$3:$A$341,W$2,$C$3:$C$341,W67)</f>
        <v>0</v>
      </c>
      <c r="BF67">
        <f t="shared" ref="BF67" si="48">SUMIFS($CH$3:$CH$341,$A$3:$A$341,X$2,$C$3:$C$341,X67)</f>
        <v>0</v>
      </c>
      <c r="BG67">
        <f t="shared" ref="BG67" si="49">SUMIFS($CH$3:$CH$341,$A$3:$A$341,Y$2,$C$3:$C$341,Y67)</f>
        <v>0</v>
      </c>
      <c r="BH67">
        <f t="shared" ref="BH67" si="50">SUMIFS($CH$3:$CH$341,$A$3:$A$341,Z$2,$C$3:$C$341,Z67)</f>
        <v>0</v>
      </c>
      <c r="BI67">
        <f t="shared" ref="BI67" si="51">SUMIFS($CH$3:$CH$341,$A$3:$A$341,AA$2,$C$3:$C$341,AA67)</f>
        <v>0</v>
      </c>
      <c r="BJ67">
        <f t="shared" ref="BJ67" si="52">SUMIFS($CH$3:$CH$341,$A$3:$A$341,AB$2,$C$3:$C$341,AB67)</f>
        <v>0</v>
      </c>
      <c r="BK67">
        <f t="shared" ref="BK67" si="53">SUMIFS($CH$3:$CH$341,$A$3:$A$341,AC$2,$C$3:$C$341,AC67)</f>
        <v>0</v>
      </c>
      <c r="BL67">
        <f t="shared" ref="BL67" si="54">SUMIFS($CH$3:$CH$341,$A$3:$A$341,AD$2,$C$3:$C$341,AD67)</f>
        <v>0</v>
      </c>
      <c r="BM67">
        <f t="shared" ref="BM67" si="55">SUMIFS($CH$3:$CH$341,$A$3:$A$341,AE$2,$C$3:$C$341,AE67)</f>
        <v>0</v>
      </c>
      <c r="BN67">
        <f t="shared" ref="BN67" si="56">SUMIFS($CH$3:$CH$341,$A$3:$A$341,AF$2,$C$3:$C$341,AF67)</f>
        <v>0</v>
      </c>
      <c r="BO67">
        <f t="shared" ref="BO67" si="57">SUMIFS($CH$3:$CH$341,$A$3:$A$341,AG$2,$C$3:$C$341,AG67)</f>
        <v>0</v>
      </c>
      <c r="BP67">
        <f t="shared" ref="BP67" si="58">SUMIFS($CH$3:$CH$341,$A$3:$A$341,AH$2,$C$3:$C$341,AH67)</f>
        <v>0</v>
      </c>
      <c r="BQ67">
        <f t="shared" ref="BQ67" si="59">SUMIFS($CH$3:$CH$341,$A$3:$A$341,AI$2,$C$3:$C$341,AI67)</f>
        <v>0</v>
      </c>
      <c r="BR67">
        <f t="shared" ref="BR67" si="60">SUMIFS($CH$3:$CH$341,$A$3:$A$341,AJ$2,$C$3:$C$341,AJ67)</f>
        <v>0</v>
      </c>
      <c r="BS67">
        <f t="shared" ref="BS67" si="61">SUMIFS($CH$3:$CH$341,$A$3:$A$341,AK$2,$C$3:$C$341,AK67)</f>
        <v>0</v>
      </c>
      <c r="BT67">
        <f t="shared" ref="BT67" si="62">SUMIFS($CH$3:$CH$341,$A$3:$A$341,AL$2,$C$3:$C$341,AL67)</f>
        <v>0</v>
      </c>
      <c r="BU67">
        <f t="shared" ref="BU67" si="63">SUMIFS($CH$3:$CH$341,$A$3:$A$341,AM$2,$C$3:$C$341,AM67)</f>
        <v>0</v>
      </c>
      <c r="BV67">
        <f t="shared" ref="BV67" si="64">SUMIFS($CH$3:$CH$341,$A$3:$A$341,AN$2,$C$3:$C$341,AN67)</f>
        <v>0</v>
      </c>
      <c r="BW67">
        <f t="shared" ref="BW67" si="65">SUMIFS($CH$3:$CH$341,$A$3:$A$341,AO$2,$C$3:$C$341,AO67)</f>
        <v>0</v>
      </c>
      <c r="BX67">
        <f t="shared" ref="BX67" si="66">SUMIFS($CH$3:$CH$341,$A$3:$A$341,AP$2,$C$3:$C$341,AP67)</f>
        <v>0</v>
      </c>
      <c r="BY67">
        <f t="shared" ref="BY67" si="67">SUMIFS($CH$3:$CH$341,$A$3:$A$341,AQ$2,$C$3:$C$341,AQ67)</f>
        <v>0</v>
      </c>
      <c r="BZ67">
        <f t="shared" ref="BZ67" si="68">SUMIFS($CH$3:$CH$341,$A$3:$A$341,AR$2,$C$3:$C$341,AR67)</f>
        <v>0</v>
      </c>
      <c r="CA67">
        <f t="shared" ref="CA67" si="69">SUMIFS($CH$3:$CH$341,$A$3:$A$341,AS$2,$C$3:$C$341,AS67)</f>
        <v>0</v>
      </c>
      <c r="CB67">
        <f t="shared" ref="CB67" si="70">SUMIFS($CH$3:$CH$341,$A$3:$A$341,AT$2,$C$3:$C$341,AT67)</f>
        <v>0</v>
      </c>
      <c r="CC67">
        <f t="shared" ref="CC67" si="71">SUMIFS($CH$3:$CH$341,$A$3:$A$341,AU$2,$C$3:$C$341,AU67)</f>
        <v>0</v>
      </c>
      <c r="CD67">
        <f t="shared" ref="CD67" si="72">SUMIFS($CH$3:$CH$341,$A$3:$A$341,AV$2,$C$3:$C$341,AV67)</f>
        <v>0</v>
      </c>
      <c r="CE67">
        <f t="shared" ref="CE67" si="73">SUMIFS($CH$3:$CH$341,$A$3:$A$341,AW$2,$C$3:$C$341,AW67)</f>
        <v>0</v>
      </c>
      <c r="CF67">
        <f t="shared" ref="CF67" si="74">SUMIFS($CH$3:$CH$341,$A$3:$A$341,AX$2,$C$3:$C$341,AX67)</f>
        <v>0</v>
      </c>
      <c r="CG67">
        <f t="shared" ref="CG67" si="75">MAX(AY67:CF67)</f>
        <v>2</v>
      </c>
      <c r="CH67">
        <f t="shared" ref="CH67" si="76">MAX(F67,CG67)</f>
        <v>2</v>
      </c>
    </row>
    <row r="68" spans="1:103">
      <c r="A68" t="s">
        <v>369</v>
      </c>
      <c r="B68" t="s">
        <v>229</v>
      </c>
      <c r="C68">
        <v>1</v>
      </c>
      <c r="D68">
        <v>1</v>
      </c>
      <c r="E68">
        <v>1</v>
      </c>
      <c r="F68">
        <v>0</v>
      </c>
      <c r="H68">
        <v>30</v>
      </c>
      <c r="I68">
        <v>0.5</v>
      </c>
      <c r="J68">
        <f t="shared" ref="J68:J131" si="77">ROUNDUP(H68/30,0)</f>
        <v>1</v>
      </c>
      <c r="K68">
        <v>2000</v>
      </c>
      <c r="L68">
        <v>300</v>
      </c>
      <c r="M68">
        <v>0</v>
      </c>
      <c r="N68">
        <v>0</v>
      </c>
      <c r="O68">
        <v>0</v>
      </c>
      <c r="R68">
        <v>1</v>
      </c>
      <c r="AY68">
        <f t="shared" si="7"/>
        <v>0</v>
      </c>
      <c r="AZ68">
        <f t="shared" si="8"/>
        <v>2</v>
      </c>
      <c r="BA68">
        <f t="shared" si="9"/>
        <v>0</v>
      </c>
      <c r="BB68">
        <f t="shared" si="10"/>
        <v>0</v>
      </c>
      <c r="BC68">
        <f t="shared" si="11"/>
        <v>0</v>
      </c>
      <c r="BD68">
        <f t="shared" si="12"/>
        <v>0</v>
      </c>
      <c r="BE68">
        <f t="shared" si="13"/>
        <v>0</v>
      </c>
      <c r="BF68">
        <f t="shared" si="14"/>
        <v>0</v>
      </c>
      <c r="BG68">
        <f t="shared" si="15"/>
        <v>0</v>
      </c>
      <c r="BH68">
        <f t="shared" si="16"/>
        <v>0</v>
      </c>
      <c r="BI68">
        <f t="shared" si="17"/>
        <v>0</v>
      </c>
      <c r="BJ68">
        <f t="shared" si="18"/>
        <v>0</v>
      </c>
      <c r="BK68">
        <f t="shared" si="19"/>
        <v>0</v>
      </c>
      <c r="BL68">
        <f t="shared" si="20"/>
        <v>0</v>
      </c>
      <c r="BM68">
        <f t="shared" si="21"/>
        <v>0</v>
      </c>
      <c r="BN68">
        <f t="shared" si="22"/>
        <v>0</v>
      </c>
      <c r="BO68">
        <f t="shared" si="23"/>
        <v>0</v>
      </c>
      <c r="BP68">
        <f t="shared" si="24"/>
        <v>0</v>
      </c>
      <c r="BQ68">
        <f t="shared" si="25"/>
        <v>0</v>
      </c>
      <c r="BR68">
        <f t="shared" si="26"/>
        <v>0</v>
      </c>
      <c r="BS68">
        <f t="shared" si="27"/>
        <v>0</v>
      </c>
      <c r="BT68">
        <f t="shared" si="28"/>
        <v>0</v>
      </c>
      <c r="BU68">
        <f t="shared" si="29"/>
        <v>0</v>
      </c>
      <c r="BV68">
        <f t="shared" si="30"/>
        <v>0</v>
      </c>
      <c r="BW68">
        <f t="shared" si="31"/>
        <v>0</v>
      </c>
      <c r="BX68">
        <f t="shared" si="32"/>
        <v>0</v>
      </c>
      <c r="BY68">
        <f t="shared" si="33"/>
        <v>0</v>
      </c>
      <c r="BZ68">
        <f t="shared" si="34"/>
        <v>0</v>
      </c>
      <c r="CA68">
        <f t="shared" si="35"/>
        <v>0</v>
      </c>
      <c r="CB68">
        <f t="shared" si="36"/>
        <v>0</v>
      </c>
      <c r="CC68">
        <f t="shared" si="37"/>
        <v>0</v>
      </c>
      <c r="CD68">
        <f t="shared" si="38"/>
        <v>0</v>
      </c>
      <c r="CE68">
        <f t="shared" si="39"/>
        <v>0</v>
      </c>
      <c r="CF68">
        <f t="shared" si="40"/>
        <v>0</v>
      </c>
      <c r="CG68">
        <f t="shared" ref="CG68:CG131" si="78">MAX(AY68:CF68)</f>
        <v>2</v>
      </c>
      <c r="CH68">
        <f t="shared" ref="CH68:CH131" si="79">MAX(F68,CG68)</f>
        <v>2</v>
      </c>
      <c r="CI68">
        <f>K68</f>
        <v>2000</v>
      </c>
      <c r="CJ68">
        <f t="shared" ref="CJ68:CJ99" si="80">IF(CJ$2&lt;&gt;$A68,SUMIFS($CY$1:$CY$464,$A$1:$A$464,CJ$2,$C$1:$C$464,BR68),0)</f>
        <v>0</v>
      </c>
      <c r="CK68">
        <f t="shared" ref="CK68:CK99" si="81">IF(CK$2&lt;&gt;$A68,SUMIFS($CY$1:$CY$464,$A$1:$A$464,CK$2,$C$1:$C$464,BS68),0)</f>
        <v>0</v>
      </c>
      <c r="CL68">
        <f t="shared" ref="CL68:CL99" si="82">IF(CL$2&lt;&gt;$A68,SUMIFS($CY$1:$CY$464,$A$1:$A$464,CL$2,$C$1:$C$464,BT68),0)</f>
        <v>0</v>
      </c>
      <c r="CM68">
        <f t="shared" ref="CM68:CM99" si="83">IF(CM$2&lt;&gt;$A68,SUMIFS($CY$1:$CY$464,$A$1:$A$464,CM$2,$C$1:$C$464,BU68),0)</f>
        <v>0</v>
      </c>
      <c r="CN68">
        <f t="shared" ref="CN68:CN99" si="84">IF(CN$2&lt;&gt;$A68,SUMIFS($CY$1:$CY$464,$A$1:$A$464,CN$2,$C$1:$C$464,BV68),0)</f>
        <v>0</v>
      </c>
      <c r="CO68">
        <f t="shared" ref="CO68:CO99" si="85">IF(CO$2&lt;&gt;$A68,SUMIFS($CY$1:$CY$464,$A$1:$A$464,CO$2,$C$1:$C$464,BW68),0)</f>
        <v>0</v>
      </c>
      <c r="CP68">
        <f t="shared" ref="CP68:CP99" si="86">IF(CP$2&lt;&gt;$A68,SUMIFS($CY$1:$CY$464,$A$1:$A$464,CP$2,$C$1:$C$464,BX68),0)</f>
        <v>0</v>
      </c>
      <c r="CQ68">
        <f t="shared" ref="CQ68:CQ99" si="87">IF(CQ$2&lt;&gt;$A68,SUMIFS($CY$1:$CY$464,$A$1:$A$464,CQ$2,$C$1:$C$464,BY68),0)</f>
        <v>0</v>
      </c>
      <c r="CR68">
        <f t="shared" ref="CR68:CR99" si="88">IF(CR$2&lt;&gt;$A68,SUMIFS($CY$1:$CY$464,$A$1:$A$464,CR$2,$C$1:$C$464,BZ68),0)</f>
        <v>0</v>
      </c>
      <c r="CS68">
        <f t="shared" ref="CS68:CS99" si="89">IF(CS$2&lt;&gt;$A68,SUMIFS($CY$1:$CY$464,$A$1:$A$464,CS$2,$C$1:$C$464,CA68),0)</f>
        <v>0</v>
      </c>
      <c r="CT68">
        <f t="shared" ref="CT68:CT99" si="90">IF(CT$2&lt;&gt;$A68,SUMIFS($CY$1:$CY$464,$A$1:$A$464,CT$2,$C$1:$C$464,CB68),0)</f>
        <v>0</v>
      </c>
      <c r="CU68">
        <f t="shared" ref="CU68:CU99" si="91">IF(CU$2&lt;&gt;$A68,SUMIFS($CY$1:$CY$464,$A$1:$A$464,CU$2,$C$1:$C$464,CC68),0)</f>
        <v>0</v>
      </c>
      <c r="CV68">
        <f t="shared" ref="CV68:CV99" si="92">IF(CV$2&lt;&gt;$A68,SUMIFS($CY$1:$CY$464,$A$1:$A$464,CV$2,$C$1:$C$464,CD68),0)</f>
        <v>0</v>
      </c>
      <c r="CW68">
        <f t="shared" ref="CW68:CW99" si="93">IF(CW$2&lt;&gt;$A68,SUMIFS($CY$1:$CY$464,$A$1:$A$464,CW$2,$C$1:$C$464,CE68),0)</f>
        <v>0</v>
      </c>
      <c r="CX68">
        <f t="shared" ref="CX68:CX99" si="94">IF(CX$2&lt;&gt;$A68,SUMIFS($CY$1:$CY$464,$A$1:$A$464,CX$2,$C$1:$C$464,CF68),0)</f>
        <v>0</v>
      </c>
      <c r="CY68">
        <f>SUM(CI68:CX68)</f>
        <v>2000</v>
      </c>
    </row>
    <row r="69" spans="1:103">
      <c r="A69" t="s">
        <v>369</v>
      </c>
      <c r="B69" t="s">
        <v>229</v>
      </c>
      <c r="C69">
        <v>2</v>
      </c>
      <c r="D69">
        <v>1</v>
      </c>
      <c r="E69">
        <v>2</v>
      </c>
      <c r="F69">
        <v>0</v>
      </c>
      <c r="H69">
        <v>600</v>
      </c>
      <c r="I69">
        <v>10</v>
      </c>
      <c r="J69">
        <f t="shared" si="77"/>
        <v>20</v>
      </c>
      <c r="K69">
        <v>4000</v>
      </c>
      <c r="L69">
        <v>600</v>
      </c>
      <c r="M69">
        <v>0</v>
      </c>
      <c r="N69">
        <v>0</v>
      </c>
      <c r="O69">
        <v>0</v>
      </c>
      <c r="R69">
        <v>2</v>
      </c>
      <c r="AO69">
        <v>1</v>
      </c>
      <c r="AY69">
        <f t="shared" si="7"/>
        <v>0</v>
      </c>
      <c r="AZ69">
        <f t="shared" si="8"/>
        <v>2</v>
      </c>
      <c r="BA69">
        <f t="shared" si="9"/>
        <v>0</v>
      </c>
      <c r="BB69">
        <f t="shared" si="10"/>
        <v>0</v>
      </c>
      <c r="BC69">
        <f t="shared" si="11"/>
        <v>0</v>
      </c>
      <c r="BD69">
        <f t="shared" si="12"/>
        <v>0</v>
      </c>
      <c r="BE69">
        <f t="shared" si="13"/>
        <v>0</v>
      </c>
      <c r="BF69">
        <f t="shared" si="14"/>
        <v>0</v>
      </c>
      <c r="BG69">
        <f t="shared" si="15"/>
        <v>0</v>
      </c>
      <c r="BH69">
        <f t="shared" si="16"/>
        <v>0</v>
      </c>
      <c r="BI69">
        <f t="shared" si="17"/>
        <v>0</v>
      </c>
      <c r="BJ69">
        <f t="shared" si="18"/>
        <v>0</v>
      </c>
      <c r="BK69">
        <f t="shared" si="19"/>
        <v>0</v>
      </c>
      <c r="BL69">
        <f t="shared" si="20"/>
        <v>0</v>
      </c>
      <c r="BM69">
        <f t="shared" si="21"/>
        <v>0</v>
      </c>
      <c r="BN69">
        <f t="shared" si="22"/>
        <v>0</v>
      </c>
      <c r="BO69">
        <f t="shared" si="23"/>
        <v>0</v>
      </c>
      <c r="BP69">
        <f t="shared" si="24"/>
        <v>0</v>
      </c>
      <c r="BQ69">
        <f t="shared" si="25"/>
        <v>0</v>
      </c>
      <c r="BR69">
        <f t="shared" si="26"/>
        <v>0</v>
      </c>
      <c r="BS69">
        <f t="shared" si="27"/>
        <v>0</v>
      </c>
      <c r="BT69">
        <f t="shared" si="28"/>
        <v>0</v>
      </c>
      <c r="BU69">
        <f t="shared" si="29"/>
        <v>0</v>
      </c>
      <c r="BV69">
        <f t="shared" si="30"/>
        <v>0</v>
      </c>
      <c r="BW69">
        <f t="shared" si="31"/>
        <v>2</v>
      </c>
      <c r="BX69">
        <f t="shared" si="32"/>
        <v>0</v>
      </c>
      <c r="BY69">
        <f t="shared" si="33"/>
        <v>0</v>
      </c>
      <c r="BZ69">
        <f t="shared" si="34"/>
        <v>0</v>
      </c>
      <c r="CA69">
        <f t="shared" si="35"/>
        <v>0</v>
      </c>
      <c r="CB69">
        <f t="shared" si="36"/>
        <v>0</v>
      </c>
      <c r="CC69">
        <f t="shared" si="37"/>
        <v>0</v>
      </c>
      <c r="CD69">
        <f t="shared" si="38"/>
        <v>0</v>
      </c>
      <c r="CE69">
        <f t="shared" si="39"/>
        <v>0</v>
      </c>
      <c r="CF69">
        <f t="shared" si="40"/>
        <v>0</v>
      </c>
      <c r="CG69">
        <f t="shared" si="78"/>
        <v>2</v>
      </c>
      <c r="CH69">
        <f t="shared" si="79"/>
        <v>2</v>
      </c>
      <c r="CI69">
        <f>CI68+K69</f>
        <v>6000</v>
      </c>
      <c r="CJ69">
        <f t="shared" si="80"/>
        <v>0</v>
      </c>
      <c r="CK69">
        <f t="shared" si="81"/>
        <v>0</v>
      </c>
      <c r="CL69">
        <f t="shared" si="82"/>
        <v>0</v>
      </c>
      <c r="CM69">
        <f t="shared" si="83"/>
        <v>0</v>
      </c>
      <c r="CN69">
        <f t="shared" si="84"/>
        <v>0</v>
      </c>
      <c r="CO69">
        <f t="shared" si="85"/>
        <v>0</v>
      </c>
      <c r="CP69">
        <f t="shared" si="86"/>
        <v>0</v>
      </c>
      <c r="CQ69">
        <f t="shared" si="87"/>
        <v>0</v>
      </c>
      <c r="CR69">
        <f t="shared" si="88"/>
        <v>0</v>
      </c>
      <c r="CS69">
        <f t="shared" si="89"/>
        <v>0</v>
      </c>
      <c r="CT69">
        <f t="shared" si="90"/>
        <v>0</v>
      </c>
      <c r="CU69">
        <f t="shared" si="91"/>
        <v>0</v>
      </c>
      <c r="CV69">
        <f t="shared" si="92"/>
        <v>0</v>
      </c>
      <c r="CW69">
        <f t="shared" si="93"/>
        <v>0</v>
      </c>
      <c r="CX69">
        <f t="shared" si="94"/>
        <v>0</v>
      </c>
      <c r="CY69">
        <f t="shared" ref="CY69:CY132" si="95">SUM(CI69:CX69)</f>
        <v>6000</v>
      </c>
    </row>
    <row r="70" spans="1:103">
      <c r="A70" t="s">
        <v>369</v>
      </c>
      <c r="B70" t="s">
        <v>229</v>
      </c>
      <c r="C70">
        <v>3</v>
      </c>
      <c r="D70">
        <v>1</v>
      </c>
      <c r="E70">
        <v>3</v>
      </c>
      <c r="F70">
        <v>0</v>
      </c>
      <c r="H70">
        <v>1200</v>
      </c>
      <c r="I70">
        <v>20</v>
      </c>
      <c r="J70">
        <f t="shared" si="77"/>
        <v>40</v>
      </c>
      <c r="K70">
        <v>8000</v>
      </c>
      <c r="L70">
        <v>1200</v>
      </c>
      <c r="M70">
        <v>0</v>
      </c>
      <c r="N70">
        <v>0</v>
      </c>
      <c r="O70">
        <v>0</v>
      </c>
      <c r="R70">
        <v>3</v>
      </c>
      <c r="AO70">
        <v>2</v>
      </c>
      <c r="AY70">
        <f t="shared" ref="AY70:AY133" si="96">SUMIFS($CH$3:$CH$341,$A$3:$A$341,Q$2,$C$3:$C$341,Q70)</f>
        <v>0</v>
      </c>
      <c r="AZ70">
        <f t="shared" ref="AZ70:AZ133" si="97">SUMIFS($CH$3:$CH$341,$A$3:$A$341,R$2,$C$3:$C$341,R70)</f>
        <v>2</v>
      </c>
      <c r="BA70">
        <f t="shared" ref="BA70:BA133" si="98">SUMIFS($CH$3:$CH$341,$A$3:$A$341,S$2,$C$3:$C$341,S70)</f>
        <v>0</v>
      </c>
      <c r="BB70">
        <f t="shared" ref="BB70:BB133" si="99">SUMIFS($CH$3:$CH$341,$A$3:$A$341,T$2,$C$3:$C$341,T70)</f>
        <v>0</v>
      </c>
      <c r="BC70">
        <f t="shared" ref="BC70:BC133" si="100">SUMIFS($CH$3:$CH$341,$A$3:$A$341,U$2,$C$3:$C$341,U70)</f>
        <v>0</v>
      </c>
      <c r="BD70">
        <f t="shared" ref="BD70:BD133" si="101">SUMIFS($CH$3:$CH$341,$A$3:$A$341,V$2,$C$3:$C$341,V70)</f>
        <v>0</v>
      </c>
      <c r="BE70">
        <f t="shared" ref="BE70:BE133" si="102">SUMIFS($CH$3:$CH$341,$A$3:$A$341,W$2,$C$3:$C$341,W70)</f>
        <v>0</v>
      </c>
      <c r="BF70">
        <f t="shared" ref="BF70:BF133" si="103">SUMIFS($CH$3:$CH$341,$A$3:$A$341,X$2,$C$3:$C$341,X70)</f>
        <v>0</v>
      </c>
      <c r="BG70">
        <f t="shared" ref="BG70:BG133" si="104">SUMIFS($CH$3:$CH$341,$A$3:$A$341,Y$2,$C$3:$C$341,Y70)</f>
        <v>0</v>
      </c>
      <c r="BH70">
        <f t="shared" ref="BH70:BH133" si="105">SUMIFS($CH$3:$CH$341,$A$3:$A$341,Z$2,$C$3:$C$341,Z70)</f>
        <v>0</v>
      </c>
      <c r="BI70">
        <f t="shared" ref="BI70:BI133" si="106">SUMIFS($CH$3:$CH$341,$A$3:$A$341,AA$2,$C$3:$C$341,AA70)</f>
        <v>0</v>
      </c>
      <c r="BJ70">
        <f t="shared" ref="BJ70:BJ133" si="107">SUMIFS($CH$3:$CH$341,$A$3:$A$341,AB$2,$C$3:$C$341,AB70)</f>
        <v>0</v>
      </c>
      <c r="BK70">
        <f t="shared" ref="BK70:BK133" si="108">SUMIFS($CH$3:$CH$341,$A$3:$A$341,AC$2,$C$3:$C$341,AC70)</f>
        <v>0</v>
      </c>
      <c r="BL70">
        <f t="shared" ref="BL70:BL133" si="109">SUMIFS($CH$3:$CH$341,$A$3:$A$341,AD$2,$C$3:$C$341,AD70)</f>
        <v>0</v>
      </c>
      <c r="BM70">
        <f t="shared" ref="BM70:BM133" si="110">SUMIFS($CH$3:$CH$341,$A$3:$A$341,AE$2,$C$3:$C$341,AE70)</f>
        <v>0</v>
      </c>
      <c r="BN70">
        <f t="shared" ref="BN70:BN133" si="111">SUMIFS($CH$3:$CH$341,$A$3:$A$341,AF$2,$C$3:$C$341,AF70)</f>
        <v>0</v>
      </c>
      <c r="BO70">
        <f t="shared" ref="BO70:BO133" si="112">SUMIFS($CH$3:$CH$341,$A$3:$A$341,AG$2,$C$3:$C$341,AG70)</f>
        <v>0</v>
      </c>
      <c r="BP70">
        <f t="shared" ref="BP70:BP133" si="113">SUMIFS($CH$3:$CH$341,$A$3:$A$341,AH$2,$C$3:$C$341,AH70)</f>
        <v>0</v>
      </c>
      <c r="BQ70">
        <f t="shared" ref="BQ70:BQ133" si="114">SUMIFS($CH$3:$CH$341,$A$3:$A$341,AI$2,$C$3:$C$341,AI70)</f>
        <v>0</v>
      </c>
      <c r="BR70">
        <f t="shared" ref="BR70:BR133" si="115">SUMIFS($CH$3:$CH$341,$A$3:$A$341,AJ$2,$C$3:$C$341,AJ70)</f>
        <v>0</v>
      </c>
      <c r="BS70">
        <f t="shared" ref="BS70:BS133" si="116">SUMIFS($CH$3:$CH$341,$A$3:$A$341,AK$2,$C$3:$C$341,AK70)</f>
        <v>0</v>
      </c>
      <c r="BT70">
        <f t="shared" ref="BT70:BT133" si="117">SUMIFS($CH$3:$CH$341,$A$3:$A$341,AL$2,$C$3:$C$341,AL70)</f>
        <v>0</v>
      </c>
      <c r="BU70">
        <f t="shared" ref="BU70:BU133" si="118">SUMIFS($CH$3:$CH$341,$A$3:$A$341,AM$2,$C$3:$C$341,AM70)</f>
        <v>0</v>
      </c>
      <c r="BV70">
        <f t="shared" ref="BV70:BV133" si="119">SUMIFS($CH$3:$CH$341,$A$3:$A$341,AN$2,$C$3:$C$341,AN70)</f>
        <v>0</v>
      </c>
      <c r="BW70">
        <f t="shared" ref="BW70:BW133" si="120">SUMIFS($CH$3:$CH$341,$A$3:$A$341,AO$2,$C$3:$C$341,AO70)</f>
        <v>2</v>
      </c>
      <c r="BX70">
        <f t="shared" ref="BX70:BX133" si="121">SUMIFS($CH$3:$CH$341,$A$3:$A$341,AP$2,$C$3:$C$341,AP70)</f>
        <v>0</v>
      </c>
      <c r="BY70">
        <f t="shared" ref="BY70:BY133" si="122">SUMIFS($CH$3:$CH$341,$A$3:$A$341,AQ$2,$C$3:$C$341,AQ70)</f>
        <v>0</v>
      </c>
      <c r="BZ70">
        <f t="shared" ref="BZ70:BZ133" si="123">SUMIFS($CH$3:$CH$341,$A$3:$A$341,AR$2,$C$3:$C$341,AR70)</f>
        <v>0</v>
      </c>
      <c r="CA70">
        <f t="shared" ref="CA70:CA133" si="124">SUMIFS($CH$3:$CH$341,$A$3:$A$341,AS$2,$C$3:$C$341,AS70)</f>
        <v>0</v>
      </c>
      <c r="CB70">
        <f t="shared" ref="CB70:CB133" si="125">SUMIFS($CH$3:$CH$341,$A$3:$A$341,AT$2,$C$3:$C$341,AT70)</f>
        <v>0</v>
      </c>
      <c r="CC70">
        <f t="shared" ref="CC70:CC133" si="126">SUMIFS($CH$3:$CH$341,$A$3:$A$341,AU$2,$C$3:$C$341,AU70)</f>
        <v>0</v>
      </c>
      <c r="CD70">
        <f t="shared" ref="CD70:CD133" si="127">SUMIFS($CH$3:$CH$341,$A$3:$A$341,AV$2,$C$3:$C$341,AV70)</f>
        <v>0</v>
      </c>
      <c r="CE70">
        <f t="shared" ref="CE70:CE133" si="128">SUMIFS($CH$3:$CH$341,$A$3:$A$341,AW$2,$C$3:$C$341,AW70)</f>
        <v>0</v>
      </c>
      <c r="CF70">
        <f t="shared" ref="CF70:CF133" si="129">SUMIFS($CH$3:$CH$341,$A$3:$A$341,AX$2,$C$3:$C$341,AX70)</f>
        <v>0</v>
      </c>
      <c r="CG70">
        <f t="shared" si="78"/>
        <v>2</v>
      </c>
      <c r="CH70">
        <f t="shared" si="79"/>
        <v>2</v>
      </c>
      <c r="CI70">
        <f t="shared" ref="CI70:CI77" si="130">CI69+K70</f>
        <v>14000</v>
      </c>
      <c r="CJ70">
        <f t="shared" si="80"/>
        <v>0</v>
      </c>
      <c r="CK70">
        <f t="shared" si="81"/>
        <v>0</v>
      </c>
      <c r="CL70">
        <f t="shared" si="82"/>
        <v>0</v>
      </c>
      <c r="CM70">
        <f t="shared" si="83"/>
        <v>0</v>
      </c>
      <c r="CN70">
        <f t="shared" si="84"/>
        <v>0</v>
      </c>
      <c r="CO70">
        <f t="shared" si="85"/>
        <v>0</v>
      </c>
      <c r="CP70">
        <f t="shared" si="86"/>
        <v>0</v>
      </c>
      <c r="CQ70">
        <f t="shared" si="87"/>
        <v>0</v>
      </c>
      <c r="CR70">
        <f t="shared" si="88"/>
        <v>0</v>
      </c>
      <c r="CS70">
        <f t="shared" si="89"/>
        <v>0</v>
      </c>
      <c r="CT70">
        <f t="shared" si="90"/>
        <v>0</v>
      </c>
      <c r="CU70">
        <f t="shared" si="91"/>
        <v>0</v>
      </c>
      <c r="CV70">
        <f t="shared" si="92"/>
        <v>0</v>
      </c>
      <c r="CW70">
        <f t="shared" si="93"/>
        <v>0</v>
      </c>
      <c r="CX70">
        <f t="shared" si="94"/>
        <v>0</v>
      </c>
      <c r="CY70">
        <f t="shared" si="95"/>
        <v>14000</v>
      </c>
    </row>
    <row r="71" spans="1:103">
      <c r="A71" t="s">
        <v>369</v>
      </c>
      <c r="B71" t="s">
        <v>229</v>
      </c>
      <c r="C71">
        <v>4</v>
      </c>
      <c r="D71">
        <v>1</v>
      </c>
      <c r="E71">
        <v>4</v>
      </c>
      <c r="F71">
        <v>0</v>
      </c>
      <c r="H71">
        <v>2400</v>
      </c>
      <c r="I71">
        <v>40</v>
      </c>
      <c r="J71">
        <f t="shared" si="77"/>
        <v>80</v>
      </c>
      <c r="K71">
        <v>16000</v>
      </c>
      <c r="L71">
        <v>2400</v>
      </c>
      <c r="M71">
        <v>0</v>
      </c>
      <c r="N71">
        <v>0</v>
      </c>
      <c r="O71">
        <v>0</v>
      </c>
      <c r="R71">
        <v>4</v>
      </c>
      <c r="AO71">
        <v>3</v>
      </c>
      <c r="AY71">
        <f t="shared" si="96"/>
        <v>0</v>
      </c>
      <c r="AZ71">
        <f t="shared" si="97"/>
        <v>2</v>
      </c>
      <c r="BA71">
        <f t="shared" si="98"/>
        <v>0</v>
      </c>
      <c r="BB71">
        <f t="shared" si="99"/>
        <v>0</v>
      </c>
      <c r="BC71">
        <f t="shared" si="100"/>
        <v>0</v>
      </c>
      <c r="BD71">
        <f t="shared" si="101"/>
        <v>0</v>
      </c>
      <c r="BE71">
        <f t="shared" si="102"/>
        <v>0</v>
      </c>
      <c r="BF71">
        <f t="shared" si="103"/>
        <v>0</v>
      </c>
      <c r="BG71">
        <f t="shared" si="104"/>
        <v>0</v>
      </c>
      <c r="BH71">
        <f t="shared" si="105"/>
        <v>0</v>
      </c>
      <c r="BI71">
        <f t="shared" si="106"/>
        <v>0</v>
      </c>
      <c r="BJ71">
        <f t="shared" si="107"/>
        <v>0</v>
      </c>
      <c r="BK71">
        <f t="shared" si="108"/>
        <v>0</v>
      </c>
      <c r="BL71">
        <f t="shared" si="109"/>
        <v>0</v>
      </c>
      <c r="BM71">
        <f t="shared" si="110"/>
        <v>0</v>
      </c>
      <c r="BN71">
        <f t="shared" si="111"/>
        <v>0</v>
      </c>
      <c r="BO71">
        <f t="shared" si="112"/>
        <v>0</v>
      </c>
      <c r="BP71">
        <f t="shared" si="113"/>
        <v>0</v>
      </c>
      <c r="BQ71">
        <f t="shared" si="114"/>
        <v>0</v>
      </c>
      <c r="BR71">
        <f t="shared" si="115"/>
        <v>0</v>
      </c>
      <c r="BS71">
        <f t="shared" si="116"/>
        <v>0</v>
      </c>
      <c r="BT71">
        <f t="shared" si="117"/>
        <v>0</v>
      </c>
      <c r="BU71">
        <f t="shared" si="118"/>
        <v>0</v>
      </c>
      <c r="BV71">
        <f t="shared" si="119"/>
        <v>0</v>
      </c>
      <c r="BW71">
        <f t="shared" si="120"/>
        <v>2</v>
      </c>
      <c r="BX71">
        <f t="shared" si="121"/>
        <v>0</v>
      </c>
      <c r="BY71">
        <f t="shared" si="122"/>
        <v>0</v>
      </c>
      <c r="BZ71">
        <f t="shared" si="123"/>
        <v>0</v>
      </c>
      <c r="CA71">
        <f t="shared" si="124"/>
        <v>0</v>
      </c>
      <c r="CB71">
        <f t="shared" si="125"/>
        <v>0</v>
      </c>
      <c r="CC71">
        <f t="shared" si="126"/>
        <v>0</v>
      </c>
      <c r="CD71">
        <f t="shared" si="127"/>
        <v>0</v>
      </c>
      <c r="CE71">
        <f t="shared" si="128"/>
        <v>0</v>
      </c>
      <c r="CF71">
        <f t="shared" si="129"/>
        <v>0</v>
      </c>
      <c r="CG71">
        <f t="shared" si="78"/>
        <v>2</v>
      </c>
      <c r="CH71">
        <f t="shared" si="79"/>
        <v>2</v>
      </c>
      <c r="CI71">
        <f t="shared" si="130"/>
        <v>30000</v>
      </c>
      <c r="CJ71">
        <f t="shared" si="80"/>
        <v>0</v>
      </c>
      <c r="CK71">
        <f t="shared" si="81"/>
        <v>0</v>
      </c>
      <c r="CL71">
        <f t="shared" si="82"/>
        <v>0</v>
      </c>
      <c r="CM71">
        <f t="shared" si="83"/>
        <v>0</v>
      </c>
      <c r="CN71">
        <f t="shared" si="84"/>
        <v>0</v>
      </c>
      <c r="CO71">
        <f t="shared" si="85"/>
        <v>0</v>
      </c>
      <c r="CP71">
        <f t="shared" si="86"/>
        <v>0</v>
      </c>
      <c r="CQ71">
        <f t="shared" si="87"/>
        <v>0</v>
      </c>
      <c r="CR71">
        <f t="shared" si="88"/>
        <v>0</v>
      </c>
      <c r="CS71">
        <f t="shared" si="89"/>
        <v>0</v>
      </c>
      <c r="CT71">
        <f t="shared" si="90"/>
        <v>0</v>
      </c>
      <c r="CU71">
        <f t="shared" si="91"/>
        <v>0</v>
      </c>
      <c r="CV71">
        <f t="shared" si="92"/>
        <v>0</v>
      </c>
      <c r="CW71">
        <f t="shared" si="93"/>
        <v>0</v>
      </c>
      <c r="CX71">
        <f t="shared" si="94"/>
        <v>0</v>
      </c>
      <c r="CY71">
        <f t="shared" si="95"/>
        <v>30000</v>
      </c>
    </row>
    <row r="72" spans="1:103">
      <c r="A72" t="s">
        <v>369</v>
      </c>
      <c r="B72" t="s">
        <v>229</v>
      </c>
      <c r="C72">
        <v>5</v>
      </c>
      <c r="D72">
        <v>1</v>
      </c>
      <c r="E72">
        <v>5</v>
      </c>
      <c r="F72">
        <v>0</v>
      </c>
      <c r="H72">
        <v>4800</v>
      </c>
      <c r="I72">
        <v>80</v>
      </c>
      <c r="J72">
        <f t="shared" si="77"/>
        <v>160</v>
      </c>
      <c r="K72">
        <v>32000</v>
      </c>
      <c r="L72">
        <v>4800</v>
      </c>
      <c r="M72">
        <v>0</v>
      </c>
      <c r="N72">
        <v>0</v>
      </c>
      <c r="O72">
        <v>0</v>
      </c>
      <c r="R72">
        <v>5</v>
      </c>
      <c r="AO72">
        <v>4</v>
      </c>
      <c r="AY72">
        <f t="shared" si="96"/>
        <v>0</v>
      </c>
      <c r="AZ72">
        <f t="shared" si="97"/>
        <v>2</v>
      </c>
      <c r="BA72">
        <f t="shared" si="98"/>
        <v>0</v>
      </c>
      <c r="BB72">
        <f t="shared" si="99"/>
        <v>0</v>
      </c>
      <c r="BC72">
        <f t="shared" si="100"/>
        <v>0</v>
      </c>
      <c r="BD72">
        <f t="shared" si="101"/>
        <v>0</v>
      </c>
      <c r="BE72">
        <f t="shared" si="102"/>
        <v>0</v>
      </c>
      <c r="BF72">
        <f t="shared" si="103"/>
        <v>0</v>
      </c>
      <c r="BG72">
        <f t="shared" si="104"/>
        <v>0</v>
      </c>
      <c r="BH72">
        <f t="shared" si="105"/>
        <v>0</v>
      </c>
      <c r="BI72">
        <f t="shared" si="106"/>
        <v>0</v>
      </c>
      <c r="BJ72">
        <f t="shared" si="107"/>
        <v>0</v>
      </c>
      <c r="BK72">
        <f t="shared" si="108"/>
        <v>0</v>
      </c>
      <c r="BL72">
        <f t="shared" si="109"/>
        <v>0</v>
      </c>
      <c r="BM72">
        <f t="shared" si="110"/>
        <v>0</v>
      </c>
      <c r="BN72">
        <f t="shared" si="111"/>
        <v>0</v>
      </c>
      <c r="BO72">
        <f t="shared" si="112"/>
        <v>0</v>
      </c>
      <c r="BP72">
        <f t="shared" si="113"/>
        <v>0</v>
      </c>
      <c r="BQ72">
        <f t="shared" si="114"/>
        <v>0</v>
      </c>
      <c r="BR72">
        <f t="shared" si="115"/>
        <v>0</v>
      </c>
      <c r="BS72">
        <f t="shared" si="116"/>
        <v>0</v>
      </c>
      <c r="BT72">
        <f t="shared" si="117"/>
        <v>0</v>
      </c>
      <c r="BU72">
        <f t="shared" si="118"/>
        <v>0</v>
      </c>
      <c r="BV72">
        <f t="shared" si="119"/>
        <v>0</v>
      </c>
      <c r="BW72">
        <f t="shared" si="120"/>
        <v>2</v>
      </c>
      <c r="BX72">
        <f t="shared" si="121"/>
        <v>0</v>
      </c>
      <c r="BY72">
        <f t="shared" si="122"/>
        <v>0</v>
      </c>
      <c r="BZ72">
        <f t="shared" si="123"/>
        <v>0</v>
      </c>
      <c r="CA72">
        <f t="shared" si="124"/>
        <v>0</v>
      </c>
      <c r="CB72">
        <f t="shared" si="125"/>
        <v>0</v>
      </c>
      <c r="CC72">
        <f t="shared" si="126"/>
        <v>0</v>
      </c>
      <c r="CD72">
        <f t="shared" si="127"/>
        <v>0</v>
      </c>
      <c r="CE72">
        <f t="shared" si="128"/>
        <v>0</v>
      </c>
      <c r="CF72">
        <f t="shared" si="129"/>
        <v>0</v>
      </c>
      <c r="CG72">
        <f t="shared" si="78"/>
        <v>2</v>
      </c>
      <c r="CH72">
        <f t="shared" si="79"/>
        <v>2</v>
      </c>
      <c r="CI72">
        <f t="shared" si="130"/>
        <v>62000</v>
      </c>
      <c r="CJ72">
        <f t="shared" si="80"/>
        <v>0</v>
      </c>
      <c r="CK72">
        <f t="shared" si="81"/>
        <v>0</v>
      </c>
      <c r="CL72">
        <f t="shared" si="82"/>
        <v>0</v>
      </c>
      <c r="CM72">
        <f t="shared" si="83"/>
        <v>0</v>
      </c>
      <c r="CN72">
        <f t="shared" si="84"/>
        <v>0</v>
      </c>
      <c r="CO72">
        <f t="shared" si="85"/>
        <v>0</v>
      </c>
      <c r="CP72">
        <f t="shared" si="86"/>
        <v>0</v>
      </c>
      <c r="CQ72">
        <f t="shared" si="87"/>
        <v>0</v>
      </c>
      <c r="CR72">
        <f t="shared" si="88"/>
        <v>0</v>
      </c>
      <c r="CS72">
        <f t="shared" si="89"/>
        <v>0</v>
      </c>
      <c r="CT72">
        <f t="shared" si="90"/>
        <v>0</v>
      </c>
      <c r="CU72">
        <f t="shared" si="91"/>
        <v>0</v>
      </c>
      <c r="CV72">
        <f t="shared" si="92"/>
        <v>0</v>
      </c>
      <c r="CW72">
        <f t="shared" si="93"/>
        <v>0</v>
      </c>
      <c r="CX72">
        <f t="shared" si="94"/>
        <v>0</v>
      </c>
      <c r="CY72">
        <f t="shared" si="95"/>
        <v>62000</v>
      </c>
    </row>
    <row r="73" spans="1:103">
      <c r="A73" t="s">
        <v>369</v>
      </c>
      <c r="B73" t="s">
        <v>229</v>
      </c>
      <c r="C73">
        <v>6</v>
      </c>
      <c r="D73">
        <v>1</v>
      </c>
      <c r="E73">
        <v>6</v>
      </c>
      <c r="F73">
        <v>0</v>
      </c>
      <c r="H73">
        <v>9600</v>
      </c>
      <c r="I73">
        <v>160</v>
      </c>
      <c r="J73">
        <f t="shared" si="77"/>
        <v>320</v>
      </c>
      <c r="K73">
        <v>64000</v>
      </c>
      <c r="L73">
        <v>9600</v>
      </c>
      <c r="M73">
        <v>0</v>
      </c>
      <c r="N73">
        <v>0</v>
      </c>
      <c r="O73">
        <v>0</v>
      </c>
      <c r="R73">
        <v>6</v>
      </c>
      <c r="AO73">
        <v>5</v>
      </c>
      <c r="AY73">
        <f t="shared" si="96"/>
        <v>0</v>
      </c>
      <c r="AZ73">
        <f t="shared" si="97"/>
        <v>2</v>
      </c>
      <c r="BA73">
        <f t="shared" si="98"/>
        <v>0</v>
      </c>
      <c r="BB73">
        <f t="shared" si="99"/>
        <v>0</v>
      </c>
      <c r="BC73">
        <f t="shared" si="100"/>
        <v>0</v>
      </c>
      <c r="BD73">
        <f t="shared" si="101"/>
        <v>0</v>
      </c>
      <c r="BE73">
        <f t="shared" si="102"/>
        <v>0</v>
      </c>
      <c r="BF73">
        <f t="shared" si="103"/>
        <v>0</v>
      </c>
      <c r="BG73">
        <f t="shared" si="104"/>
        <v>0</v>
      </c>
      <c r="BH73">
        <f t="shared" si="105"/>
        <v>0</v>
      </c>
      <c r="BI73">
        <f t="shared" si="106"/>
        <v>0</v>
      </c>
      <c r="BJ73">
        <f t="shared" si="107"/>
        <v>0</v>
      </c>
      <c r="BK73">
        <f t="shared" si="108"/>
        <v>0</v>
      </c>
      <c r="BL73">
        <f t="shared" si="109"/>
        <v>0</v>
      </c>
      <c r="BM73">
        <f t="shared" si="110"/>
        <v>0</v>
      </c>
      <c r="BN73">
        <f t="shared" si="111"/>
        <v>0</v>
      </c>
      <c r="BO73">
        <f t="shared" si="112"/>
        <v>0</v>
      </c>
      <c r="BP73">
        <f t="shared" si="113"/>
        <v>0</v>
      </c>
      <c r="BQ73">
        <f t="shared" si="114"/>
        <v>0</v>
      </c>
      <c r="BR73">
        <f t="shared" si="115"/>
        <v>0</v>
      </c>
      <c r="BS73">
        <f t="shared" si="116"/>
        <v>0</v>
      </c>
      <c r="BT73">
        <f t="shared" si="117"/>
        <v>0</v>
      </c>
      <c r="BU73">
        <f t="shared" si="118"/>
        <v>0</v>
      </c>
      <c r="BV73">
        <f t="shared" si="119"/>
        <v>0</v>
      </c>
      <c r="BW73">
        <f t="shared" si="120"/>
        <v>2</v>
      </c>
      <c r="BX73">
        <f t="shared" si="121"/>
        <v>0</v>
      </c>
      <c r="BY73">
        <f t="shared" si="122"/>
        <v>0</v>
      </c>
      <c r="BZ73">
        <f t="shared" si="123"/>
        <v>0</v>
      </c>
      <c r="CA73">
        <f t="shared" si="124"/>
        <v>0</v>
      </c>
      <c r="CB73">
        <f t="shared" si="125"/>
        <v>0</v>
      </c>
      <c r="CC73">
        <f t="shared" si="126"/>
        <v>0</v>
      </c>
      <c r="CD73">
        <f t="shared" si="127"/>
        <v>0</v>
      </c>
      <c r="CE73">
        <f t="shared" si="128"/>
        <v>0</v>
      </c>
      <c r="CF73">
        <f t="shared" si="129"/>
        <v>0</v>
      </c>
      <c r="CG73">
        <f t="shared" si="78"/>
        <v>2</v>
      </c>
      <c r="CH73">
        <f t="shared" si="79"/>
        <v>2</v>
      </c>
      <c r="CI73">
        <f t="shared" si="130"/>
        <v>126000</v>
      </c>
      <c r="CJ73">
        <f t="shared" si="80"/>
        <v>0</v>
      </c>
      <c r="CK73">
        <f t="shared" si="81"/>
        <v>0</v>
      </c>
      <c r="CL73">
        <f t="shared" si="82"/>
        <v>0</v>
      </c>
      <c r="CM73">
        <f t="shared" si="83"/>
        <v>0</v>
      </c>
      <c r="CN73">
        <f t="shared" si="84"/>
        <v>0</v>
      </c>
      <c r="CO73">
        <f t="shared" si="85"/>
        <v>0</v>
      </c>
      <c r="CP73">
        <f t="shared" si="86"/>
        <v>0</v>
      </c>
      <c r="CQ73">
        <f t="shared" si="87"/>
        <v>0</v>
      </c>
      <c r="CR73">
        <f t="shared" si="88"/>
        <v>0</v>
      </c>
      <c r="CS73">
        <f t="shared" si="89"/>
        <v>0</v>
      </c>
      <c r="CT73">
        <f t="shared" si="90"/>
        <v>0</v>
      </c>
      <c r="CU73">
        <f t="shared" si="91"/>
        <v>0</v>
      </c>
      <c r="CV73">
        <f t="shared" si="92"/>
        <v>0</v>
      </c>
      <c r="CW73">
        <f t="shared" si="93"/>
        <v>0</v>
      </c>
      <c r="CX73">
        <f t="shared" si="94"/>
        <v>0</v>
      </c>
      <c r="CY73">
        <f t="shared" si="95"/>
        <v>126000</v>
      </c>
    </row>
    <row r="74" spans="1:103">
      <c r="A74" t="s">
        <v>369</v>
      </c>
      <c r="B74" t="s">
        <v>229</v>
      </c>
      <c r="C74">
        <v>7</v>
      </c>
      <c r="D74">
        <v>1</v>
      </c>
      <c r="E74">
        <v>7</v>
      </c>
      <c r="F74">
        <v>0</v>
      </c>
      <c r="H74">
        <v>19200</v>
      </c>
      <c r="I74">
        <v>320</v>
      </c>
      <c r="J74">
        <f t="shared" si="77"/>
        <v>640</v>
      </c>
      <c r="K74">
        <v>128000</v>
      </c>
      <c r="L74">
        <v>19200</v>
      </c>
      <c r="M74">
        <v>0</v>
      </c>
      <c r="N74">
        <v>0</v>
      </c>
      <c r="O74">
        <v>0</v>
      </c>
      <c r="R74">
        <v>7</v>
      </c>
      <c r="AO74">
        <v>6</v>
      </c>
      <c r="AY74">
        <f t="shared" si="96"/>
        <v>0</v>
      </c>
      <c r="AZ74">
        <f t="shared" si="97"/>
        <v>2</v>
      </c>
      <c r="BA74">
        <f t="shared" si="98"/>
        <v>0</v>
      </c>
      <c r="BB74">
        <f t="shared" si="99"/>
        <v>0</v>
      </c>
      <c r="BC74">
        <f t="shared" si="100"/>
        <v>0</v>
      </c>
      <c r="BD74">
        <f t="shared" si="101"/>
        <v>0</v>
      </c>
      <c r="BE74">
        <f t="shared" si="102"/>
        <v>0</v>
      </c>
      <c r="BF74">
        <f t="shared" si="103"/>
        <v>0</v>
      </c>
      <c r="BG74">
        <f t="shared" si="104"/>
        <v>0</v>
      </c>
      <c r="BH74">
        <f t="shared" si="105"/>
        <v>0</v>
      </c>
      <c r="BI74">
        <f t="shared" si="106"/>
        <v>0</v>
      </c>
      <c r="BJ74">
        <f t="shared" si="107"/>
        <v>0</v>
      </c>
      <c r="BK74">
        <f t="shared" si="108"/>
        <v>0</v>
      </c>
      <c r="BL74">
        <f t="shared" si="109"/>
        <v>0</v>
      </c>
      <c r="BM74">
        <f t="shared" si="110"/>
        <v>0</v>
      </c>
      <c r="BN74">
        <f t="shared" si="111"/>
        <v>0</v>
      </c>
      <c r="BO74">
        <f t="shared" si="112"/>
        <v>0</v>
      </c>
      <c r="BP74">
        <f t="shared" si="113"/>
        <v>0</v>
      </c>
      <c r="BQ74">
        <f t="shared" si="114"/>
        <v>0</v>
      </c>
      <c r="BR74">
        <f t="shared" si="115"/>
        <v>0</v>
      </c>
      <c r="BS74">
        <f t="shared" si="116"/>
        <v>0</v>
      </c>
      <c r="BT74">
        <f t="shared" si="117"/>
        <v>0</v>
      </c>
      <c r="BU74">
        <f t="shared" si="118"/>
        <v>0</v>
      </c>
      <c r="BV74">
        <f t="shared" si="119"/>
        <v>0</v>
      </c>
      <c r="BW74">
        <f t="shared" si="120"/>
        <v>2</v>
      </c>
      <c r="BX74">
        <f t="shared" si="121"/>
        <v>0</v>
      </c>
      <c r="BY74">
        <f t="shared" si="122"/>
        <v>0</v>
      </c>
      <c r="BZ74">
        <f t="shared" si="123"/>
        <v>0</v>
      </c>
      <c r="CA74">
        <f t="shared" si="124"/>
        <v>0</v>
      </c>
      <c r="CB74">
        <f t="shared" si="125"/>
        <v>0</v>
      </c>
      <c r="CC74">
        <f t="shared" si="126"/>
        <v>0</v>
      </c>
      <c r="CD74">
        <f t="shared" si="127"/>
        <v>0</v>
      </c>
      <c r="CE74">
        <f t="shared" si="128"/>
        <v>0</v>
      </c>
      <c r="CF74">
        <f t="shared" si="129"/>
        <v>0</v>
      </c>
      <c r="CG74">
        <f t="shared" si="78"/>
        <v>2</v>
      </c>
      <c r="CH74">
        <f t="shared" si="79"/>
        <v>2</v>
      </c>
      <c r="CI74">
        <f t="shared" si="130"/>
        <v>254000</v>
      </c>
      <c r="CJ74">
        <f t="shared" si="80"/>
        <v>0</v>
      </c>
      <c r="CK74">
        <f t="shared" si="81"/>
        <v>0</v>
      </c>
      <c r="CL74">
        <f t="shared" si="82"/>
        <v>0</v>
      </c>
      <c r="CM74">
        <f t="shared" si="83"/>
        <v>0</v>
      </c>
      <c r="CN74">
        <f t="shared" si="84"/>
        <v>0</v>
      </c>
      <c r="CO74">
        <f t="shared" si="85"/>
        <v>0</v>
      </c>
      <c r="CP74">
        <f t="shared" si="86"/>
        <v>0</v>
      </c>
      <c r="CQ74">
        <f t="shared" si="87"/>
        <v>0</v>
      </c>
      <c r="CR74">
        <f t="shared" si="88"/>
        <v>0</v>
      </c>
      <c r="CS74">
        <f t="shared" si="89"/>
        <v>0</v>
      </c>
      <c r="CT74">
        <f t="shared" si="90"/>
        <v>0</v>
      </c>
      <c r="CU74">
        <f t="shared" si="91"/>
        <v>0</v>
      </c>
      <c r="CV74">
        <f t="shared" si="92"/>
        <v>0</v>
      </c>
      <c r="CW74">
        <f t="shared" si="93"/>
        <v>0</v>
      </c>
      <c r="CX74">
        <f t="shared" si="94"/>
        <v>0</v>
      </c>
      <c r="CY74">
        <f t="shared" si="95"/>
        <v>254000</v>
      </c>
    </row>
    <row r="75" spans="1:103">
      <c r="A75" t="s">
        <v>369</v>
      </c>
      <c r="B75" t="s">
        <v>229</v>
      </c>
      <c r="C75">
        <v>8</v>
      </c>
      <c r="D75">
        <v>1</v>
      </c>
      <c r="E75">
        <v>8</v>
      </c>
      <c r="F75">
        <v>0</v>
      </c>
      <c r="H75">
        <v>38400</v>
      </c>
      <c r="I75">
        <v>640</v>
      </c>
      <c r="J75">
        <f t="shared" si="77"/>
        <v>1280</v>
      </c>
      <c r="K75">
        <v>256000</v>
      </c>
      <c r="L75">
        <v>38400</v>
      </c>
      <c r="M75">
        <v>0</v>
      </c>
      <c r="N75">
        <v>0</v>
      </c>
      <c r="O75">
        <v>0</v>
      </c>
      <c r="R75">
        <v>8</v>
      </c>
      <c r="AO75">
        <v>7</v>
      </c>
      <c r="AY75">
        <f t="shared" si="96"/>
        <v>0</v>
      </c>
      <c r="AZ75">
        <f t="shared" si="97"/>
        <v>2</v>
      </c>
      <c r="BA75">
        <f t="shared" si="98"/>
        <v>0</v>
      </c>
      <c r="BB75">
        <f t="shared" si="99"/>
        <v>0</v>
      </c>
      <c r="BC75">
        <f t="shared" si="100"/>
        <v>0</v>
      </c>
      <c r="BD75">
        <f t="shared" si="101"/>
        <v>0</v>
      </c>
      <c r="BE75">
        <f t="shared" si="102"/>
        <v>0</v>
      </c>
      <c r="BF75">
        <f t="shared" si="103"/>
        <v>0</v>
      </c>
      <c r="BG75">
        <f t="shared" si="104"/>
        <v>0</v>
      </c>
      <c r="BH75">
        <f t="shared" si="105"/>
        <v>0</v>
      </c>
      <c r="BI75">
        <f t="shared" si="106"/>
        <v>0</v>
      </c>
      <c r="BJ75">
        <f t="shared" si="107"/>
        <v>0</v>
      </c>
      <c r="BK75">
        <f t="shared" si="108"/>
        <v>0</v>
      </c>
      <c r="BL75">
        <f t="shared" si="109"/>
        <v>0</v>
      </c>
      <c r="BM75">
        <f t="shared" si="110"/>
        <v>0</v>
      </c>
      <c r="BN75">
        <f t="shared" si="111"/>
        <v>0</v>
      </c>
      <c r="BO75">
        <f t="shared" si="112"/>
        <v>0</v>
      </c>
      <c r="BP75">
        <f t="shared" si="113"/>
        <v>0</v>
      </c>
      <c r="BQ75">
        <f t="shared" si="114"/>
        <v>0</v>
      </c>
      <c r="BR75">
        <f t="shared" si="115"/>
        <v>0</v>
      </c>
      <c r="BS75">
        <f t="shared" si="116"/>
        <v>0</v>
      </c>
      <c r="BT75">
        <f t="shared" si="117"/>
        <v>0</v>
      </c>
      <c r="BU75">
        <f t="shared" si="118"/>
        <v>0</v>
      </c>
      <c r="BV75">
        <f t="shared" si="119"/>
        <v>0</v>
      </c>
      <c r="BW75">
        <f t="shared" si="120"/>
        <v>2</v>
      </c>
      <c r="BX75">
        <f t="shared" si="121"/>
        <v>0</v>
      </c>
      <c r="BY75">
        <f t="shared" si="122"/>
        <v>0</v>
      </c>
      <c r="BZ75">
        <f t="shared" si="123"/>
        <v>0</v>
      </c>
      <c r="CA75">
        <f t="shared" si="124"/>
        <v>0</v>
      </c>
      <c r="CB75">
        <f t="shared" si="125"/>
        <v>0</v>
      </c>
      <c r="CC75">
        <f t="shared" si="126"/>
        <v>0</v>
      </c>
      <c r="CD75">
        <f t="shared" si="127"/>
        <v>0</v>
      </c>
      <c r="CE75">
        <f t="shared" si="128"/>
        <v>0</v>
      </c>
      <c r="CF75">
        <f t="shared" si="129"/>
        <v>0</v>
      </c>
      <c r="CG75">
        <f t="shared" si="78"/>
        <v>2</v>
      </c>
      <c r="CH75">
        <f t="shared" si="79"/>
        <v>2</v>
      </c>
      <c r="CI75">
        <f t="shared" si="130"/>
        <v>510000</v>
      </c>
      <c r="CJ75">
        <f t="shared" si="80"/>
        <v>0</v>
      </c>
      <c r="CK75">
        <f t="shared" si="81"/>
        <v>0</v>
      </c>
      <c r="CL75">
        <f t="shared" si="82"/>
        <v>0</v>
      </c>
      <c r="CM75">
        <f t="shared" si="83"/>
        <v>0</v>
      </c>
      <c r="CN75">
        <f t="shared" si="84"/>
        <v>0</v>
      </c>
      <c r="CO75">
        <f t="shared" si="85"/>
        <v>0</v>
      </c>
      <c r="CP75">
        <f t="shared" si="86"/>
        <v>0</v>
      </c>
      <c r="CQ75">
        <f t="shared" si="87"/>
        <v>0</v>
      </c>
      <c r="CR75">
        <f t="shared" si="88"/>
        <v>0</v>
      </c>
      <c r="CS75">
        <f t="shared" si="89"/>
        <v>0</v>
      </c>
      <c r="CT75">
        <f t="shared" si="90"/>
        <v>0</v>
      </c>
      <c r="CU75">
        <f t="shared" si="91"/>
        <v>0</v>
      </c>
      <c r="CV75">
        <f t="shared" si="92"/>
        <v>0</v>
      </c>
      <c r="CW75">
        <f t="shared" si="93"/>
        <v>0</v>
      </c>
      <c r="CX75">
        <f t="shared" si="94"/>
        <v>0</v>
      </c>
      <c r="CY75">
        <f t="shared" si="95"/>
        <v>510000</v>
      </c>
    </row>
    <row r="76" spans="1:103">
      <c r="A76" t="s">
        <v>369</v>
      </c>
      <c r="B76" t="s">
        <v>229</v>
      </c>
      <c r="C76">
        <v>9</v>
      </c>
      <c r="D76">
        <v>1</v>
      </c>
      <c r="E76">
        <v>9</v>
      </c>
      <c r="F76">
        <v>0</v>
      </c>
      <c r="H76">
        <v>76800</v>
      </c>
      <c r="I76">
        <v>1280</v>
      </c>
      <c r="J76">
        <f t="shared" si="77"/>
        <v>2560</v>
      </c>
      <c r="K76">
        <v>512000</v>
      </c>
      <c r="L76">
        <v>76800</v>
      </c>
      <c r="M76">
        <v>0</v>
      </c>
      <c r="N76">
        <v>0</v>
      </c>
      <c r="O76">
        <v>0</v>
      </c>
      <c r="R76">
        <v>9</v>
      </c>
      <c r="AO76">
        <v>8</v>
      </c>
      <c r="AY76">
        <f t="shared" si="96"/>
        <v>0</v>
      </c>
      <c r="AZ76">
        <f t="shared" si="97"/>
        <v>2</v>
      </c>
      <c r="BA76">
        <f t="shared" si="98"/>
        <v>0</v>
      </c>
      <c r="BB76">
        <f t="shared" si="99"/>
        <v>0</v>
      </c>
      <c r="BC76">
        <f t="shared" si="100"/>
        <v>0</v>
      </c>
      <c r="BD76">
        <f t="shared" si="101"/>
        <v>0</v>
      </c>
      <c r="BE76">
        <f t="shared" si="102"/>
        <v>0</v>
      </c>
      <c r="BF76">
        <f t="shared" si="103"/>
        <v>0</v>
      </c>
      <c r="BG76">
        <f t="shared" si="104"/>
        <v>0</v>
      </c>
      <c r="BH76">
        <f t="shared" si="105"/>
        <v>0</v>
      </c>
      <c r="BI76">
        <f t="shared" si="106"/>
        <v>0</v>
      </c>
      <c r="BJ76">
        <f t="shared" si="107"/>
        <v>0</v>
      </c>
      <c r="BK76">
        <f t="shared" si="108"/>
        <v>0</v>
      </c>
      <c r="BL76">
        <f t="shared" si="109"/>
        <v>0</v>
      </c>
      <c r="BM76">
        <f t="shared" si="110"/>
        <v>0</v>
      </c>
      <c r="BN76">
        <f t="shared" si="111"/>
        <v>0</v>
      </c>
      <c r="BO76">
        <f t="shared" si="112"/>
        <v>0</v>
      </c>
      <c r="BP76">
        <f t="shared" si="113"/>
        <v>0</v>
      </c>
      <c r="BQ76">
        <f t="shared" si="114"/>
        <v>0</v>
      </c>
      <c r="BR76">
        <f t="shared" si="115"/>
        <v>0</v>
      </c>
      <c r="BS76">
        <f t="shared" si="116"/>
        <v>0</v>
      </c>
      <c r="BT76">
        <f t="shared" si="117"/>
        <v>0</v>
      </c>
      <c r="BU76">
        <f t="shared" si="118"/>
        <v>0</v>
      </c>
      <c r="BV76">
        <f t="shared" si="119"/>
        <v>0</v>
      </c>
      <c r="BW76">
        <f t="shared" si="120"/>
        <v>2</v>
      </c>
      <c r="BX76">
        <f t="shared" si="121"/>
        <v>0</v>
      </c>
      <c r="BY76">
        <f t="shared" si="122"/>
        <v>0</v>
      </c>
      <c r="BZ76">
        <f t="shared" si="123"/>
        <v>0</v>
      </c>
      <c r="CA76">
        <f t="shared" si="124"/>
        <v>0</v>
      </c>
      <c r="CB76">
        <f t="shared" si="125"/>
        <v>0</v>
      </c>
      <c r="CC76">
        <f t="shared" si="126"/>
        <v>0</v>
      </c>
      <c r="CD76">
        <f t="shared" si="127"/>
        <v>0</v>
      </c>
      <c r="CE76">
        <f t="shared" si="128"/>
        <v>0</v>
      </c>
      <c r="CF76">
        <f t="shared" si="129"/>
        <v>0</v>
      </c>
      <c r="CG76">
        <f t="shared" si="78"/>
        <v>2</v>
      </c>
      <c r="CH76">
        <f t="shared" si="79"/>
        <v>2</v>
      </c>
      <c r="CI76">
        <f t="shared" si="130"/>
        <v>1022000</v>
      </c>
      <c r="CJ76">
        <f t="shared" si="80"/>
        <v>0</v>
      </c>
      <c r="CK76">
        <f t="shared" si="81"/>
        <v>0</v>
      </c>
      <c r="CL76">
        <f t="shared" si="82"/>
        <v>0</v>
      </c>
      <c r="CM76">
        <f t="shared" si="83"/>
        <v>0</v>
      </c>
      <c r="CN76">
        <f t="shared" si="84"/>
        <v>0</v>
      </c>
      <c r="CO76">
        <f t="shared" si="85"/>
        <v>0</v>
      </c>
      <c r="CP76">
        <f t="shared" si="86"/>
        <v>0</v>
      </c>
      <c r="CQ76">
        <f t="shared" si="87"/>
        <v>0</v>
      </c>
      <c r="CR76">
        <f t="shared" si="88"/>
        <v>0</v>
      </c>
      <c r="CS76">
        <f t="shared" si="89"/>
        <v>0</v>
      </c>
      <c r="CT76">
        <f t="shared" si="90"/>
        <v>0</v>
      </c>
      <c r="CU76">
        <f t="shared" si="91"/>
        <v>0</v>
      </c>
      <c r="CV76">
        <f t="shared" si="92"/>
        <v>0</v>
      </c>
      <c r="CW76">
        <f t="shared" si="93"/>
        <v>0</v>
      </c>
      <c r="CX76">
        <f t="shared" si="94"/>
        <v>0</v>
      </c>
      <c r="CY76">
        <f t="shared" si="95"/>
        <v>1022000</v>
      </c>
    </row>
    <row r="77" spans="1:103">
      <c r="A77" t="s">
        <v>369</v>
      </c>
      <c r="B77" t="s">
        <v>229</v>
      </c>
      <c r="C77">
        <v>10</v>
      </c>
      <c r="D77">
        <v>1</v>
      </c>
      <c r="E77">
        <v>10</v>
      </c>
      <c r="F77">
        <v>0</v>
      </c>
      <c r="H77">
        <v>153600</v>
      </c>
      <c r="I77">
        <v>2560</v>
      </c>
      <c r="J77">
        <f t="shared" si="77"/>
        <v>5120</v>
      </c>
      <c r="K77">
        <v>1024000</v>
      </c>
      <c r="L77">
        <v>153600</v>
      </c>
      <c r="M77">
        <v>0</v>
      </c>
      <c r="N77">
        <v>0</v>
      </c>
      <c r="O77">
        <v>0</v>
      </c>
      <c r="R77">
        <v>10</v>
      </c>
      <c r="AO77">
        <v>9</v>
      </c>
      <c r="AY77">
        <f t="shared" si="96"/>
        <v>0</v>
      </c>
      <c r="AZ77">
        <f t="shared" si="97"/>
        <v>2</v>
      </c>
      <c r="BA77">
        <f t="shared" si="98"/>
        <v>0</v>
      </c>
      <c r="BB77">
        <f t="shared" si="99"/>
        <v>0</v>
      </c>
      <c r="BC77">
        <f t="shared" si="100"/>
        <v>0</v>
      </c>
      <c r="BD77">
        <f t="shared" si="101"/>
        <v>0</v>
      </c>
      <c r="BE77">
        <f t="shared" si="102"/>
        <v>0</v>
      </c>
      <c r="BF77">
        <f t="shared" si="103"/>
        <v>0</v>
      </c>
      <c r="BG77">
        <f t="shared" si="104"/>
        <v>0</v>
      </c>
      <c r="BH77">
        <f t="shared" si="105"/>
        <v>0</v>
      </c>
      <c r="BI77">
        <f t="shared" si="106"/>
        <v>0</v>
      </c>
      <c r="BJ77">
        <f t="shared" si="107"/>
        <v>0</v>
      </c>
      <c r="BK77">
        <f t="shared" si="108"/>
        <v>0</v>
      </c>
      <c r="BL77">
        <f t="shared" si="109"/>
        <v>0</v>
      </c>
      <c r="BM77">
        <f t="shared" si="110"/>
        <v>0</v>
      </c>
      <c r="BN77">
        <f t="shared" si="111"/>
        <v>0</v>
      </c>
      <c r="BO77">
        <f t="shared" si="112"/>
        <v>0</v>
      </c>
      <c r="BP77">
        <f t="shared" si="113"/>
        <v>0</v>
      </c>
      <c r="BQ77">
        <f t="shared" si="114"/>
        <v>0</v>
      </c>
      <c r="BR77">
        <f t="shared" si="115"/>
        <v>0</v>
      </c>
      <c r="BS77">
        <f t="shared" si="116"/>
        <v>0</v>
      </c>
      <c r="BT77">
        <f t="shared" si="117"/>
        <v>0</v>
      </c>
      <c r="BU77">
        <f t="shared" si="118"/>
        <v>0</v>
      </c>
      <c r="BV77">
        <f t="shared" si="119"/>
        <v>0</v>
      </c>
      <c r="BW77">
        <f t="shared" si="120"/>
        <v>2</v>
      </c>
      <c r="BX77">
        <f t="shared" si="121"/>
        <v>0</v>
      </c>
      <c r="BY77">
        <f t="shared" si="122"/>
        <v>0</v>
      </c>
      <c r="BZ77">
        <f t="shared" si="123"/>
        <v>0</v>
      </c>
      <c r="CA77">
        <f t="shared" si="124"/>
        <v>0</v>
      </c>
      <c r="CB77">
        <f t="shared" si="125"/>
        <v>0</v>
      </c>
      <c r="CC77">
        <f t="shared" si="126"/>
        <v>0</v>
      </c>
      <c r="CD77">
        <f t="shared" si="127"/>
        <v>0</v>
      </c>
      <c r="CE77">
        <f t="shared" si="128"/>
        <v>0</v>
      </c>
      <c r="CF77">
        <f t="shared" si="129"/>
        <v>0</v>
      </c>
      <c r="CG77">
        <f t="shared" si="78"/>
        <v>2</v>
      </c>
      <c r="CH77">
        <f t="shared" si="79"/>
        <v>2</v>
      </c>
      <c r="CI77">
        <f t="shared" si="130"/>
        <v>2046000</v>
      </c>
      <c r="CJ77">
        <f t="shared" si="80"/>
        <v>0</v>
      </c>
      <c r="CK77">
        <f t="shared" si="81"/>
        <v>0</v>
      </c>
      <c r="CL77">
        <f t="shared" si="82"/>
        <v>0</v>
      </c>
      <c r="CM77">
        <f t="shared" si="83"/>
        <v>0</v>
      </c>
      <c r="CN77">
        <f t="shared" si="84"/>
        <v>0</v>
      </c>
      <c r="CO77">
        <f t="shared" si="85"/>
        <v>0</v>
      </c>
      <c r="CP77">
        <f t="shared" si="86"/>
        <v>0</v>
      </c>
      <c r="CQ77">
        <f t="shared" si="87"/>
        <v>0</v>
      </c>
      <c r="CR77">
        <f t="shared" si="88"/>
        <v>0</v>
      </c>
      <c r="CS77">
        <f t="shared" si="89"/>
        <v>0</v>
      </c>
      <c r="CT77">
        <f t="shared" si="90"/>
        <v>0</v>
      </c>
      <c r="CU77">
        <f t="shared" si="91"/>
        <v>0</v>
      </c>
      <c r="CV77">
        <f t="shared" si="92"/>
        <v>0</v>
      </c>
      <c r="CW77">
        <f t="shared" si="93"/>
        <v>0</v>
      </c>
      <c r="CX77">
        <f t="shared" si="94"/>
        <v>0</v>
      </c>
      <c r="CY77">
        <f t="shared" si="95"/>
        <v>2046000</v>
      </c>
    </row>
    <row r="78" spans="1:103">
      <c r="A78" t="s">
        <v>370</v>
      </c>
      <c r="B78" t="s">
        <v>229</v>
      </c>
      <c r="C78">
        <v>1</v>
      </c>
      <c r="D78">
        <v>1</v>
      </c>
      <c r="E78">
        <v>1</v>
      </c>
      <c r="F78">
        <v>0</v>
      </c>
      <c r="H78">
        <v>1600</v>
      </c>
      <c r="I78">
        <v>26.666666666666668</v>
      </c>
      <c r="J78">
        <f t="shared" si="77"/>
        <v>54</v>
      </c>
      <c r="K78">
        <v>3000</v>
      </c>
      <c r="L78">
        <v>500</v>
      </c>
      <c r="M78">
        <v>0</v>
      </c>
      <c r="N78">
        <v>200</v>
      </c>
      <c r="O78">
        <v>0</v>
      </c>
      <c r="R78">
        <v>1</v>
      </c>
      <c r="AY78">
        <f t="shared" si="96"/>
        <v>0</v>
      </c>
      <c r="AZ78">
        <f t="shared" si="97"/>
        <v>2</v>
      </c>
      <c r="BA78">
        <f t="shared" si="98"/>
        <v>0</v>
      </c>
      <c r="BB78">
        <f t="shared" si="99"/>
        <v>0</v>
      </c>
      <c r="BC78">
        <f t="shared" si="100"/>
        <v>0</v>
      </c>
      <c r="BD78">
        <f t="shared" si="101"/>
        <v>0</v>
      </c>
      <c r="BE78">
        <f t="shared" si="102"/>
        <v>0</v>
      </c>
      <c r="BF78">
        <f t="shared" si="103"/>
        <v>0</v>
      </c>
      <c r="BG78">
        <f t="shared" si="104"/>
        <v>0</v>
      </c>
      <c r="BH78">
        <f t="shared" si="105"/>
        <v>0</v>
      </c>
      <c r="BI78">
        <f t="shared" si="106"/>
        <v>0</v>
      </c>
      <c r="BJ78">
        <f t="shared" si="107"/>
        <v>0</v>
      </c>
      <c r="BK78">
        <f t="shared" si="108"/>
        <v>0</v>
      </c>
      <c r="BL78">
        <f t="shared" si="109"/>
        <v>0</v>
      </c>
      <c r="BM78">
        <f t="shared" si="110"/>
        <v>0</v>
      </c>
      <c r="BN78">
        <f t="shared" si="111"/>
        <v>0</v>
      </c>
      <c r="BO78">
        <f t="shared" si="112"/>
        <v>0</v>
      </c>
      <c r="BP78">
        <f t="shared" si="113"/>
        <v>0</v>
      </c>
      <c r="BQ78">
        <f t="shared" si="114"/>
        <v>0</v>
      </c>
      <c r="BR78">
        <f t="shared" si="115"/>
        <v>0</v>
      </c>
      <c r="BS78">
        <f t="shared" si="116"/>
        <v>0</v>
      </c>
      <c r="BT78">
        <f t="shared" si="117"/>
        <v>0</v>
      </c>
      <c r="BU78">
        <f t="shared" si="118"/>
        <v>0</v>
      </c>
      <c r="BV78">
        <f t="shared" si="119"/>
        <v>0</v>
      </c>
      <c r="BW78">
        <f t="shared" si="120"/>
        <v>0</v>
      </c>
      <c r="BX78">
        <f t="shared" si="121"/>
        <v>0</v>
      </c>
      <c r="BY78">
        <f t="shared" si="122"/>
        <v>0</v>
      </c>
      <c r="BZ78">
        <f t="shared" si="123"/>
        <v>0</v>
      </c>
      <c r="CA78">
        <f t="shared" si="124"/>
        <v>0</v>
      </c>
      <c r="CB78">
        <f t="shared" si="125"/>
        <v>0</v>
      </c>
      <c r="CC78">
        <f t="shared" si="126"/>
        <v>0</v>
      </c>
      <c r="CD78">
        <f t="shared" si="127"/>
        <v>0</v>
      </c>
      <c r="CE78">
        <f t="shared" si="128"/>
        <v>0</v>
      </c>
      <c r="CF78">
        <f t="shared" si="129"/>
        <v>0</v>
      </c>
      <c r="CG78">
        <f t="shared" si="78"/>
        <v>2</v>
      </c>
      <c r="CH78">
        <f t="shared" si="79"/>
        <v>2</v>
      </c>
      <c r="CI78">
        <f>K78</f>
        <v>3000</v>
      </c>
      <c r="CJ78">
        <f t="shared" si="80"/>
        <v>0</v>
      </c>
      <c r="CK78">
        <f t="shared" si="81"/>
        <v>0</v>
      </c>
      <c r="CL78">
        <f t="shared" si="82"/>
        <v>0</v>
      </c>
      <c r="CM78">
        <f t="shared" si="83"/>
        <v>0</v>
      </c>
      <c r="CN78">
        <f t="shared" si="84"/>
        <v>0</v>
      </c>
      <c r="CO78">
        <f t="shared" si="85"/>
        <v>0</v>
      </c>
      <c r="CP78">
        <f t="shared" si="86"/>
        <v>0</v>
      </c>
      <c r="CQ78">
        <f t="shared" si="87"/>
        <v>0</v>
      </c>
      <c r="CR78">
        <f t="shared" si="88"/>
        <v>0</v>
      </c>
      <c r="CS78">
        <f t="shared" si="89"/>
        <v>0</v>
      </c>
      <c r="CT78">
        <f t="shared" si="90"/>
        <v>0</v>
      </c>
      <c r="CU78">
        <f t="shared" si="91"/>
        <v>0</v>
      </c>
      <c r="CV78">
        <f t="shared" si="92"/>
        <v>0</v>
      </c>
      <c r="CW78">
        <f t="shared" si="93"/>
        <v>0</v>
      </c>
      <c r="CX78">
        <f t="shared" si="94"/>
        <v>0</v>
      </c>
      <c r="CY78">
        <f t="shared" si="95"/>
        <v>3000</v>
      </c>
    </row>
    <row r="79" spans="1:103">
      <c r="A79" t="s">
        <v>370</v>
      </c>
      <c r="B79" t="s">
        <v>229</v>
      </c>
      <c r="C79">
        <v>2</v>
      </c>
      <c r="D79">
        <v>1</v>
      </c>
      <c r="E79">
        <v>2</v>
      </c>
      <c r="F79">
        <v>0</v>
      </c>
      <c r="H79">
        <v>3200</v>
      </c>
      <c r="I79">
        <v>53.333333333333336</v>
      </c>
      <c r="J79">
        <f t="shared" si="77"/>
        <v>107</v>
      </c>
      <c r="K79">
        <v>6000</v>
      </c>
      <c r="L79">
        <v>1000</v>
      </c>
      <c r="M79">
        <v>0</v>
      </c>
      <c r="N79">
        <v>400</v>
      </c>
      <c r="O79">
        <v>0</v>
      </c>
      <c r="R79">
        <v>2</v>
      </c>
      <c r="AR79">
        <v>1</v>
      </c>
      <c r="AY79">
        <f t="shared" si="96"/>
        <v>0</v>
      </c>
      <c r="AZ79">
        <f t="shared" si="97"/>
        <v>2</v>
      </c>
      <c r="BA79">
        <f t="shared" si="98"/>
        <v>0</v>
      </c>
      <c r="BB79">
        <f t="shared" si="99"/>
        <v>0</v>
      </c>
      <c r="BC79">
        <f t="shared" si="100"/>
        <v>0</v>
      </c>
      <c r="BD79">
        <f t="shared" si="101"/>
        <v>0</v>
      </c>
      <c r="BE79">
        <f t="shared" si="102"/>
        <v>0</v>
      </c>
      <c r="BF79">
        <f t="shared" si="103"/>
        <v>0</v>
      </c>
      <c r="BG79">
        <f t="shared" si="104"/>
        <v>0</v>
      </c>
      <c r="BH79">
        <f t="shared" si="105"/>
        <v>0</v>
      </c>
      <c r="BI79">
        <f t="shared" si="106"/>
        <v>0</v>
      </c>
      <c r="BJ79">
        <f t="shared" si="107"/>
        <v>0</v>
      </c>
      <c r="BK79">
        <f t="shared" si="108"/>
        <v>0</v>
      </c>
      <c r="BL79">
        <f t="shared" si="109"/>
        <v>0</v>
      </c>
      <c r="BM79">
        <f t="shared" si="110"/>
        <v>0</v>
      </c>
      <c r="BN79">
        <f t="shared" si="111"/>
        <v>0</v>
      </c>
      <c r="BO79">
        <f t="shared" si="112"/>
        <v>0</v>
      </c>
      <c r="BP79">
        <f t="shared" si="113"/>
        <v>0</v>
      </c>
      <c r="BQ79">
        <f t="shared" si="114"/>
        <v>0</v>
      </c>
      <c r="BR79">
        <f t="shared" si="115"/>
        <v>0</v>
      </c>
      <c r="BS79">
        <f t="shared" si="116"/>
        <v>0</v>
      </c>
      <c r="BT79">
        <f t="shared" si="117"/>
        <v>0</v>
      </c>
      <c r="BU79">
        <f t="shared" si="118"/>
        <v>0</v>
      </c>
      <c r="BV79">
        <f t="shared" si="119"/>
        <v>0</v>
      </c>
      <c r="BW79">
        <f t="shared" si="120"/>
        <v>0</v>
      </c>
      <c r="BX79">
        <f t="shared" si="121"/>
        <v>0</v>
      </c>
      <c r="BY79">
        <f t="shared" si="122"/>
        <v>0</v>
      </c>
      <c r="BZ79">
        <f t="shared" si="123"/>
        <v>2</v>
      </c>
      <c r="CA79">
        <f t="shared" si="124"/>
        <v>0</v>
      </c>
      <c r="CB79">
        <f t="shared" si="125"/>
        <v>0</v>
      </c>
      <c r="CC79">
        <f t="shared" si="126"/>
        <v>0</v>
      </c>
      <c r="CD79">
        <f t="shared" si="127"/>
        <v>0</v>
      </c>
      <c r="CE79">
        <f t="shared" si="128"/>
        <v>0</v>
      </c>
      <c r="CF79">
        <f t="shared" si="129"/>
        <v>0</v>
      </c>
      <c r="CG79">
        <f t="shared" si="78"/>
        <v>2</v>
      </c>
      <c r="CH79">
        <f t="shared" si="79"/>
        <v>2</v>
      </c>
      <c r="CI79">
        <f>CI78+K79</f>
        <v>9000</v>
      </c>
      <c r="CJ79">
        <f t="shared" si="80"/>
        <v>0</v>
      </c>
      <c r="CK79">
        <f t="shared" si="81"/>
        <v>0</v>
      </c>
      <c r="CL79">
        <f t="shared" si="82"/>
        <v>0</v>
      </c>
      <c r="CM79">
        <f t="shared" si="83"/>
        <v>0</v>
      </c>
      <c r="CN79">
        <f t="shared" si="84"/>
        <v>0</v>
      </c>
      <c r="CO79">
        <f t="shared" si="85"/>
        <v>0</v>
      </c>
      <c r="CP79">
        <f t="shared" si="86"/>
        <v>0</v>
      </c>
      <c r="CQ79">
        <f t="shared" si="87"/>
        <v>0</v>
      </c>
      <c r="CR79">
        <f t="shared" si="88"/>
        <v>0</v>
      </c>
      <c r="CS79">
        <f t="shared" si="89"/>
        <v>0</v>
      </c>
      <c r="CT79">
        <f t="shared" si="90"/>
        <v>0</v>
      </c>
      <c r="CU79">
        <f t="shared" si="91"/>
        <v>0</v>
      </c>
      <c r="CV79">
        <f t="shared" si="92"/>
        <v>0</v>
      </c>
      <c r="CW79">
        <f t="shared" si="93"/>
        <v>0</v>
      </c>
      <c r="CX79">
        <f t="shared" si="94"/>
        <v>0</v>
      </c>
      <c r="CY79">
        <f t="shared" si="95"/>
        <v>9000</v>
      </c>
    </row>
    <row r="80" spans="1:103">
      <c r="A80" t="s">
        <v>370</v>
      </c>
      <c r="B80" t="s">
        <v>229</v>
      </c>
      <c r="C80">
        <v>3</v>
      </c>
      <c r="D80">
        <v>1</v>
      </c>
      <c r="E80">
        <v>3</v>
      </c>
      <c r="F80">
        <v>0</v>
      </c>
      <c r="H80">
        <v>6400</v>
      </c>
      <c r="I80">
        <v>106.66666666666667</v>
      </c>
      <c r="J80">
        <f t="shared" si="77"/>
        <v>214</v>
      </c>
      <c r="K80">
        <v>12000</v>
      </c>
      <c r="L80">
        <v>2000</v>
      </c>
      <c r="M80">
        <v>0</v>
      </c>
      <c r="N80">
        <v>800</v>
      </c>
      <c r="O80">
        <v>0</v>
      </c>
      <c r="R80">
        <v>3</v>
      </c>
      <c r="AR80">
        <v>2</v>
      </c>
      <c r="AY80">
        <f t="shared" si="96"/>
        <v>0</v>
      </c>
      <c r="AZ80">
        <f t="shared" si="97"/>
        <v>2</v>
      </c>
      <c r="BA80">
        <f t="shared" si="98"/>
        <v>0</v>
      </c>
      <c r="BB80">
        <f t="shared" si="99"/>
        <v>0</v>
      </c>
      <c r="BC80">
        <f t="shared" si="100"/>
        <v>0</v>
      </c>
      <c r="BD80">
        <f t="shared" si="101"/>
        <v>0</v>
      </c>
      <c r="BE80">
        <f t="shared" si="102"/>
        <v>0</v>
      </c>
      <c r="BF80">
        <f t="shared" si="103"/>
        <v>0</v>
      </c>
      <c r="BG80">
        <f t="shared" si="104"/>
        <v>0</v>
      </c>
      <c r="BH80">
        <f t="shared" si="105"/>
        <v>0</v>
      </c>
      <c r="BI80">
        <f t="shared" si="106"/>
        <v>0</v>
      </c>
      <c r="BJ80">
        <f t="shared" si="107"/>
        <v>0</v>
      </c>
      <c r="BK80">
        <f t="shared" si="108"/>
        <v>0</v>
      </c>
      <c r="BL80">
        <f t="shared" si="109"/>
        <v>0</v>
      </c>
      <c r="BM80">
        <f t="shared" si="110"/>
        <v>0</v>
      </c>
      <c r="BN80">
        <f t="shared" si="111"/>
        <v>0</v>
      </c>
      <c r="BO80">
        <f t="shared" si="112"/>
        <v>0</v>
      </c>
      <c r="BP80">
        <f t="shared" si="113"/>
        <v>0</v>
      </c>
      <c r="BQ80">
        <f t="shared" si="114"/>
        <v>0</v>
      </c>
      <c r="BR80">
        <f t="shared" si="115"/>
        <v>0</v>
      </c>
      <c r="BS80">
        <f t="shared" si="116"/>
        <v>0</v>
      </c>
      <c r="BT80">
        <f t="shared" si="117"/>
        <v>0</v>
      </c>
      <c r="BU80">
        <f t="shared" si="118"/>
        <v>0</v>
      </c>
      <c r="BV80">
        <f t="shared" si="119"/>
        <v>0</v>
      </c>
      <c r="BW80">
        <f t="shared" si="120"/>
        <v>0</v>
      </c>
      <c r="BX80">
        <f t="shared" si="121"/>
        <v>0</v>
      </c>
      <c r="BY80">
        <f t="shared" si="122"/>
        <v>0</v>
      </c>
      <c r="BZ80">
        <f t="shared" si="123"/>
        <v>2</v>
      </c>
      <c r="CA80">
        <f t="shared" si="124"/>
        <v>0</v>
      </c>
      <c r="CB80">
        <f t="shared" si="125"/>
        <v>0</v>
      </c>
      <c r="CC80">
        <f t="shared" si="126"/>
        <v>0</v>
      </c>
      <c r="CD80">
        <f t="shared" si="127"/>
        <v>0</v>
      </c>
      <c r="CE80">
        <f t="shared" si="128"/>
        <v>0</v>
      </c>
      <c r="CF80">
        <f t="shared" si="129"/>
        <v>0</v>
      </c>
      <c r="CG80">
        <f t="shared" si="78"/>
        <v>2</v>
      </c>
      <c r="CH80">
        <f t="shared" si="79"/>
        <v>2</v>
      </c>
      <c r="CI80">
        <f t="shared" ref="CI80:CI87" si="131">CI79+K80</f>
        <v>21000</v>
      </c>
      <c r="CJ80">
        <f t="shared" si="80"/>
        <v>0</v>
      </c>
      <c r="CK80">
        <f t="shared" si="81"/>
        <v>0</v>
      </c>
      <c r="CL80">
        <f t="shared" si="82"/>
        <v>0</v>
      </c>
      <c r="CM80">
        <f t="shared" si="83"/>
        <v>0</v>
      </c>
      <c r="CN80">
        <f t="shared" si="84"/>
        <v>0</v>
      </c>
      <c r="CO80">
        <f t="shared" si="85"/>
        <v>0</v>
      </c>
      <c r="CP80">
        <f t="shared" si="86"/>
        <v>0</v>
      </c>
      <c r="CQ80">
        <f t="shared" si="87"/>
        <v>0</v>
      </c>
      <c r="CR80">
        <f t="shared" si="88"/>
        <v>0</v>
      </c>
      <c r="CS80">
        <f t="shared" si="89"/>
        <v>0</v>
      </c>
      <c r="CT80">
        <f t="shared" si="90"/>
        <v>0</v>
      </c>
      <c r="CU80">
        <f t="shared" si="91"/>
        <v>0</v>
      </c>
      <c r="CV80">
        <f t="shared" si="92"/>
        <v>0</v>
      </c>
      <c r="CW80">
        <f t="shared" si="93"/>
        <v>0</v>
      </c>
      <c r="CX80">
        <f t="shared" si="94"/>
        <v>0</v>
      </c>
      <c r="CY80">
        <f t="shared" si="95"/>
        <v>21000</v>
      </c>
    </row>
    <row r="81" spans="1:103">
      <c r="A81" t="s">
        <v>370</v>
      </c>
      <c r="B81" t="s">
        <v>229</v>
      </c>
      <c r="C81">
        <v>4</v>
      </c>
      <c r="D81">
        <v>1</v>
      </c>
      <c r="E81">
        <v>4</v>
      </c>
      <c r="F81">
        <v>0</v>
      </c>
      <c r="H81">
        <v>12800</v>
      </c>
      <c r="I81">
        <v>213.33333333333334</v>
      </c>
      <c r="J81">
        <f t="shared" si="77"/>
        <v>427</v>
      </c>
      <c r="K81">
        <v>24000</v>
      </c>
      <c r="L81">
        <v>4000</v>
      </c>
      <c r="M81">
        <v>0</v>
      </c>
      <c r="N81">
        <v>1600</v>
      </c>
      <c r="O81">
        <v>0</v>
      </c>
      <c r="R81">
        <v>4</v>
      </c>
      <c r="AR81">
        <v>3</v>
      </c>
      <c r="AY81">
        <f t="shared" si="96"/>
        <v>0</v>
      </c>
      <c r="AZ81">
        <f t="shared" si="97"/>
        <v>2</v>
      </c>
      <c r="BA81">
        <f t="shared" si="98"/>
        <v>0</v>
      </c>
      <c r="BB81">
        <f t="shared" si="99"/>
        <v>0</v>
      </c>
      <c r="BC81">
        <f t="shared" si="100"/>
        <v>0</v>
      </c>
      <c r="BD81">
        <f t="shared" si="101"/>
        <v>0</v>
      </c>
      <c r="BE81">
        <f t="shared" si="102"/>
        <v>0</v>
      </c>
      <c r="BF81">
        <f t="shared" si="103"/>
        <v>0</v>
      </c>
      <c r="BG81">
        <f t="shared" si="104"/>
        <v>0</v>
      </c>
      <c r="BH81">
        <f t="shared" si="105"/>
        <v>0</v>
      </c>
      <c r="BI81">
        <f t="shared" si="106"/>
        <v>0</v>
      </c>
      <c r="BJ81">
        <f t="shared" si="107"/>
        <v>0</v>
      </c>
      <c r="BK81">
        <f t="shared" si="108"/>
        <v>0</v>
      </c>
      <c r="BL81">
        <f t="shared" si="109"/>
        <v>0</v>
      </c>
      <c r="BM81">
        <f t="shared" si="110"/>
        <v>0</v>
      </c>
      <c r="BN81">
        <f t="shared" si="111"/>
        <v>0</v>
      </c>
      <c r="BO81">
        <f t="shared" si="112"/>
        <v>0</v>
      </c>
      <c r="BP81">
        <f t="shared" si="113"/>
        <v>0</v>
      </c>
      <c r="BQ81">
        <f t="shared" si="114"/>
        <v>0</v>
      </c>
      <c r="BR81">
        <f t="shared" si="115"/>
        <v>0</v>
      </c>
      <c r="BS81">
        <f t="shared" si="116"/>
        <v>0</v>
      </c>
      <c r="BT81">
        <f t="shared" si="117"/>
        <v>0</v>
      </c>
      <c r="BU81">
        <f t="shared" si="118"/>
        <v>0</v>
      </c>
      <c r="BV81">
        <f t="shared" si="119"/>
        <v>0</v>
      </c>
      <c r="BW81">
        <f t="shared" si="120"/>
        <v>0</v>
      </c>
      <c r="BX81">
        <f t="shared" si="121"/>
        <v>0</v>
      </c>
      <c r="BY81">
        <f t="shared" si="122"/>
        <v>0</v>
      </c>
      <c r="BZ81">
        <f t="shared" si="123"/>
        <v>2</v>
      </c>
      <c r="CA81">
        <f t="shared" si="124"/>
        <v>0</v>
      </c>
      <c r="CB81">
        <f t="shared" si="125"/>
        <v>0</v>
      </c>
      <c r="CC81">
        <f t="shared" si="126"/>
        <v>0</v>
      </c>
      <c r="CD81">
        <f t="shared" si="127"/>
        <v>0</v>
      </c>
      <c r="CE81">
        <f t="shared" si="128"/>
        <v>0</v>
      </c>
      <c r="CF81">
        <f t="shared" si="129"/>
        <v>0</v>
      </c>
      <c r="CG81">
        <f t="shared" si="78"/>
        <v>2</v>
      </c>
      <c r="CH81">
        <f t="shared" si="79"/>
        <v>2</v>
      </c>
      <c r="CI81">
        <f t="shared" si="131"/>
        <v>45000</v>
      </c>
      <c r="CJ81">
        <f t="shared" si="80"/>
        <v>0</v>
      </c>
      <c r="CK81">
        <f t="shared" si="81"/>
        <v>0</v>
      </c>
      <c r="CL81">
        <f t="shared" si="82"/>
        <v>0</v>
      </c>
      <c r="CM81">
        <f t="shared" si="83"/>
        <v>0</v>
      </c>
      <c r="CN81">
        <f t="shared" si="84"/>
        <v>0</v>
      </c>
      <c r="CO81">
        <f t="shared" si="85"/>
        <v>0</v>
      </c>
      <c r="CP81">
        <f t="shared" si="86"/>
        <v>0</v>
      </c>
      <c r="CQ81">
        <f t="shared" si="87"/>
        <v>0</v>
      </c>
      <c r="CR81">
        <f t="shared" si="88"/>
        <v>0</v>
      </c>
      <c r="CS81">
        <f t="shared" si="89"/>
        <v>0</v>
      </c>
      <c r="CT81">
        <f t="shared" si="90"/>
        <v>0</v>
      </c>
      <c r="CU81">
        <f t="shared" si="91"/>
        <v>0</v>
      </c>
      <c r="CV81">
        <f t="shared" si="92"/>
        <v>0</v>
      </c>
      <c r="CW81">
        <f t="shared" si="93"/>
        <v>0</v>
      </c>
      <c r="CX81">
        <f t="shared" si="94"/>
        <v>0</v>
      </c>
      <c r="CY81">
        <f t="shared" si="95"/>
        <v>45000</v>
      </c>
    </row>
    <row r="82" spans="1:103">
      <c r="A82" t="s">
        <v>370</v>
      </c>
      <c r="B82" t="s">
        <v>229</v>
      </c>
      <c r="C82">
        <v>5</v>
      </c>
      <c r="D82">
        <v>1</v>
      </c>
      <c r="E82">
        <v>5</v>
      </c>
      <c r="F82">
        <v>0</v>
      </c>
      <c r="H82">
        <v>25600</v>
      </c>
      <c r="I82">
        <v>426.66666666666669</v>
      </c>
      <c r="J82">
        <f t="shared" si="77"/>
        <v>854</v>
      </c>
      <c r="K82">
        <v>48000</v>
      </c>
      <c r="L82">
        <v>8000</v>
      </c>
      <c r="M82">
        <v>0</v>
      </c>
      <c r="N82">
        <v>3200</v>
      </c>
      <c r="O82">
        <v>0</v>
      </c>
      <c r="R82">
        <v>5</v>
      </c>
      <c r="AR82">
        <v>4</v>
      </c>
      <c r="AY82">
        <f t="shared" si="96"/>
        <v>0</v>
      </c>
      <c r="AZ82">
        <f t="shared" si="97"/>
        <v>2</v>
      </c>
      <c r="BA82">
        <f t="shared" si="98"/>
        <v>0</v>
      </c>
      <c r="BB82">
        <f t="shared" si="99"/>
        <v>0</v>
      </c>
      <c r="BC82">
        <f t="shared" si="100"/>
        <v>0</v>
      </c>
      <c r="BD82">
        <f t="shared" si="101"/>
        <v>0</v>
      </c>
      <c r="BE82">
        <f t="shared" si="102"/>
        <v>0</v>
      </c>
      <c r="BF82">
        <f t="shared" si="103"/>
        <v>0</v>
      </c>
      <c r="BG82">
        <f t="shared" si="104"/>
        <v>0</v>
      </c>
      <c r="BH82">
        <f t="shared" si="105"/>
        <v>0</v>
      </c>
      <c r="BI82">
        <f t="shared" si="106"/>
        <v>0</v>
      </c>
      <c r="BJ82">
        <f t="shared" si="107"/>
        <v>0</v>
      </c>
      <c r="BK82">
        <f t="shared" si="108"/>
        <v>0</v>
      </c>
      <c r="BL82">
        <f t="shared" si="109"/>
        <v>0</v>
      </c>
      <c r="BM82">
        <f t="shared" si="110"/>
        <v>0</v>
      </c>
      <c r="BN82">
        <f t="shared" si="111"/>
        <v>0</v>
      </c>
      <c r="BO82">
        <f t="shared" si="112"/>
        <v>0</v>
      </c>
      <c r="BP82">
        <f t="shared" si="113"/>
        <v>0</v>
      </c>
      <c r="BQ82">
        <f t="shared" si="114"/>
        <v>0</v>
      </c>
      <c r="BR82">
        <f t="shared" si="115"/>
        <v>0</v>
      </c>
      <c r="BS82">
        <f t="shared" si="116"/>
        <v>0</v>
      </c>
      <c r="BT82">
        <f t="shared" si="117"/>
        <v>0</v>
      </c>
      <c r="BU82">
        <f t="shared" si="118"/>
        <v>0</v>
      </c>
      <c r="BV82">
        <f t="shared" si="119"/>
        <v>0</v>
      </c>
      <c r="BW82">
        <f t="shared" si="120"/>
        <v>0</v>
      </c>
      <c r="BX82">
        <f t="shared" si="121"/>
        <v>0</v>
      </c>
      <c r="BY82">
        <f t="shared" si="122"/>
        <v>0</v>
      </c>
      <c r="BZ82">
        <f t="shared" si="123"/>
        <v>2</v>
      </c>
      <c r="CA82">
        <f t="shared" si="124"/>
        <v>0</v>
      </c>
      <c r="CB82">
        <f t="shared" si="125"/>
        <v>0</v>
      </c>
      <c r="CC82">
        <f t="shared" si="126"/>
        <v>0</v>
      </c>
      <c r="CD82">
        <f t="shared" si="127"/>
        <v>0</v>
      </c>
      <c r="CE82">
        <f t="shared" si="128"/>
        <v>0</v>
      </c>
      <c r="CF82">
        <f t="shared" si="129"/>
        <v>0</v>
      </c>
      <c r="CG82">
        <f t="shared" si="78"/>
        <v>2</v>
      </c>
      <c r="CH82">
        <f t="shared" si="79"/>
        <v>2</v>
      </c>
      <c r="CI82">
        <f t="shared" si="131"/>
        <v>93000</v>
      </c>
      <c r="CJ82">
        <f t="shared" si="80"/>
        <v>0</v>
      </c>
      <c r="CK82">
        <f t="shared" si="81"/>
        <v>0</v>
      </c>
      <c r="CL82">
        <f t="shared" si="82"/>
        <v>0</v>
      </c>
      <c r="CM82">
        <f t="shared" si="83"/>
        <v>0</v>
      </c>
      <c r="CN82">
        <f t="shared" si="84"/>
        <v>0</v>
      </c>
      <c r="CO82">
        <f t="shared" si="85"/>
        <v>0</v>
      </c>
      <c r="CP82">
        <f t="shared" si="86"/>
        <v>0</v>
      </c>
      <c r="CQ82">
        <f t="shared" si="87"/>
        <v>0</v>
      </c>
      <c r="CR82">
        <f t="shared" si="88"/>
        <v>0</v>
      </c>
      <c r="CS82">
        <f t="shared" si="89"/>
        <v>0</v>
      </c>
      <c r="CT82">
        <f t="shared" si="90"/>
        <v>0</v>
      </c>
      <c r="CU82">
        <f t="shared" si="91"/>
        <v>0</v>
      </c>
      <c r="CV82">
        <f t="shared" si="92"/>
        <v>0</v>
      </c>
      <c r="CW82">
        <f t="shared" si="93"/>
        <v>0</v>
      </c>
      <c r="CX82">
        <f t="shared" si="94"/>
        <v>0</v>
      </c>
      <c r="CY82">
        <f t="shared" si="95"/>
        <v>93000</v>
      </c>
    </row>
    <row r="83" spans="1:103">
      <c r="A83" t="s">
        <v>370</v>
      </c>
      <c r="B83" t="s">
        <v>229</v>
      </c>
      <c r="C83">
        <v>6</v>
      </c>
      <c r="D83">
        <v>1</v>
      </c>
      <c r="E83">
        <v>6</v>
      </c>
      <c r="F83">
        <v>0</v>
      </c>
      <c r="H83">
        <v>51200</v>
      </c>
      <c r="I83">
        <v>853.33333333333337</v>
      </c>
      <c r="J83">
        <f t="shared" si="77"/>
        <v>1707</v>
      </c>
      <c r="K83">
        <v>96000</v>
      </c>
      <c r="L83">
        <v>16000</v>
      </c>
      <c r="M83">
        <v>0</v>
      </c>
      <c r="N83">
        <v>6400</v>
      </c>
      <c r="O83">
        <v>0</v>
      </c>
      <c r="R83">
        <v>6</v>
      </c>
      <c r="AR83">
        <v>5</v>
      </c>
      <c r="AY83">
        <f t="shared" si="96"/>
        <v>0</v>
      </c>
      <c r="AZ83">
        <f t="shared" si="97"/>
        <v>2</v>
      </c>
      <c r="BA83">
        <f t="shared" si="98"/>
        <v>0</v>
      </c>
      <c r="BB83">
        <f t="shared" si="99"/>
        <v>0</v>
      </c>
      <c r="BC83">
        <f t="shared" si="100"/>
        <v>0</v>
      </c>
      <c r="BD83">
        <f t="shared" si="101"/>
        <v>0</v>
      </c>
      <c r="BE83">
        <f t="shared" si="102"/>
        <v>0</v>
      </c>
      <c r="BF83">
        <f t="shared" si="103"/>
        <v>0</v>
      </c>
      <c r="BG83">
        <f t="shared" si="104"/>
        <v>0</v>
      </c>
      <c r="BH83">
        <f t="shared" si="105"/>
        <v>0</v>
      </c>
      <c r="BI83">
        <f t="shared" si="106"/>
        <v>0</v>
      </c>
      <c r="BJ83">
        <f t="shared" si="107"/>
        <v>0</v>
      </c>
      <c r="BK83">
        <f t="shared" si="108"/>
        <v>0</v>
      </c>
      <c r="BL83">
        <f t="shared" si="109"/>
        <v>0</v>
      </c>
      <c r="BM83">
        <f t="shared" si="110"/>
        <v>0</v>
      </c>
      <c r="BN83">
        <f t="shared" si="111"/>
        <v>0</v>
      </c>
      <c r="BO83">
        <f t="shared" si="112"/>
        <v>0</v>
      </c>
      <c r="BP83">
        <f t="shared" si="113"/>
        <v>0</v>
      </c>
      <c r="BQ83">
        <f t="shared" si="114"/>
        <v>0</v>
      </c>
      <c r="BR83">
        <f t="shared" si="115"/>
        <v>0</v>
      </c>
      <c r="BS83">
        <f t="shared" si="116"/>
        <v>0</v>
      </c>
      <c r="BT83">
        <f t="shared" si="117"/>
        <v>0</v>
      </c>
      <c r="BU83">
        <f t="shared" si="118"/>
        <v>0</v>
      </c>
      <c r="BV83">
        <f t="shared" si="119"/>
        <v>0</v>
      </c>
      <c r="BW83">
        <f t="shared" si="120"/>
        <v>0</v>
      </c>
      <c r="BX83">
        <f t="shared" si="121"/>
        <v>0</v>
      </c>
      <c r="BY83">
        <f t="shared" si="122"/>
        <v>0</v>
      </c>
      <c r="BZ83">
        <f t="shared" si="123"/>
        <v>2</v>
      </c>
      <c r="CA83">
        <f t="shared" si="124"/>
        <v>0</v>
      </c>
      <c r="CB83">
        <f t="shared" si="125"/>
        <v>0</v>
      </c>
      <c r="CC83">
        <f t="shared" si="126"/>
        <v>0</v>
      </c>
      <c r="CD83">
        <f t="shared" si="127"/>
        <v>0</v>
      </c>
      <c r="CE83">
        <f t="shared" si="128"/>
        <v>0</v>
      </c>
      <c r="CF83">
        <f t="shared" si="129"/>
        <v>0</v>
      </c>
      <c r="CG83">
        <f t="shared" si="78"/>
        <v>2</v>
      </c>
      <c r="CH83">
        <f t="shared" si="79"/>
        <v>2</v>
      </c>
      <c r="CI83">
        <f t="shared" si="131"/>
        <v>189000</v>
      </c>
      <c r="CJ83">
        <f t="shared" si="80"/>
        <v>0</v>
      </c>
      <c r="CK83">
        <f t="shared" si="81"/>
        <v>0</v>
      </c>
      <c r="CL83">
        <f t="shared" si="82"/>
        <v>0</v>
      </c>
      <c r="CM83">
        <f t="shared" si="83"/>
        <v>0</v>
      </c>
      <c r="CN83">
        <f t="shared" si="84"/>
        <v>0</v>
      </c>
      <c r="CO83">
        <f t="shared" si="85"/>
        <v>0</v>
      </c>
      <c r="CP83">
        <f t="shared" si="86"/>
        <v>0</v>
      </c>
      <c r="CQ83">
        <f t="shared" si="87"/>
        <v>0</v>
      </c>
      <c r="CR83">
        <f t="shared" si="88"/>
        <v>0</v>
      </c>
      <c r="CS83">
        <f t="shared" si="89"/>
        <v>0</v>
      </c>
      <c r="CT83">
        <f t="shared" si="90"/>
        <v>0</v>
      </c>
      <c r="CU83">
        <f t="shared" si="91"/>
        <v>0</v>
      </c>
      <c r="CV83">
        <f t="shared" si="92"/>
        <v>0</v>
      </c>
      <c r="CW83">
        <f t="shared" si="93"/>
        <v>0</v>
      </c>
      <c r="CX83">
        <f t="shared" si="94"/>
        <v>0</v>
      </c>
      <c r="CY83">
        <f t="shared" si="95"/>
        <v>189000</v>
      </c>
    </row>
    <row r="84" spans="1:103">
      <c r="A84" t="s">
        <v>370</v>
      </c>
      <c r="B84" t="s">
        <v>229</v>
      </c>
      <c r="C84">
        <v>7</v>
      </c>
      <c r="D84">
        <v>1</v>
      </c>
      <c r="E84">
        <v>7</v>
      </c>
      <c r="F84">
        <v>0</v>
      </c>
      <c r="H84">
        <v>102400</v>
      </c>
      <c r="I84">
        <v>1706.6666666666667</v>
      </c>
      <c r="J84">
        <f t="shared" si="77"/>
        <v>3414</v>
      </c>
      <c r="K84">
        <v>192000</v>
      </c>
      <c r="L84">
        <v>32000</v>
      </c>
      <c r="M84">
        <v>0</v>
      </c>
      <c r="N84">
        <v>12800</v>
      </c>
      <c r="O84">
        <v>0</v>
      </c>
      <c r="R84">
        <v>7</v>
      </c>
      <c r="AR84">
        <v>6</v>
      </c>
      <c r="AY84">
        <f t="shared" si="96"/>
        <v>0</v>
      </c>
      <c r="AZ84">
        <f t="shared" si="97"/>
        <v>2</v>
      </c>
      <c r="BA84">
        <f t="shared" si="98"/>
        <v>0</v>
      </c>
      <c r="BB84">
        <f t="shared" si="99"/>
        <v>0</v>
      </c>
      <c r="BC84">
        <f t="shared" si="100"/>
        <v>0</v>
      </c>
      <c r="BD84">
        <f t="shared" si="101"/>
        <v>0</v>
      </c>
      <c r="BE84">
        <f t="shared" si="102"/>
        <v>0</v>
      </c>
      <c r="BF84">
        <f t="shared" si="103"/>
        <v>0</v>
      </c>
      <c r="BG84">
        <f t="shared" si="104"/>
        <v>0</v>
      </c>
      <c r="BH84">
        <f t="shared" si="105"/>
        <v>0</v>
      </c>
      <c r="BI84">
        <f t="shared" si="106"/>
        <v>0</v>
      </c>
      <c r="BJ84">
        <f t="shared" si="107"/>
        <v>0</v>
      </c>
      <c r="BK84">
        <f t="shared" si="108"/>
        <v>0</v>
      </c>
      <c r="BL84">
        <f t="shared" si="109"/>
        <v>0</v>
      </c>
      <c r="BM84">
        <f t="shared" si="110"/>
        <v>0</v>
      </c>
      <c r="BN84">
        <f t="shared" si="111"/>
        <v>0</v>
      </c>
      <c r="BO84">
        <f t="shared" si="112"/>
        <v>0</v>
      </c>
      <c r="BP84">
        <f t="shared" si="113"/>
        <v>0</v>
      </c>
      <c r="BQ84">
        <f t="shared" si="114"/>
        <v>0</v>
      </c>
      <c r="BR84">
        <f t="shared" si="115"/>
        <v>0</v>
      </c>
      <c r="BS84">
        <f t="shared" si="116"/>
        <v>0</v>
      </c>
      <c r="BT84">
        <f t="shared" si="117"/>
        <v>0</v>
      </c>
      <c r="BU84">
        <f t="shared" si="118"/>
        <v>0</v>
      </c>
      <c r="BV84">
        <f t="shared" si="119"/>
        <v>0</v>
      </c>
      <c r="BW84">
        <f t="shared" si="120"/>
        <v>0</v>
      </c>
      <c r="BX84">
        <f t="shared" si="121"/>
        <v>0</v>
      </c>
      <c r="BY84">
        <f t="shared" si="122"/>
        <v>0</v>
      </c>
      <c r="BZ84">
        <f t="shared" si="123"/>
        <v>2</v>
      </c>
      <c r="CA84">
        <f t="shared" si="124"/>
        <v>0</v>
      </c>
      <c r="CB84">
        <f t="shared" si="125"/>
        <v>0</v>
      </c>
      <c r="CC84">
        <f t="shared" si="126"/>
        <v>0</v>
      </c>
      <c r="CD84">
        <f t="shared" si="127"/>
        <v>0</v>
      </c>
      <c r="CE84">
        <f t="shared" si="128"/>
        <v>0</v>
      </c>
      <c r="CF84">
        <f t="shared" si="129"/>
        <v>0</v>
      </c>
      <c r="CG84">
        <f t="shared" si="78"/>
        <v>2</v>
      </c>
      <c r="CH84">
        <f t="shared" si="79"/>
        <v>2</v>
      </c>
      <c r="CI84">
        <f t="shared" si="131"/>
        <v>381000</v>
      </c>
      <c r="CJ84">
        <f t="shared" si="80"/>
        <v>0</v>
      </c>
      <c r="CK84">
        <f t="shared" si="81"/>
        <v>0</v>
      </c>
      <c r="CL84">
        <f t="shared" si="82"/>
        <v>0</v>
      </c>
      <c r="CM84">
        <f t="shared" si="83"/>
        <v>0</v>
      </c>
      <c r="CN84">
        <f t="shared" si="84"/>
        <v>0</v>
      </c>
      <c r="CO84">
        <f t="shared" si="85"/>
        <v>0</v>
      </c>
      <c r="CP84">
        <f t="shared" si="86"/>
        <v>0</v>
      </c>
      <c r="CQ84">
        <f t="shared" si="87"/>
        <v>0</v>
      </c>
      <c r="CR84">
        <f t="shared" si="88"/>
        <v>0</v>
      </c>
      <c r="CS84">
        <f t="shared" si="89"/>
        <v>0</v>
      </c>
      <c r="CT84">
        <f t="shared" si="90"/>
        <v>0</v>
      </c>
      <c r="CU84">
        <f t="shared" si="91"/>
        <v>0</v>
      </c>
      <c r="CV84">
        <f t="shared" si="92"/>
        <v>0</v>
      </c>
      <c r="CW84">
        <f t="shared" si="93"/>
        <v>0</v>
      </c>
      <c r="CX84">
        <f t="shared" si="94"/>
        <v>0</v>
      </c>
      <c r="CY84">
        <f t="shared" si="95"/>
        <v>381000</v>
      </c>
    </row>
    <row r="85" spans="1:103">
      <c r="A85" t="s">
        <v>370</v>
      </c>
      <c r="B85" t="s">
        <v>229</v>
      </c>
      <c r="C85">
        <v>8</v>
      </c>
      <c r="D85">
        <v>1</v>
      </c>
      <c r="E85">
        <v>8</v>
      </c>
      <c r="F85">
        <v>0</v>
      </c>
      <c r="H85">
        <v>204800</v>
      </c>
      <c r="I85">
        <v>3413.3333333333335</v>
      </c>
      <c r="J85">
        <f t="shared" si="77"/>
        <v>6827</v>
      </c>
      <c r="K85">
        <v>384000</v>
      </c>
      <c r="L85">
        <v>64000</v>
      </c>
      <c r="M85">
        <v>0</v>
      </c>
      <c r="N85">
        <v>25600</v>
      </c>
      <c r="O85">
        <v>0</v>
      </c>
      <c r="R85">
        <v>8</v>
      </c>
      <c r="AR85">
        <v>7</v>
      </c>
      <c r="AY85">
        <f t="shared" si="96"/>
        <v>0</v>
      </c>
      <c r="AZ85">
        <f t="shared" si="97"/>
        <v>2</v>
      </c>
      <c r="BA85">
        <f t="shared" si="98"/>
        <v>0</v>
      </c>
      <c r="BB85">
        <f t="shared" si="99"/>
        <v>0</v>
      </c>
      <c r="BC85">
        <f t="shared" si="100"/>
        <v>0</v>
      </c>
      <c r="BD85">
        <f t="shared" si="101"/>
        <v>0</v>
      </c>
      <c r="BE85">
        <f t="shared" si="102"/>
        <v>0</v>
      </c>
      <c r="BF85">
        <f t="shared" si="103"/>
        <v>0</v>
      </c>
      <c r="BG85">
        <f t="shared" si="104"/>
        <v>0</v>
      </c>
      <c r="BH85">
        <f t="shared" si="105"/>
        <v>0</v>
      </c>
      <c r="BI85">
        <f t="shared" si="106"/>
        <v>0</v>
      </c>
      <c r="BJ85">
        <f t="shared" si="107"/>
        <v>0</v>
      </c>
      <c r="BK85">
        <f t="shared" si="108"/>
        <v>0</v>
      </c>
      <c r="BL85">
        <f t="shared" si="109"/>
        <v>0</v>
      </c>
      <c r="BM85">
        <f t="shared" si="110"/>
        <v>0</v>
      </c>
      <c r="BN85">
        <f t="shared" si="111"/>
        <v>0</v>
      </c>
      <c r="BO85">
        <f t="shared" si="112"/>
        <v>0</v>
      </c>
      <c r="BP85">
        <f t="shared" si="113"/>
        <v>0</v>
      </c>
      <c r="BQ85">
        <f t="shared" si="114"/>
        <v>0</v>
      </c>
      <c r="BR85">
        <f t="shared" si="115"/>
        <v>0</v>
      </c>
      <c r="BS85">
        <f t="shared" si="116"/>
        <v>0</v>
      </c>
      <c r="BT85">
        <f t="shared" si="117"/>
        <v>0</v>
      </c>
      <c r="BU85">
        <f t="shared" si="118"/>
        <v>0</v>
      </c>
      <c r="BV85">
        <f t="shared" si="119"/>
        <v>0</v>
      </c>
      <c r="BW85">
        <f t="shared" si="120"/>
        <v>0</v>
      </c>
      <c r="BX85">
        <f t="shared" si="121"/>
        <v>0</v>
      </c>
      <c r="BY85">
        <f t="shared" si="122"/>
        <v>0</v>
      </c>
      <c r="BZ85">
        <f t="shared" si="123"/>
        <v>2</v>
      </c>
      <c r="CA85">
        <f t="shared" si="124"/>
        <v>0</v>
      </c>
      <c r="CB85">
        <f t="shared" si="125"/>
        <v>0</v>
      </c>
      <c r="CC85">
        <f t="shared" si="126"/>
        <v>0</v>
      </c>
      <c r="CD85">
        <f t="shared" si="127"/>
        <v>0</v>
      </c>
      <c r="CE85">
        <f t="shared" si="128"/>
        <v>0</v>
      </c>
      <c r="CF85">
        <f t="shared" si="129"/>
        <v>0</v>
      </c>
      <c r="CG85">
        <f t="shared" si="78"/>
        <v>2</v>
      </c>
      <c r="CH85">
        <f t="shared" si="79"/>
        <v>2</v>
      </c>
      <c r="CI85">
        <f t="shared" si="131"/>
        <v>765000</v>
      </c>
      <c r="CJ85">
        <f t="shared" si="80"/>
        <v>0</v>
      </c>
      <c r="CK85">
        <f t="shared" si="81"/>
        <v>0</v>
      </c>
      <c r="CL85">
        <f t="shared" si="82"/>
        <v>0</v>
      </c>
      <c r="CM85">
        <f t="shared" si="83"/>
        <v>0</v>
      </c>
      <c r="CN85">
        <f t="shared" si="84"/>
        <v>0</v>
      </c>
      <c r="CO85">
        <f t="shared" si="85"/>
        <v>0</v>
      </c>
      <c r="CP85">
        <f t="shared" si="86"/>
        <v>0</v>
      </c>
      <c r="CQ85">
        <f t="shared" si="87"/>
        <v>0</v>
      </c>
      <c r="CR85">
        <f t="shared" si="88"/>
        <v>0</v>
      </c>
      <c r="CS85">
        <f t="shared" si="89"/>
        <v>0</v>
      </c>
      <c r="CT85">
        <f t="shared" si="90"/>
        <v>0</v>
      </c>
      <c r="CU85">
        <f t="shared" si="91"/>
        <v>0</v>
      </c>
      <c r="CV85">
        <f t="shared" si="92"/>
        <v>0</v>
      </c>
      <c r="CW85">
        <f t="shared" si="93"/>
        <v>0</v>
      </c>
      <c r="CX85">
        <f t="shared" si="94"/>
        <v>0</v>
      </c>
      <c r="CY85">
        <f t="shared" si="95"/>
        <v>765000</v>
      </c>
    </row>
    <row r="86" spans="1:103">
      <c r="A86" t="s">
        <v>370</v>
      </c>
      <c r="B86" t="s">
        <v>229</v>
      </c>
      <c r="C86">
        <v>9</v>
      </c>
      <c r="D86">
        <v>1</v>
      </c>
      <c r="E86">
        <v>9</v>
      </c>
      <c r="F86">
        <v>0</v>
      </c>
      <c r="H86">
        <v>409600</v>
      </c>
      <c r="I86">
        <v>6826.666666666667</v>
      </c>
      <c r="J86">
        <f t="shared" si="77"/>
        <v>13654</v>
      </c>
      <c r="K86">
        <v>768000</v>
      </c>
      <c r="L86">
        <v>128000</v>
      </c>
      <c r="M86">
        <v>0</v>
      </c>
      <c r="N86">
        <v>51200</v>
      </c>
      <c r="O86">
        <v>0</v>
      </c>
      <c r="R86">
        <v>9</v>
      </c>
      <c r="AR86">
        <v>8</v>
      </c>
      <c r="AY86">
        <f t="shared" si="96"/>
        <v>0</v>
      </c>
      <c r="AZ86">
        <f t="shared" si="97"/>
        <v>2</v>
      </c>
      <c r="BA86">
        <f t="shared" si="98"/>
        <v>0</v>
      </c>
      <c r="BB86">
        <f t="shared" si="99"/>
        <v>0</v>
      </c>
      <c r="BC86">
        <f t="shared" si="100"/>
        <v>0</v>
      </c>
      <c r="BD86">
        <f t="shared" si="101"/>
        <v>0</v>
      </c>
      <c r="BE86">
        <f t="shared" si="102"/>
        <v>0</v>
      </c>
      <c r="BF86">
        <f t="shared" si="103"/>
        <v>0</v>
      </c>
      <c r="BG86">
        <f t="shared" si="104"/>
        <v>0</v>
      </c>
      <c r="BH86">
        <f t="shared" si="105"/>
        <v>0</v>
      </c>
      <c r="BI86">
        <f t="shared" si="106"/>
        <v>0</v>
      </c>
      <c r="BJ86">
        <f t="shared" si="107"/>
        <v>0</v>
      </c>
      <c r="BK86">
        <f t="shared" si="108"/>
        <v>0</v>
      </c>
      <c r="BL86">
        <f t="shared" si="109"/>
        <v>0</v>
      </c>
      <c r="BM86">
        <f t="shared" si="110"/>
        <v>0</v>
      </c>
      <c r="BN86">
        <f t="shared" si="111"/>
        <v>0</v>
      </c>
      <c r="BO86">
        <f t="shared" si="112"/>
        <v>0</v>
      </c>
      <c r="BP86">
        <f t="shared" si="113"/>
        <v>0</v>
      </c>
      <c r="BQ86">
        <f t="shared" si="114"/>
        <v>0</v>
      </c>
      <c r="BR86">
        <f t="shared" si="115"/>
        <v>0</v>
      </c>
      <c r="BS86">
        <f t="shared" si="116"/>
        <v>0</v>
      </c>
      <c r="BT86">
        <f t="shared" si="117"/>
        <v>0</v>
      </c>
      <c r="BU86">
        <f t="shared" si="118"/>
        <v>0</v>
      </c>
      <c r="BV86">
        <f t="shared" si="119"/>
        <v>0</v>
      </c>
      <c r="BW86">
        <f t="shared" si="120"/>
        <v>0</v>
      </c>
      <c r="BX86">
        <f t="shared" si="121"/>
        <v>0</v>
      </c>
      <c r="BY86">
        <f t="shared" si="122"/>
        <v>0</v>
      </c>
      <c r="BZ86">
        <f t="shared" si="123"/>
        <v>2</v>
      </c>
      <c r="CA86">
        <f t="shared" si="124"/>
        <v>0</v>
      </c>
      <c r="CB86">
        <f t="shared" si="125"/>
        <v>0</v>
      </c>
      <c r="CC86">
        <f t="shared" si="126"/>
        <v>0</v>
      </c>
      <c r="CD86">
        <f t="shared" si="127"/>
        <v>0</v>
      </c>
      <c r="CE86">
        <f t="shared" si="128"/>
        <v>0</v>
      </c>
      <c r="CF86">
        <f t="shared" si="129"/>
        <v>0</v>
      </c>
      <c r="CG86">
        <f t="shared" si="78"/>
        <v>2</v>
      </c>
      <c r="CH86">
        <f t="shared" si="79"/>
        <v>2</v>
      </c>
      <c r="CI86">
        <f t="shared" si="131"/>
        <v>1533000</v>
      </c>
      <c r="CJ86">
        <f t="shared" si="80"/>
        <v>0</v>
      </c>
      <c r="CK86">
        <f t="shared" si="81"/>
        <v>0</v>
      </c>
      <c r="CL86">
        <f t="shared" si="82"/>
        <v>0</v>
      </c>
      <c r="CM86">
        <f t="shared" si="83"/>
        <v>0</v>
      </c>
      <c r="CN86">
        <f t="shared" si="84"/>
        <v>0</v>
      </c>
      <c r="CO86">
        <f t="shared" si="85"/>
        <v>0</v>
      </c>
      <c r="CP86">
        <f t="shared" si="86"/>
        <v>0</v>
      </c>
      <c r="CQ86">
        <f t="shared" si="87"/>
        <v>0</v>
      </c>
      <c r="CR86">
        <f t="shared" si="88"/>
        <v>0</v>
      </c>
      <c r="CS86">
        <f t="shared" si="89"/>
        <v>0</v>
      </c>
      <c r="CT86">
        <f t="shared" si="90"/>
        <v>0</v>
      </c>
      <c r="CU86">
        <f t="shared" si="91"/>
        <v>0</v>
      </c>
      <c r="CV86">
        <f t="shared" si="92"/>
        <v>0</v>
      </c>
      <c r="CW86">
        <f t="shared" si="93"/>
        <v>0</v>
      </c>
      <c r="CX86">
        <f t="shared" si="94"/>
        <v>0</v>
      </c>
      <c r="CY86">
        <f t="shared" si="95"/>
        <v>1533000</v>
      </c>
    </row>
    <row r="87" spans="1:103">
      <c r="A87" t="s">
        <v>370</v>
      </c>
      <c r="B87" t="s">
        <v>229</v>
      </c>
      <c r="C87">
        <v>10</v>
      </c>
      <c r="D87">
        <v>1</v>
      </c>
      <c r="E87">
        <v>10</v>
      </c>
      <c r="F87">
        <v>0</v>
      </c>
      <c r="H87">
        <v>819200</v>
      </c>
      <c r="I87">
        <v>13653.333333333334</v>
      </c>
      <c r="J87">
        <f t="shared" si="77"/>
        <v>27307</v>
      </c>
      <c r="K87">
        <v>1536000</v>
      </c>
      <c r="L87">
        <v>256000</v>
      </c>
      <c r="M87">
        <v>0</v>
      </c>
      <c r="N87">
        <v>102400</v>
      </c>
      <c r="O87">
        <v>0</v>
      </c>
      <c r="R87">
        <v>10</v>
      </c>
      <c r="AR87">
        <v>9</v>
      </c>
      <c r="AY87">
        <f t="shared" si="96"/>
        <v>0</v>
      </c>
      <c r="AZ87">
        <f t="shared" si="97"/>
        <v>2</v>
      </c>
      <c r="BA87">
        <f t="shared" si="98"/>
        <v>0</v>
      </c>
      <c r="BB87">
        <f t="shared" si="99"/>
        <v>0</v>
      </c>
      <c r="BC87">
        <f t="shared" si="100"/>
        <v>0</v>
      </c>
      <c r="BD87">
        <f t="shared" si="101"/>
        <v>0</v>
      </c>
      <c r="BE87">
        <f t="shared" si="102"/>
        <v>0</v>
      </c>
      <c r="BF87">
        <f t="shared" si="103"/>
        <v>0</v>
      </c>
      <c r="BG87">
        <f t="shared" si="104"/>
        <v>0</v>
      </c>
      <c r="BH87">
        <f t="shared" si="105"/>
        <v>0</v>
      </c>
      <c r="BI87">
        <f t="shared" si="106"/>
        <v>0</v>
      </c>
      <c r="BJ87">
        <f t="shared" si="107"/>
        <v>0</v>
      </c>
      <c r="BK87">
        <f t="shared" si="108"/>
        <v>0</v>
      </c>
      <c r="BL87">
        <f t="shared" si="109"/>
        <v>0</v>
      </c>
      <c r="BM87">
        <f t="shared" si="110"/>
        <v>0</v>
      </c>
      <c r="BN87">
        <f t="shared" si="111"/>
        <v>0</v>
      </c>
      <c r="BO87">
        <f t="shared" si="112"/>
        <v>0</v>
      </c>
      <c r="BP87">
        <f t="shared" si="113"/>
        <v>0</v>
      </c>
      <c r="BQ87">
        <f t="shared" si="114"/>
        <v>0</v>
      </c>
      <c r="BR87">
        <f t="shared" si="115"/>
        <v>0</v>
      </c>
      <c r="BS87">
        <f t="shared" si="116"/>
        <v>0</v>
      </c>
      <c r="BT87">
        <f t="shared" si="117"/>
        <v>0</v>
      </c>
      <c r="BU87">
        <f t="shared" si="118"/>
        <v>0</v>
      </c>
      <c r="BV87">
        <f t="shared" si="119"/>
        <v>0</v>
      </c>
      <c r="BW87">
        <f t="shared" si="120"/>
        <v>0</v>
      </c>
      <c r="BX87">
        <f t="shared" si="121"/>
        <v>0</v>
      </c>
      <c r="BY87">
        <f t="shared" si="122"/>
        <v>0</v>
      </c>
      <c r="BZ87">
        <f t="shared" si="123"/>
        <v>2</v>
      </c>
      <c r="CA87">
        <f t="shared" si="124"/>
        <v>0</v>
      </c>
      <c r="CB87">
        <f t="shared" si="125"/>
        <v>0</v>
      </c>
      <c r="CC87">
        <f t="shared" si="126"/>
        <v>0</v>
      </c>
      <c r="CD87">
        <f t="shared" si="127"/>
        <v>0</v>
      </c>
      <c r="CE87">
        <f t="shared" si="128"/>
        <v>0</v>
      </c>
      <c r="CF87">
        <f t="shared" si="129"/>
        <v>0</v>
      </c>
      <c r="CG87">
        <f t="shared" si="78"/>
        <v>2</v>
      </c>
      <c r="CH87">
        <f t="shared" si="79"/>
        <v>2</v>
      </c>
      <c r="CI87">
        <f t="shared" si="131"/>
        <v>3069000</v>
      </c>
      <c r="CJ87">
        <f t="shared" si="80"/>
        <v>0</v>
      </c>
      <c r="CK87">
        <f t="shared" si="81"/>
        <v>0</v>
      </c>
      <c r="CL87">
        <f t="shared" si="82"/>
        <v>0</v>
      </c>
      <c r="CM87">
        <f t="shared" si="83"/>
        <v>0</v>
      </c>
      <c r="CN87">
        <f t="shared" si="84"/>
        <v>0</v>
      </c>
      <c r="CO87">
        <f t="shared" si="85"/>
        <v>0</v>
      </c>
      <c r="CP87">
        <f t="shared" si="86"/>
        <v>0</v>
      </c>
      <c r="CQ87">
        <f t="shared" si="87"/>
        <v>0</v>
      </c>
      <c r="CR87">
        <f t="shared" si="88"/>
        <v>0</v>
      </c>
      <c r="CS87">
        <f t="shared" si="89"/>
        <v>0</v>
      </c>
      <c r="CT87">
        <f t="shared" si="90"/>
        <v>0</v>
      </c>
      <c r="CU87">
        <f t="shared" si="91"/>
        <v>0</v>
      </c>
      <c r="CV87">
        <f t="shared" si="92"/>
        <v>0</v>
      </c>
      <c r="CW87">
        <f t="shared" si="93"/>
        <v>0</v>
      </c>
      <c r="CX87">
        <f t="shared" si="94"/>
        <v>0</v>
      </c>
      <c r="CY87">
        <f t="shared" si="95"/>
        <v>3069000</v>
      </c>
    </row>
    <row r="88" spans="1:103">
      <c r="A88" t="s">
        <v>91</v>
      </c>
      <c r="B88" t="s">
        <v>229</v>
      </c>
      <c r="C88">
        <v>1</v>
      </c>
      <c r="D88">
        <v>1</v>
      </c>
      <c r="E88">
        <v>1</v>
      </c>
      <c r="F88">
        <v>0</v>
      </c>
      <c r="H88">
        <v>30</v>
      </c>
      <c r="I88">
        <v>0.5</v>
      </c>
      <c r="J88">
        <f t="shared" si="77"/>
        <v>1</v>
      </c>
      <c r="K88">
        <v>1000</v>
      </c>
      <c r="L88">
        <v>500</v>
      </c>
      <c r="M88">
        <v>0</v>
      </c>
      <c r="N88">
        <v>0</v>
      </c>
      <c r="O88">
        <v>100</v>
      </c>
      <c r="R88">
        <v>1</v>
      </c>
      <c r="AF88">
        <v>1</v>
      </c>
      <c r="AY88">
        <f t="shared" si="96"/>
        <v>0</v>
      </c>
      <c r="AZ88">
        <f t="shared" si="97"/>
        <v>2</v>
      </c>
      <c r="BA88">
        <f t="shared" si="98"/>
        <v>0</v>
      </c>
      <c r="BB88">
        <f t="shared" si="99"/>
        <v>0</v>
      </c>
      <c r="BC88">
        <f t="shared" si="100"/>
        <v>0</v>
      </c>
      <c r="BD88">
        <f t="shared" si="101"/>
        <v>0</v>
      </c>
      <c r="BE88">
        <f t="shared" si="102"/>
        <v>0</v>
      </c>
      <c r="BF88">
        <f t="shared" si="103"/>
        <v>0</v>
      </c>
      <c r="BG88">
        <f t="shared" si="104"/>
        <v>0</v>
      </c>
      <c r="BH88">
        <f t="shared" si="105"/>
        <v>0</v>
      </c>
      <c r="BI88">
        <f t="shared" si="106"/>
        <v>0</v>
      </c>
      <c r="BJ88">
        <f t="shared" si="107"/>
        <v>0</v>
      </c>
      <c r="BK88">
        <f t="shared" si="108"/>
        <v>0</v>
      </c>
      <c r="BL88">
        <f t="shared" si="109"/>
        <v>0</v>
      </c>
      <c r="BM88">
        <f t="shared" si="110"/>
        <v>0</v>
      </c>
      <c r="BN88">
        <f t="shared" si="111"/>
        <v>0</v>
      </c>
      <c r="BO88">
        <f t="shared" si="112"/>
        <v>0</v>
      </c>
      <c r="BP88">
        <f t="shared" si="113"/>
        <v>0</v>
      </c>
      <c r="BQ88">
        <f t="shared" si="114"/>
        <v>0</v>
      </c>
      <c r="BR88">
        <f t="shared" si="115"/>
        <v>0</v>
      </c>
      <c r="BS88">
        <f t="shared" si="116"/>
        <v>0</v>
      </c>
      <c r="BT88">
        <f t="shared" si="117"/>
        <v>0</v>
      </c>
      <c r="BU88">
        <f t="shared" si="118"/>
        <v>0</v>
      </c>
      <c r="BV88">
        <f t="shared" si="119"/>
        <v>0</v>
      </c>
      <c r="BW88">
        <f t="shared" si="120"/>
        <v>0</v>
      </c>
      <c r="BX88">
        <f t="shared" si="121"/>
        <v>0</v>
      </c>
      <c r="BY88">
        <f t="shared" si="122"/>
        <v>0</v>
      </c>
      <c r="BZ88">
        <f t="shared" si="123"/>
        <v>0</v>
      </c>
      <c r="CA88">
        <f t="shared" si="124"/>
        <v>0</v>
      </c>
      <c r="CB88">
        <f t="shared" si="125"/>
        <v>0</v>
      </c>
      <c r="CC88">
        <f t="shared" si="126"/>
        <v>0</v>
      </c>
      <c r="CD88">
        <f t="shared" si="127"/>
        <v>0</v>
      </c>
      <c r="CE88">
        <f t="shared" si="128"/>
        <v>0</v>
      </c>
      <c r="CF88">
        <f t="shared" si="129"/>
        <v>0</v>
      </c>
      <c r="CG88">
        <f t="shared" si="78"/>
        <v>2</v>
      </c>
      <c r="CH88">
        <f t="shared" si="79"/>
        <v>2</v>
      </c>
      <c r="CI88">
        <f>K88</f>
        <v>1000</v>
      </c>
      <c r="CJ88">
        <f t="shared" si="80"/>
        <v>0</v>
      </c>
      <c r="CK88">
        <f t="shared" si="81"/>
        <v>0</v>
      </c>
      <c r="CL88">
        <f t="shared" si="82"/>
        <v>0</v>
      </c>
      <c r="CM88">
        <f t="shared" si="83"/>
        <v>0</v>
      </c>
      <c r="CN88">
        <f t="shared" si="84"/>
        <v>0</v>
      </c>
      <c r="CO88">
        <f t="shared" si="85"/>
        <v>0</v>
      </c>
      <c r="CP88">
        <f t="shared" si="86"/>
        <v>0</v>
      </c>
      <c r="CQ88">
        <f t="shared" si="87"/>
        <v>0</v>
      </c>
      <c r="CR88">
        <f t="shared" si="88"/>
        <v>0</v>
      </c>
      <c r="CS88">
        <f t="shared" si="89"/>
        <v>0</v>
      </c>
      <c r="CT88">
        <f t="shared" si="90"/>
        <v>0</v>
      </c>
      <c r="CU88">
        <f t="shared" si="91"/>
        <v>0</v>
      </c>
      <c r="CV88">
        <f t="shared" si="92"/>
        <v>0</v>
      </c>
      <c r="CW88">
        <f t="shared" si="93"/>
        <v>0</v>
      </c>
      <c r="CX88">
        <f t="shared" si="94"/>
        <v>0</v>
      </c>
      <c r="CY88">
        <f t="shared" si="95"/>
        <v>1000</v>
      </c>
    </row>
    <row r="89" spans="1:103">
      <c r="A89" t="s">
        <v>91</v>
      </c>
      <c r="B89" t="s">
        <v>229</v>
      </c>
      <c r="C89">
        <v>2</v>
      </c>
      <c r="D89">
        <v>1</v>
      </c>
      <c r="E89">
        <v>2</v>
      </c>
      <c r="F89">
        <v>0</v>
      </c>
      <c r="H89">
        <v>800</v>
      </c>
      <c r="I89">
        <v>13.333333333333334</v>
      </c>
      <c r="J89">
        <f t="shared" si="77"/>
        <v>27</v>
      </c>
      <c r="K89">
        <v>2000</v>
      </c>
      <c r="L89">
        <v>1000</v>
      </c>
      <c r="M89">
        <v>0</v>
      </c>
      <c r="N89">
        <v>0</v>
      </c>
      <c r="O89">
        <v>200</v>
      </c>
      <c r="R89">
        <v>2</v>
      </c>
      <c r="AF89">
        <v>2</v>
      </c>
      <c r="AJ89">
        <v>1</v>
      </c>
      <c r="AY89">
        <f t="shared" si="96"/>
        <v>0</v>
      </c>
      <c r="AZ89">
        <f t="shared" si="97"/>
        <v>2</v>
      </c>
      <c r="BA89">
        <f t="shared" si="98"/>
        <v>0</v>
      </c>
      <c r="BB89">
        <f t="shared" si="99"/>
        <v>0</v>
      </c>
      <c r="BC89">
        <f t="shared" si="100"/>
        <v>0</v>
      </c>
      <c r="BD89">
        <f t="shared" si="101"/>
        <v>0</v>
      </c>
      <c r="BE89">
        <f t="shared" si="102"/>
        <v>0</v>
      </c>
      <c r="BF89">
        <f t="shared" si="103"/>
        <v>0</v>
      </c>
      <c r="BG89">
        <f t="shared" si="104"/>
        <v>0</v>
      </c>
      <c r="BH89">
        <f t="shared" si="105"/>
        <v>0</v>
      </c>
      <c r="BI89">
        <f t="shared" si="106"/>
        <v>0</v>
      </c>
      <c r="BJ89">
        <f t="shared" si="107"/>
        <v>0</v>
      </c>
      <c r="BK89">
        <f t="shared" si="108"/>
        <v>0</v>
      </c>
      <c r="BL89">
        <f t="shared" si="109"/>
        <v>0</v>
      </c>
      <c r="BM89">
        <f t="shared" si="110"/>
        <v>0</v>
      </c>
      <c r="BN89">
        <f t="shared" si="111"/>
        <v>0</v>
      </c>
      <c r="BO89">
        <f t="shared" si="112"/>
        <v>0</v>
      </c>
      <c r="BP89">
        <f t="shared" si="113"/>
        <v>0</v>
      </c>
      <c r="BQ89">
        <f t="shared" si="114"/>
        <v>0</v>
      </c>
      <c r="BR89">
        <f t="shared" si="115"/>
        <v>2</v>
      </c>
      <c r="BS89">
        <f t="shared" si="116"/>
        <v>0</v>
      </c>
      <c r="BT89">
        <f t="shared" si="117"/>
        <v>0</v>
      </c>
      <c r="BU89">
        <f t="shared" si="118"/>
        <v>0</v>
      </c>
      <c r="BV89">
        <f t="shared" si="119"/>
        <v>0</v>
      </c>
      <c r="BW89">
        <f t="shared" si="120"/>
        <v>0</v>
      </c>
      <c r="BX89">
        <f t="shared" si="121"/>
        <v>0</v>
      </c>
      <c r="BY89">
        <f t="shared" si="122"/>
        <v>0</v>
      </c>
      <c r="BZ89">
        <f t="shared" si="123"/>
        <v>0</v>
      </c>
      <c r="CA89">
        <f t="shared" si="124"/>
        <v>0</v>
      </c>
      <c r="CB89">
        <f t="shared" si="125"/>
        <v>0</v>
      </c>
      <c r="CC89">
        <f t="shared" si="126"/>
        <v>0</v>
      </c>
      <c r="CD89">
        <f t="shared" si="127"/>
        <v>0</v>
      </c>
      <c r="CE89">
        <f t="shared" si="128"/>
        <v>0</v>
      </c>
      <c r="CF89">
        <f t="shared" si="129"/>
        <v>0</v>
      </c>
      <c r="CG89">
        <f t="shared" si="78"/>
        <v>2</v>
      </c>
      <c r="CH89">
        <f t="shared" si="79"/>
        <v>2</v>
      </c>
      <c r="CI89">
        <f>CI88+K89</f>
        <v>3000</v>
      </c>
      <c r="CJ89">
        <f t="shared" si="80"/>
        <v>0</v>
      </c>
      <c r="CK89">
        <f t="shared" si="81"/>
        <v>0</v>
      </c>
      <c r="CL89">
        <f t="shared" si="82"/>
        <v>0</v>
      </c>
      <c r="CM89">
        <f t="shared" si="83"/>
        <v>0</v>
      </c>
      <c r="CN89">
        <f t="shared" si="84"/>
        <v>0</v>
      </c>
      <c r="CO89">
        <f t="shared" si="85"/>
        <v>0</v>
      </c>
      <c r="CP89">
        <f t="shared" si="86"/>
        <v>0</v>
      </c>
      <c r="CQ89">
        <f t="shared" si="87"/>
        <v>0</v>
      </c>
      <c r="CR89">
        <f t="shared" si="88"/>
        <v>0</v>
      </c>
      <c r="CS89">
        <f t="shared" si="89"/>
        <v>0</v>
      </c>
      <c r="CT89">
        <f t="shared" si="90"/>
        <v>0</v>
      </c>
      <c r="CU89">
        <f t="shared" si="91"/>
        <v>0</v>
      </c>
      <c r="CV89">
        <f t="shared" si="92"/>
        <v>0</v>
      </c>
      <c r="CW89">
        <f t="shared" si="93"/>
        <v>0</v>
      </c>
      <c r="CX89">
        <f t="shared" si="94"/>
        <v>0</v>
      </c>
      <c r="CY89">
        <f t="shared" si="95"/>
        <v>3000</v>
      </c>
    </row>
    <row r="90" spans="1:103">
      <c r="A90" t="s">
        <v>91</v>
      </c>
      <c r="B90" t="s">
        <v>229</v>
      </c>
      <c r="C90">
        <v>3</v>
      </c>
      <c r="D90">
        <v>1</v>
      </c>
      <c r="E90">
        <v>3</v>
      </c>
      <c r="F90">
        <v>0</v>
      </c>
      <c r="H90">
        <v>1600</v>
      </c>
      <c r="I90">
        <v>26.666666666666668</v>
      </c>
      <c r="J90">
        <f t="shared" si="77"/>
        <v>54</v>
      </c>
      <c r="K90">
        <v>4000</v>
      </c>
      <c r="L90">
        <v>2000</v>
      </c>
      <c r="M90">
        <v>0</v>
      </c>
      <c r="N90">
        <v>0</v>
      </c>
      <c r="O90">
        <v>400</v>
      </c>
      <c r="R90">
        <v>3</v>
      </c>
      <c r="AF90">
        <v>3</v>
      </c>
      <c r="AJ90">
        <v>2</v>
      </c>
      <c r="AY90">
        <f t="shared" si="96"/>
        <v>0</v>
      </c>
      <c r="AZ90">
        <f t="shared" si="97"/>
        <v>2</v>
      </c>
      <c r="BA90">
        <f t="shared" si="98"/>
        <v>0</v>
      </c>
      <c r="BB90">
        <f t="shared" si="99"/>
        <v>0</v>
      </c>
      <c r="BC90">
        <f t="shared" si="100"/>
        <v>0</v>
      </c>
      <c r="BD90">
        <f t="shared" si="101"/>
        <v>0</v>
      </c>
      <c r="BE90">
        <f t="shared" si="102"/>
        <v>0</v>
      </c>
      <c r="BF90">
        <f t="shared" si="103"/>
        <v>0</v>
      </c>
      <c r="BG90">
        <f t="shared" si="104"/>
        <v>0</v>
      </c>
      <c r="BH90">
        <f t="shared" si="105"/>
        <v>0</v>
      </c>
      <c r="BI90">
        <f t="shared" si="106"/>
        <v>0</v>
      </c>
      <c r="BJ90">
        <f t="shared" si="107"/>
        <v>0</v>
      </c>
      <c r="BK90">
        <f t="shared" si="108"/>
        <v>0</v>
      </c>
      <c r="BL90">
        <f t="shared" si="109"/>
        <v>0</v>
      </c>
      <c r="BM90">
        <f t="shared" si="110"/>
        <v>0</v>
      </c>
      <c r="BN90">
        <f t="shared" si="111"/>
        <v>0</v>
      </c>
      <c r="BO90">
        <f t="shared" si="112"/>
        <v>0</v>
      </c>
      <c r="BP90">
        <f t="shared" si="113"/>
        <v>0</v>
      </c>
      <c r="BQ90">
        <f t="shared" si="114"/>
        <v>0</v>
      </c>
      <c r="BR90">
        <f t="shared" si="115"/>
        <v>2</v>
      </c>
      <c r="BS90">
        <f t="shared" si="116"/>
        <v>0</v>
      </c>
      <c r="BT90">
        <f t="shared" si="117"/>
        <v>0</v>
      </c>
      <c r="BU90">
        <f t="shared" si="118"/>
        <v>0</v>
      </c>
      <c r="BV90">
        <f t="shared" si="119"/>
        <v>0</v>
      </c>
      <c r="BW90">
        <f t="shared" si="120"/>
        <v>0</v>
      </c>
      <c r="BX90">
        <f t="shared" si="121"/>
        <v>0</v>
      </c>
      <c r="BY90">
        <f t="shared" si="122"/>
        <v>0</v>
      </c>
      <c r="BZ90">
        <f t="shared" si="123"/>
        <v>0</v>
      </c>
      <c r="CA90">
        <f t="shared" si="124"/>
        <v>0</v>
      </c>
      <c r="CB90">
        <f t="shared" si="125"/>
        <v>0</v>
      </c>
      <c r="CC90">
        <f t="shared" si="126"/>
        <v>0</v>
      </c>
      <c r="CD90">
        <f t="shared" si="127"/>
        <v>0</v>
      </c>
      <c r="CE90">
        <f t="shared" si="128"/>
        <v>0</v>
      </c>
      <c r="CF90">
        <f t="shared" si="129"/>
        <v>0</v>
      </c>
      <c r="CG90">
        <f t="shared" si="78"/>
        <v>2</v>
      </c>
      <c r="CH90">
        <f t="shared" si="79"/>
        <v>2</v>
      </c>
      <c r="CI90">
        <f t="shared" ref="CI90:CI97" si="132">CI89+K90</f>
        <v>7000</v>
      </c>
      <c r="CJ90">
        <f t="shared" si="80"/>
        <v>0</v>
      </c>
      <c r="CK90">
        <f t="shared" si="81"/>
        <v>0</v>
      </c>
      <c r="CL90">
        <f t="shared" si="82"/>
        <v>0</v>
      </c>
      <c r="CM90">
        <f t="shared" si="83"/>
        <v>0</v>
      </c>
      <c r="CN90">
        <f t="shared" si="84"/>
        <v>0</v>
      </c>
      <c r="CO90">
        <f t="shared" si="85"/>
        <v>0</v>
      </c>
      <c r="CP90">
        <f t="shared" si="86"/>
        <v>0</v>
      </c>
      <c r="CQ90">
        <f t="shared" si="87"/>
        <v>0</v>
      </c>
      <c r="CR90">
        <f t="shared" si="88"/>
        <v>0</v>
      </c>
      <c r="CS90">
        <f t="shared" si="89"/>
        <v>0</v>
      </c>
      <c r="CT90">
        <f t="shared" si="90"/>
        <v>0</v>
      </c>
      <c r="CU90">
        <f t="shared" si="91"/>
        <v>0</v>
      </c>
      <c r="CV90">
        <f t="shared" si="92"/>
        <v>0</v>
      </c>
      <c r="CW90">
        <f t="shared" si="93"/>
        <v>0</v>
      </c>
      <c r="CX90">
        <f t="shared" si="94"/>
        <v>0</v>
      </c>
      <c r="CY90">
        <f t="shared" si="95"/>
        <v>7000</v>
      </c>
    </row>
    <row r="91" spans="1:103">
      <c r="A91" t="s">
        <v>91</v>
      </c>
      <c r="B91" t="s">
        <v>229</v>
      </c>
      <c r="C91">
        <v>4</v>
      </c>
      <c r="D91">
        <v>1</v>
      </c>
      <c r="E91">
        <v>4</v>
      </c>
      <c r="F91">
        <v>0</v>
      </c>
      <c r="H91">
        <v>3200</v>
      </c>
      <c r="I91">
        <v>53.333333333333336</v>
      </c>
      <c r="J91">
        <f t="shared" si="77"/>
        <v>107</v>
      </c>
      <c r="K91">
        <v>8000</v>
      </c>
      <c r="L91">
        <v>4000</v>
      </c>
      <c r="M91">
        <v>0</v>
      </c>
      <c r="N91">
        <v>0</v>
      </c>
      <c r="O91">
        <v>800</v>
      </c>
      <c r="R91">
        <v>4</v>
      </c>
      <c r="AF91">
        <v>4</v>
      </c>
      <c r="AJ91">
        <v>3</v>
      </c>
      <c r="AY91">
        <f t="shared" si="96"/>
        <v>0</v>
      </c>
      <c r="AZ91">
        <f t="shared" si="97"/>
        <v>2</v>
      </c>
      <c r="BA91">
        <f t="shared" si="98"/>
        <v>0</v>
      </c>
      <c r="BB91">
        <f t="shared" si="99"/>
        <v>0</v>
      </c>
      <c r="BC91">
        <f t="shared" si="100"/>
        <v>0</v>
      </c>
      <c r="BD91">
        <f t="shared" si="101"/>
        <v>0</v>
      </c>
      <c r="BE91">
        <f t="shared" si="102"/>
        <v>0</v>
      </c>
      <c r="BF91">
        <f t="shared" si="103"/>
        <v>0</v>
      </c>
      <c r="BG91">
        <f t="shared" si="104"/>
        <v>0</v>
      </c>
      <c r="BH91">
        <f t="shared" si="105"/>
        <v>0</v>
      </c>
      <c r="BI91">
        <f t="shared" si="106"/>
        <v>0</v>
      </c>
      <c r="BJ91">
        <f t="shared" si="107"/>
        <v>0</v>
      </c>
      <c r="BK91">
        <f t="shared" si="108"/>
        <v>0</v>
      </c>
      <c r="BL91">
        <f t="shared" si="109"/>
        <v>0</v>
      </c>
      <c r="BM91">
        <f t="shared" si="110"/>
        <v>0</v>
      </c>
      <c r="BN91">
        <f t="shared" si="111"/>
        <v>0</v>
      </c>
      <c r="BO91">
        <f t="shared" si="112"/>
        <v>0</v>
      </c>
      <c r="BP91">
        <f t="shared" si="113"/>
        <v>0</v>
      </c>
      <c r="BQ91">
        <f t="shared" si="114"/>
        <v>0</v>
      </c>
      <c r="BR91">
        <f t="shared" si="115"/>
        <v>2</v>
      </c>
      <c r="BS91">
        <f t="shared" si="116"/>
        <v>0</v>
      </c>
      <c r="BT91">
        <f t="shared" si="117"/>
        <v>0</v>
      </c>
      <c r="BU91">
        <f t="shared" si="118"/>
        <v>0</v>
      </c>
      <c r="BV91">
        <f t="shared" si="119"/>
        <v>0</v>
      </c>
      <c r="BW91">
        <f t="shared" si="120"/>
        <v>0</v>
      </c>
      <c r="BX91">
        <f t="shared" si="121"/>
        <v>0</v>
      </c>
      <c r="BY91">
        <f t="shared" si="122"/>
        <v>0</v>
      </c>
      <c r="BZ91">
        <f t="shared" si="123"/>
        <v>0</v>
      </c>
      <c r="CA91">
        <f t="shared" si="124"/>
        <v>0</v>
      </c>
      <c r="CB91">
        <f t="shared" si="125"/>
        <v>0</v>
      </c>
      <c r="CC91">
        <f t="shared" si="126"/>
        <v>0</v>
      </c>
      <c r="CD91">
        <f t="shared" si="127"/>
        <v>0</v>
      </c>
      <c r="CE91">
        <f t="shared" si="128"/>
        <v>0</v>
      </c>
      <c r="CF91">
        <f t="shared" si="129"/>
        <v>0</v>
      </c>
      <c r="CG91">
        <f t="shared" si="78"/>
        <v>2</v>
      </c>
      <c r="CH91">
        <f t="shared" si="79"/>
        <v>2</v>
      </c>
      <c r="CI91">
        <f t="shared" si="132"/>
        <v>15000</v>
      </c>
      <c r="CJ91">
        <f t="shared" si="80"/>
        <v>0</v>
      </c>
      <c r="CK91">
        <f t="shared" si="81"/>
        <v>0</v>
      </c>
      <c r="CL91">
        <f t="shared" si="82"/>
        <v>0</v>
      </c>
      <c r="CM91">
        <f t="shared" si="83"/>
        <v>0</v>
      </c>
      <c r="CN91">
        <f t="shared" si="84"/>
        <v>0</v>
      </c>
      <c r="CO91">
        <f t="shared" si="85"/>
        <v>0</v>
      </c>
      <c r="CP91">
        <f t="shared" si="86"/>
        <v>0</v>
      </c>
      <c r="CQ91">
        <f t="shared" si="87"/>
        <v>0</v>
      </c>
      <c r="CR91">
        <f t="shared" si="88"/>
        <v>0</v>
      </c>
      <c r="CS91">
        <f t="shared" si="89"/>
        <v>0</v>
      </c>
      <c r="CT91">
        <f t="shared" si="90"/>
        <v>0</v>
      </c>
      <c r="CU91">
        <f t="shared" si="91"/>
        <v>0</v>
      </c>
      <c r="CV91">
        <f t="shared" si="92"/>
        <v>0</v>
      </c>
      <c r="CW91">
        <f t="shared" si="93"/>
        <v>0</v>
      </c>
      <c r="CX91">
        <f t="shared" si="94"/>
        <v>0</v>
      </c>
      <c r="CY91">
        <f t="shared" si="95"/>
        <v>15000</v>
      </c>
    </row>
    <row r="92" spans="1:103">
      <c r="A92" t="s">
        <v>91</v>
      </c>
      <c r="B92" t="s">
        <v>229</v>
      </c>
      <c r="C92">
        <v>5</v>
      </c>
      <c r="D92">
        <v>1</v>
      </c>
      <c r="E92">
        <v>5</v>
      </c>
      <c r="F92">
        <v>0</v>
      </c>
      <c r="H92">
        <v>6400</v>
      </c>
      <c r="I92">
        <v>106.66666666666667</v>
      </c>
      <c r="J92">
        <f t="shared" si="77"/>
        <v>214</v>
      </c>
      <c r="K92">
        <v>16000</v>
      </c>
      <c r="L92">
        <v>8000</v>
      </c>
      <c r="M92">
        <v>0</v>
      </c>
      <c r="N92">
        <v>0</v>
      </c>
      <c r="O92">
        <v>1600</v>
      </c>
      <c r="R92">
        <v>5</v>
      </c>
      <c r="AF92">
        <v>5</v>
      </c>
      <c r="AJ92">
        <v>4</v>
      </c>
      <c r="AY92">
        <f t="shared" si="96"/>
        <v>0</v>
      </c>
      <c r="AZ92">
        <f t="shared" si="97"/>
        <v>2</v>
      </c>
      <c r="BA92">
        <f t="shared" si="98"/>
        <v>0</v>
      </c>
      <c r="BB92">
        <f t="shared" si="99"/>
        <v>0</v>
      </c>
      <c r="BC92">
        <f t="shared" si="100"/>
        <v>0</v>
      </c>
      <c r="BD92">
        <f t="shared" si="101"/>
        <v>0</v>
      </c>
      <c r="BE92">
        <f t="shared" si="102"/>
        <v>0</v>
      </c>
      <c r="BF92">
        <f t="shared" si="103"/>
        <v>0</v>
      </c>
      <c r="BG92">
        <f t="shared" si="104"/>
        <v>0</v>
      </c>
      <c r="BH92">
        <f t="shared" si="105"/>
        <v>0</v>
      </c>
      <c r="BI92">
        <f t="shared" si="106"/>
        <v>0</v>
      </c>
      <c r="BJ92">
        <f t="shared" si="107"/>
        <v>0</v>
      </c>
      <c r="BK92">
        <f t="shared" si="108"/>
        <v>0</v>
      </c>
      <c r="BL92">
        <f t="shared" si="109"/>
        <v>0</v>
      </c>
      <c r="BM92">
        <f t="shared" si="110"/>
        <v>0</v>
      </c>
      <c r="BN92">
        <f t="shared" si="111"/>
        <v>0</v>
      </c>
      <c r="BO92">
        <f t="shared" si="112"/>
        <v>0</v>
      </c>
      <c r="BP92">
        <f t="shared" si="113"/>
        <v>0</v>
      </c>
      <c r="BQ92">
        <f t="shared" si="114"/>
        <v>0</v>
      </c>
      <c r="BR92">
        <f t="shared" si="115"/>
        <v>2</v>
      </c>
      <c r="BS92">
        <f t="shared" si="116"/>
        <v>0</v>
      </c>
      <c r="BT92">
        <f t="shared" si="117"/>
        <v>0</v>
      </c>
      <c r="BU92">
        <f t="shared" si="118"/>
        <v>0</v>
      </c>
      <c r="BV92">
        <f t="shared" si="119"/>
        <v>0</v>
      </c>
      <c r="BW92">
        <f t="shared" si="120"/>
        <v>0</v>
      </c>
      <c r="BX92">
        <f t="shared" si="121"/>
        <v>0</v>
      </c>
      <c r="BY92">
        <f t="shared" si="122"/>
        <v>0</v>
      </c>
      <c r="BZ92">
        <f t="shared" si="123"/>
        <v>0</v>
      </c>
      <c r="CA92">
        <f t="shared" si="124"/>
        <v>0</v>
      </c>
      <c r="CB92">
        <f t="shared" si="125"/>
        <v>0</v>
      </c>
      <c r="CC92">
        <f t="shared" si="126"/>
        <v>0</v>
      </c>
      <c r="CD92">
        <f t="shared" si="127"/>
        <v>0</v>
      </c>
      <c r="CE92">
        <f t="shared" si="128"/>
        <v>0</v>
      </c>
      <c r="CF92">
        <f t="shared" si="129"/>
        <v>0</v>
      </c>
      <c r="CG92">
        <f t="shared" si="78"/>
        <v>2</v>
      </c>
      <c r="CH92">
        <f t="shared" si="79"/>
        <v>2</v>
      </c>
      <c r="CI92">
        <f t="shared" si="132"/>
        <v>31000</v>
      </c>
      <c r="CJ92">
        <f t="shared" si="80"/>
        <v>0</v>
      </c>
      <c r="CK92">
        <f t="shared" si="81"/>
        <v>0</v>
      </c>
      <c r="CL92">
        <f t="shared" si="82"/>
        <v>0</v>
      </c>
      <c r="CM92">
        <f t="shared" si="83"/>
        <v>0</v>
      </c>
      <c r="CN92">
        <f t="shared" si="84"/>
        <v>0</v>
      </c>
      <c r="CO92">
        <f t="shared" si="85"/>
        <v>0</v>
      </c>
      <c r="CP92">
        <f t="shared" si="86"/>
        <v>0</v>
      </c>
      <c r="CQ92">
        <f t="shared" si="87"/>
        <v>0</v>
      </c>
      <c r="CR92">
        <f t="shared" si="88"/>
        <v>0</v>
      </c>
      <c r="CS92">
        <f t="shared" si="89"/>
        <v>0</v>
      </c>
      <c r="CT92">
        <f t="shared" si="90"/>
        <v>0</v>
      </c>
      <c r="CU92">
        <f t="shared" si="91"/>
        <v>0</v>
      </c>
      <c r="CV92">
        <f t="shared" si="92"/>
        <v>0</v>
      </c>
      <c r="CW92">
        <f t="shared" si="93"/>
        <v>0</v>
      </c>
      <c r="CX92">
        <f t="shared" si="94"/>
        <v>0</v>
      </c>
      <c r="CY92">
        <f t="shared" si="95"/>
        <v>31000</v>
      </c>
    </row>
    <row r="93" spans="1:103">
      <c r="A93" t="s">
        <v>91</v>
      </c>
      <c r="B93" t="s">
        <v>229</v>
      </c>
      <c r="C93">
        <v>6</v>
      </c>
      <c r="D93">
        <v>1</v>
      </c>
      <c r="E93">
        <v>6</v>
      </c>
      <c r="F93">
        <v>0</v>
      </c>
      <c r="H93">
        <v>12800</v>
      </c>
      <c r="I93">
        <v>213.33333333333334</v>
      </c>
      <c r="J93">
        <f t="shared" si="77"/>
        <v>427</v>
      </c>
      <c r="K93">
        <v>32000</v>
      </c>
      <c r="L93">
        <v>16000</v>
      </c>
      <c r="M93">
        <v>0</v>
      </c>
      <c r="N93">
        <v>0</v>
      </c>
      <c r="O93">
        <v>3200</v>
      </c>
      <c r="R93">
        <v>6</v>
      </c>
      <c r="AF93">
        <v>6</v>
      </c>
      <c r="AJ93">
        <v>5</v>
      </c>
      <c r="AY93">
        <f t="shared" si="96"/>
        <v>0</v>
      </c>
      <c r="AZ93">
        <f t="shared" si="97"/>
        <v>2</v>
      </c>
      <c r="BA93">
        <f t="shared" si="98"/>
        <v>0</v>
      </c>
      <c r="BB93">
        <f t="shared" si="99"/>
        <v>0</v>
      </c>
      <c r="BC93">
        <f t="shared" si="100"/>
        <v>0</v>
      </c>
      <c r="BD93">
        <f t="shared" si="101"/>
        <v>0</v>
      </c>
      <c r="BE93">
        <f t="shared" si="102"/>
        <v>0</v>
      </c>
      <c r="BF93">
        <f t="shared" si="103"/>
        <v>0</v>
      </c>
      <c r="BG93">
        <f t="shared" si="104"/>
        <v>0</v>
      </c>
      <c r="BH93">
        <f t="shared" si="105"/>
        <v>0</v>
      </c>
      <c r="BI93">
        <f t="shared" si="106"/>
        <v>0</v>
      </c>
      <c r="BJ93">
        <f t="shared" si="107"/>
        <v>0</v>
      </c>
      <c r="BK93">
        <f t="shared" si="108"/>
        <v>0</v>
      </c>
      <c r="BL93">
        <f t="shared" si="109"/>
        <v>0</v>
      </c>
      <c r="BM93">
        <f t="shared" si="110"/>
        <v>0</v>
      </c>
      <c r="BN93">
        <f t="shared" si="111"/>
        <v>0</v>
      </c>
      <c r="BO93">
        <f t="shared" si="112"/>
        <v>0</v>
      </c>
      <c r="BP93">
        <f t="shared" si="113"/>
        <v>0</v>
      </c>
      <c r="BQ93">
        <f t="shared" si="114"/>
        <v>0</v>
      </c>
      <c r="BR93">
        <f t="shared" si="115"/>
        <v>2</v>
      </c>
      <c r="BS93">
        <f t="shared" si="116"/>
        <v>0</v>
      </c>
      <c r="BT93">
        <f t="shared" si="117"/>
        <v>0</v>
      </c>
      <c r="BU93">
        <f t="shared" si="118"/>
        <v>0</v>
      </c>
      <c r="BV93">
        <f t="shared" si="119"/>
        <v>0</v>
      </c>
      <c r="BW93">
        <f t="shared" si="120"/>
        <v>0</v>
      </c>
      <c r="BX93">
        <f t="shared" si="121"/>
        <v>0</v>
      </c>
      <c r="BY93">
        <f t="shared" si="122"/>
        <v>0</v>
      </c>
      <c r="BZ93">
        <f t="shared" si="123"/>
        <v>0</v>
      </c>
      <c r="CA93">
        <f t="shared" si="124"/>
        <v>0</v>
      </c>
      <c r="CB93">
        <f t="shared" si="125"/>
        <v>0</v>
      </c>
      <c r="CC93">
        <f t="shared" si="126"/>
        <v>0</v>
      </c>
      <c r="CD93">
        <f t="shared" si="127"/>
        <v>0</v>
      </c>
      <c r="CE93">
        <f t="shared" si="128"/>
        <v>0</v>
      </c>
      <c r="CF93">
        <f t="shared" si="129"/>
        <v>0</v>
      </c>
      <c r="CG93">
        <f t="shared" si="78"/>
        <v>2</v>
      </c>
      <c r="CH93">
        <f t="shared" si="79"/>
        <v>2</v>
      </c>
      <c r="CI93">
        <f t="shared" si="132"/>
        <v>63000</v>
      </c>
      <c r="CJ93">
        <f t="shared" si="80"/>
        <v>0</v>
      </c>
      <c r="CK93">
        <f t="shared" si="81"/>
        <v>0</v>
      </c>
      <c r="CL93">
        <f t="shared" si="82"/>
        <v>0</v>
      </c>
      <c r="CM93">
        <f t="shared" si="83"/>
        <v>0</v>
      </c>
      <c r="CN93">
        <f t="shared" si="84"/>
        <v>0</v>
      </c>
      <c r="CO93">
        <f t="shared" si="85"/>
        <v>0</v>
      </c>
      <c r="CP93">
        <f t="shared" si="86"/>
        <v>0</v>
      </c>
      <c r="CQ93">
        <f t="shared" si="87"/>
        <v>0</v>
      </c>
      <c r="CR93">
        <f t="shared" si="88"/>
        <v>0</v>
      </c>
      <c r="CS93">
        <f t="shared" si="89"/>
        <v>0</v>
      </c>
      <c r="CT93">
        <f t="shared" si="90"/>
        <v>0</v>
      </c>
      <c r="CU93">
        <f t="shared" si="91"/>
        <v>0</v>
      </c>
      <c r="CV93">
        <f t="shared" si="92"/>
        <v>0</v>
      </c>
      <c r="CW93">
        <f t="shared" si="93"/>
        <v>0</v>
      </c>
      <c r="CX93">
        <f t="shared" si="94"/>
        <v>0</v>
      </c>
      <c r="CY93">
        <f t="shared" si="95"/>
        <v>63000</v>
      </c>
    </row>
    <row r="94" spans="1:103">
      <c r="A94" t="s">
        <v>91</v>
      </c>
      <c r="B94" t="s">
        <v>229</v>
      </c>
      <c r="C94">
        <v>7</v>
      </c>
      <c r="D94">
        <v>1</v>
      </c>
      <c r="E94">
        <v>7</v>
      </c>
      <c r="F94">
        <v>0</v>
      </c>
      <c r="H94">
        <v>25600</v>
      </c>
      <c r="I94">
        <v>426.66666666666669</v>
      </c>
      <c r="J94">
        <f t="shared" si="77"/>
        <v>854</v>
      </c>
      <c r="K94">
        <v>64000</v>
      </c>
      <c r="L94">
        <v>32000</v>
      </c>
      <c r="M94">
        <v>0</v>
      </c>
      <c r="N94">
        <v>0</v>
      </c>
      <c r="O94">
        <v>6400</v>
      </c>
      <c r="R94">
        <v>7</v>
      </c>
      <c r="AF94">
        <v>7</v>
      </c>
      <c r="AJ94">
        <v>6</v>
      </c>
      <c r="AY94">
        <f t="shared" si="96"/>
        <v>0</v>
      </c>
      <c r="AZ94">
        <f t="shared" si="97"/>
        <v>2</v>
      </c>
      <c r="BA94">
        <f t="shared" si="98"/>
        <v>0</v>
      </c>
      <c r="BB94">
        <f t="shared" si="99"/>
        <v>0</v>
      </c>
      <c r="BC94">
        <f t="shared" si="100"/>
        <v>0</v>
      </c>
      <c r="BD94">
        <f t="shared" si="101"/>
        <v>0</v>
      </c>
      <c r="BE94">
        <f t="shared" si="102"/>
        <v>0</v>
      </c>
      <c r="BF94">
        <f t="shared" si="103"/>
        <v>0</v>
      </c>
      <c r="BG94">
        <f t="shared" si="104"/>
        <v>0</v>
      </c>
      <c r="BH94">
        <f t="shared" si="105"/>
        <v>0</v>
      </c>
      <c r="BI94">
        <f t="shared" si="106"/>
        <v>0</v>
      </c>
      <c r="BJ94">
        <f t="shared" si="107"/>
        <v>0</v>
      </c>
      <c r="BK94">
        <f t="shared" si="108"/>
        <v>0</v>
      </c>
      <c r="BL94">
        <f t="shared" si="109"/>
        <v>0</v>
      </c>
      <c r="BM94">
        <f t="shared" si="110"/>
        <v>0</v>
      </c>
      <c r="BN94">
        <f t="shared" si="111"/>
        <v>0</v>
      </c>
      <c r="BO94">
        <f t="shared" si="112"/>
        <v>0</v>
      </c>
      <c r="BP94">
        <f t="shared" si="113"/>
        <v>0</v>
      </c>
      <c r="BQ94">
        <f t="shared" si="114"/>
        <v>0</v>
      </c>
      <c r="BR94">
        <f t="shared" si="115"/>
        <v>2</v>
      </c>
      <c r="BS94">
        <f t="shared" si="116"/>
        <v>0</v>
      </c>
      <c r="BT94">
        <f t="shared" si="117"/>
        <v>0</v>
      </c>
      <c r="BU94">
        <f t="shared" si="118"/>
        <v>0</v>
      </c>
      <c r="BV94">
        <f t="shared" si="119"/>
        <v>0</v>
      </c>
      <c r="BW94">
        <f t="shared" si="120"/>
        <v>0</v>
      </c>
      <c r="BX94">
        <f t="shared" si="121"/>
        <v>0</v>
      </c>
      <c r="BY94">
        <f t="shared" si="122"/>
        <v>0</v>
      </c>
      <c r="BZ94">
        <f t="shared" si="123"/>
        <v>0</v>
      </c>
      <c r="CA94">
        <f t="shared" si="124"/>
        <v>0</v>
      </c>
      <c r="CB94">
        <f t="shared" si="125"/>
        <v>0</v>
      </c>
      <c r="CC94">
        <f t="shared" si="126"/>
        <v>0</v>
      </c>
      <c r="CD94">
        <f t="shared" si="127"/>
        <v>0</v>
      </c>
      <c r="CE94">
        <f t="shared" si="128"/>
        <v>0</v>
      </c>
      <c r="CF94">
        <f t="shared" si="129"/>
        <v>0</v>
      </c>
      <c r="CG94">
        <f t="shared" si="78"/>
        <v>2</v>
      </c>
      <c r="CH94">
        <f t="shared" si="79"/>
        <v>2</v>
      </c>
      <c r="CI94">
        <f t="shared" si="132"/>
        <v>127000</v>
      </c>
      <c r="CJ94">
        <f t="shared" si="80"/>
        <v>0</v>
      </c>
      <c r="CK94">
        <f t="shared" si="81"/>
        <v>0</v>
      </c>
      <c r="CL94">
        <f t="shared" si="82"/>
        <v>0</v>
      </c>
      <c r="CM94">
        <f t="shared" si="83"/>
        <v>0</v>
      </c>
      <c r="CN94">
        <f t="shared" si="84"/>
        <v>0</v>
      </c>
      <c r="CO94">
        <f t="shared" si="85"/>
        <v>0</v>
      </c>
      <c r="CP94">
        <f t="shared" si="86"/>
        <v>0</v>
      </c>
      <c r="CQ94">
        <f t="shared" si="87"/>
        <v>0</v>
      </c>
      <c r="CR94">
        <f t="shared" si="88"/>
        <v>0</v>
      </c>
      <c r="CS94">
        <f t="shared" si="89"/>
        <v>0</v>
      </c>
      <c r="CT94">
        <f t="shared" si="90"/>
        <v>0</v>
      </c>
      <c r="CU94">
        <f t="shared" si="91"/>
        <v>0</v>
      </c>
      <c r="CV94">
        <f t="shared" si="92"/>
        <v>0</v>
      </c>
      <c r="CW94">
        <f t="shared" si="93"/>
        <v>0</v>
      </c>
      <c r="CX94">
        <f t="shared" si="94"/>
        <v>0</v>
      </c>
      <c r="CY94">
        <f t="shared" si="95"/>
        <v>127000</v>
      </c>
    </row>
    <row r="95" spans="1:103">
      <c r="A95" t="s">
        <v>91</v>
      </c>
      <c r="B95" t="s">
        <v>229</v>
      </c>
      <c r="C95">
        <v>8</v>
      </c>
      <c r="D95">
        <v>1</v>
      </c>
      <c r="E95">
        <v>8</v>
      </c>
      <c r="F95">
        <v>0</v>
      </c>
      <c r="H95">
        <v>51200</v>
      </c>
      <c r="I95">
        <v>853.33333333333337</v>
      </c>
      <c r="J95">
        <f t="shared" si="77"/>
        <v>1707</v>
      </c>
      <c r="K95">
        <v>128000</v>
      </c>
      <c r="L95">
        <v>64000</v>
      </c>
      <c r="M95">
        <v>0</v>
      </c>
      <c r="N95">
        <v>0</v>
      </c>
      <c r="O95">
        <v>12800</v>
      </c>
      <c r="R95">
        <v>8</v>
      </c>
      <c r="AF95">
        <v>8</v>
      </c>
      <c r="AJ95">
        <v>7</v>
      </c>
      <c r="AY95">
        <f t="shared" si="96"/>
        <v>0</v>
      </c>
      <c r="AZ95">
        <f t="shared" si="97"/>
        <v>2</v>
      </c>
      <c r="BA95">
        <f t="shared" si="98"/>
        <v>0</v>
      </c>
      <c r="BB95">
        <f t="shared" si="99"/>
        <v>0</v>
      </c>
      <c r="BC95">
        <f t="shared" si="100"/>
        <v>0</v>
      </c>
      <c r="BD95">
        <f t="shared" si="101"/>
        <v>0</v>
      </c>
      <c r="BE95">
        <f t="shared" si="102"/>
        <v>0</v>
      </c>
      <c r="BF95">
        <f t="shared" si="103"/>
        <v>0</v>
      </c>
      <c r="BG95">
        <f t="shared" si="104"/>
        <v>0</v>
      </c>
      <c r="BH95">
        <f t="shared" si="105"/>
        <v>0</v>
      </c>
      <c r="BI95">
        <f t="shared" si="106"/>
        <v>0</v>
      </c>
      <c r="BJ95">
        <f t="shared" si="107"/>
        <v>0</v>
      </c>
      <c r="BK95">
        <f t="shared" si="108"/>
        <v>0</v>
      </c>
      <c r="BL95">
        <f t="shared" si="109"/>
        <v>0</v>
      </c>
      <c r="BM95">
        <f t="shared" si="110"/>
        <v>0</v>
      </c>
      <c r="BN95">
        <f t="shared" si="111"/>
        <v>0</v>
      </c>
      <c r="BO95">
        <f t="shared" si="112"/>
        <v>0</v>
      </c>
      <c r="BP95">
        <f t="shared" si="113"/>
        <v>0</v>
      </c>
      <c r="BQ95">
        <f t="shared" si="114"/>
        <v>0</v>
      </c>
      <c r="BR95">
        <f t="shared" si="115"/>
        <v>2</v>
      </c>
      <c r="BS95">
        <f t="shared" si="116"/>
        <v>0</v>
      </c>
      <c r="BT95">
        <f t="shared" si="117"/>
        <v>0</v>
      </c>
      <c r="BU95">
        <f t="shared" si="118"/>
        <v>0</v>
      </c>
      <c r="BV95">
        <f t="shared" si="119"/>
        <v>0</v>
      </c>
      <c r="BW95">
        <f t="shared" si="120"/>
        <v>0</v>
      </c>
      <c r="BX95">
        <f t="shared" si="121"/>
        <v>0</v>
      </c>
      <c r="BY95">
        <f t="shared" si="122"/>
        <v>0</v>
      </c>
      <c r="BZ95">
        <f t="shared" si="123"/>
        <v>0</v>
      </c>
      <c r="CA95">
        <f t="shared" si="124"/>
        <v>0</v>
      </c>
      <c r="CB95">
        <f t="shared" si="125"/>
        <v>0</v>
      </c>
      <c r="CC95">
        <f t="shared" si="126"/>
        <v>0</v>
      </c>
      <c r="CD95">
        <f t="shared" si="127"/>
        <v>0</v>
      </c>
      <c r="CE95">
        <f t="shared" si="128"/>
        <v>0</v>
      </c>
      <c r="CF95">
        <f t="shared" si="129"/>
        <v>0</v>
      </c>
      <c r="CG95">
        <f t="shared" si="78"/>
        <v>2</v>
      </c>
      <c r="CH95">
        <f t="shared" si="79"/>
        <v>2</v>
      </c>
      <c r="CI95">
        <f t="shared" si="132"/>
        <v>255000</v>
      </c>
      <c r="CJ95">
        <f t="shared" si="80"/>
        <v>0</v>
      </c>
      <c r="CK95">
        <f t="shared" si="81"/>
        <v>0</v>
      </c>
      <c r="CL95">
        <f t="shared" si="82"/>
        <v>0</v>
      </c>
      <c r="CM95">
        <f t="shared" si="83"/>
        <v>0</v>
      </c>
      <c r="CN95">
        <f t="shared" si="84"/>
        <v>0</v>
      </c>
      <c r="CO95">
        <f t="shared" si="85"/>
        <v>0</v>
      </c>
      <c r="CP95">
        <f t="shared" si="86"/>
        <v>0</v>
      </c>
      <c r="CQ95">
        <f t="shared" si="87"/>
        <v>0</v>
      </c>
      <c r="CR95">
        <f t="shared" si="88"/>
        <v>0</v>
      </c>
      <c r="CS95">
        <f t="shared" si="89"/>
        <v>0</v>
      </c>
      <c r="CT95">
        <f t="shared" si="90"/>
        <v>0</v>
      </c>
      <c r="CU95">
        <f t="shared" si="91"/>
        <v>0</v>
      </c>
      <c r="CV95">
        <f t="shared" si="92"/>
        <v>0</v>
      </c>
      <c r="CW95">
        <f t="shared" si="93"/>
        <v>0</v>
      </c>
      <c r="CX95">
        <f t="shared" si="94"/>
        <v>0</v>
      </c>
      <c r="CY95">
        <f t="shared" si="95"/>
        <v>255000</v>
      </c>
    </row>
    <row r="96" spans="1:103">
      <c r="A96" t="s">
        <v>91</v>
      </c>
      <c r="B96" t="s">
        <v>229</v>
      </c>
      <c r="C96">
        <v>9</v>
      </c>
      <c r="D96">
        <v>1</v>
      </c>
      <c r="E96">
        <v>9</v>
      </c>
      <c r="F96">
        <v>0</v>
      </c>
      <c r="H96">
        <v>102400</v>
      </c>
      <c r="I96">
        <v>1706.6666666666667</v>
      </c>
      <c r="J96">
        <f t="shared" si="77"/>
        <v>3414</v>
      </c>
      <c r="K96">
        <v>256000</v>
      </c>
      <c r="L96">
        <v>128000</v>
      </c>
      <c r="M96">
        <v>0</v>
      </c>
      <c r="N96">
        <v>0</v>
      </c>
      <c r="O96">
        <v>25600</v>
      </c>
      <c r="R96">
        <v>9</v>
      </c>
      <c r="AF96">
        <v>9</v>
      </c>
      <c r="AJ96">
        <v>8</v>
      </c>
      <c r="AY96">
        <f t="shared" si="96"/>
        <v>0</v>
      </c>
      <c r="AZ96">
        <f t="shared" si="97"/>
        <v>2</v>
      </c>
      <c r="BA96">
        <f t="shared" si="98"/>
        <v>0</v>
      </c>
      <c r="BB96">
        <f t="shared" si="99"/>
        <v>0</v>
      </c>
      <c r="BC96">
        <f t="shared" si="100"/>
        <v>0</v>
      </c>
      <c r="BD96">
        <f t="shared" si="101"/>
        <v>0</v>
      </c>
      <c r="BE96">
        <f t="shared" si="102"/>
        <v>0</v>
      </c>
      <c r="BF96">
        <f t="shared" si="103"/>
        <v>0</v>
      </c>
      <c r="BG96">
        <f t="shared" si="104"/>
        <v>0</v>
      </c>
      <c r="BH96">
        <f t="shared" si="105"/>
        <v>0</v>
      </c>
      <c r="BI96">
        <f t="shared" si="106"/>
        <v>0</v>
      </c>
      <c r="BJ96">
        <f t="shared" si="107"/>
        <v>0</v>
      </c>
      <c r="BK96">
        <f t="shared" si="108"/>
        <v>0</v>
      </c>
      <c r="BL96">
        <f t="shared" si="109"/>
        <v>0</v>
      </c>
      <c r="BM96">
        <f t="shared" si="110"/>
        <v>0</v>
      </c>
      <c r="BN96">
        <f t="shared" si="111"/>
        <v>0</v>
      </c>
      <c r="BO96">
        <f t="shared" si="112"/>
        <v>0</v>
      </c>
      <c r="BP96">
        <f t="shared" si="113"/>
        <v>0</v>
      </c>
      <c r="BQ96">
        <f t="shared" si="114"/>
        <v>0</v>
      </c>
      <c r="BR96">
        <f t="shared" si="115"/>
        <v>2</v>
      </c>
      <c r="BS96">
        <f t="shared" si="116"/>
        <v>0</v>
      </c>
      <c r="BT96">
        <f t="shared" si="117"/>
        <v>0</v>
      </c>
      <c r="BU96">
        <f t="shared" si="118"/>
        <v>0</v>
      </c>
      <c r="BV96">
        <f t="shared" si="119"/>
        <v>0</v>
      </c>
      <c r="BW96">
        <f t="shared" si="120"/>
        <v>0</v>
      </c>
      <c r="BX96">
        <f t="shared" si="121"/>
        <v>0</v>
      </c>
      <c r="BY96">
        <f t="shared" si="122"/>
        <v>0</v>
      </c>
      <c r="BZ96">
        <f t="shared" si="123"/>
        <v>0</v>
      </c>
      <c r="CA96">
        <f t="shared" si="124"/>
        <v>0</v>
      </c>
      <c r="CB96">
        <f t="shared" si="125"/>
        <v>0</v>
      </c>
      <c r="CC96">
        <f t="shared" si="126"/>
        <v>0</v>
      </c>
      <c r="CD96">
        <f t="shared" si="127"/>
        <v>0</v>
      </c>
      <c r="CE96">
        <f t="shared" si="128"/>
        <v>0</v>
      </c>
      <c r="CF96">
        <f t="shared" si="129"/>
        <v>0</v>
      </c>
      <c r="CG96">
        <f t="shared" si="78"/>
        <v>2</v>
      </c>
      <c r="CH96">
        <f t="shared" si="79"/>
        <v>2</v>
      </c>
      <c r="CI96">
        <f t="shared" si="132"/>
        <v>511000</v>
      </c>
      <c r="CJ96">
        <f t="shared" si="80"/>
        <v>0</v>
      </c>
      <c r="CK96">
        <f t="shared" si="81"/>
        <v>0</v>
      </c>
      <c r="CL96">
        <f t="shared" si="82"/>
        <v>0</v>
      </c>
      <c r="CM96">
        <f t="shared" si="83"/>
        <v>0</v>
      </c>
      <c r="CN96">
        <f t="shared" si="84"/>
        <v>0</v>
      </c>
      <c r="CO96">
        <f t="shared" si="85"/>
        <v>0</v>
      </c>
      <c r="CP96">
        <f t="shared" si="86"/>
        <v>0</v>
      </c>
      <c r="CQ96">
        <f t="shared" si="87"/>
        <v>0</v>
      </c>
      <c r="CR96">
        <f t="shared" si="88"/>
        <v>0</v>
      </c>
      <c r="CS96">
        <f t="shared" si="89"/>
        <v>0</v>
      </c>
      <c r="CT96">
        <f t="shared" si="90"/>
        <v>0</v>
      </c>
      <c r="CU96">
        <f t="shared" si="91"/>
        <v>0</v>
      </c>
      <c r="CV96">
        <f t="shared" si="92"/>
        <v>0</v>
      </c>
      <c r="CW96">
        <f t="shared" si="93"/>
        <v>0</v>
      </c>
      <c r="CX96">
        <f t="shared" si="94"/>
        <v>0</v>
      </c>
      <c r="CY96">
        <f t="shared" si="95"/>
        <v>511000</v>
      </c>
    </row>
    <row r="97" spans="1:103">
      <c r="A97" t="s">
        <v>91</v>
      </c>
      <c r="B97" t="s">
        <v>229</v>
      </c>
      <c r="C97">
        <v>10</v>
      </c>
      <c r="D97">
        <v>1</v>
      </c>
      <c r="E97">
        <v>10</v>
      </c>
      <c r="F97">
        <v>0</v>
      </c>
      <c r="H97">
        <v>204800</v>
      </c>
      <c r="I97">
        <v>3413.3333333333335</v>
      </c>
      <c r="J97">
        <f t="shared" si="77"/>
        <v>6827</v>
      </c>
      <c r="K97">
        <v>512000</v>
      </c>
      <c r="L97">
        <v>256000</v>
      </c>
      <c r="M97">
        <v>0</v>
      </c>
      <c r="N97">
        <v>0</v>
      </c>
      <c r="O97">
        <v>51200</v>
      </c>
      <c r="R97">
        <v>10</v>
      </c>
      <c r="AF97">
        <v>10</v>
      </c>
      <c r="AJ97">
        <v>9</v>
      </c>
      <c r="AY97">
        <f t="shared" si="96"/>
        <v>0</v>
      </c>
      <c r="AZ97">
        <f t="shared" si="97"/>
        <v>2</v>
      </c>
      <c r="BA97">
        <f t="shared" si="98"/>
        <v>0</v>
      </c>
      <c r="BB97">
        <f t="shared" si="99"/>
        <v>0</v>
      </c>
      <c r="BC97">
        <f t="shared" si="100"/>
        <v>0</v>
      </c>
      <c r="BD97">
        <f t="shared" si="101"/>
        <v>0</v>
      </c>
      <c r="BE97">
        <f t="shared" si="102"/>
        <v>0</v>
      </c>
      <c r="BF97">
        <f t="shared" si="103"/>
        <v>0</v>
      </c>
      <c r="BG97">
        <f t="shared" si="104"/>
        <v>0</v>
      </c>
      <c r="BH97">
        <f t="shared" si="105"/>
        <v>0</v>
      </c>
      <c r="BI97">
        <f t="shared" si="106"/>
        <v>0</v>
      </c>
      <c r="BJ97">
        <f t="shared" si="107"/>
        <v>0</v>
      </c>
      <c r="BK97">
        <f t="shared" si="108"/>
        <v>0</v>
      </c>
      <c r="BL97">
        <f t="shared" si="109"/>
        <v>0</v>
      </c>
      <c r="BM97">
        <f t="shared" si="110"/>
        <v>0</v>
      </c>
      <c r="BN97">
        <f t="shared" si="111"/>
        <v>0</v>
      </c>
      <c r="BO97">
        <f t="shared" si="112"/>
        <v>0</v>
      </c>
      <c r="BP97">
        <f t="shared" si="113"/>
        <v>0</v>
      </c>
      <c r="BQ97">
        <f t="shared" si="114"/>
        <v>0</v>
      </c>
      <c r="BR97">
        <f t="shared" si="115"/>
        <v>2</v>
      </c>
      <c r="BS97">
        <f t="shared" si="116"/>
        <v>0</v>
      </c>
      <c r="BT97">
        <f t="shared" si="117"/>
        <v>0</v>
      </c>
      <c r="BU97">
        <f t="shared" si="118"/>
        <v>0</v>
      </c>
      <c r="BV97">
        <f t="shared" si="119"/>
        <v>0</v>
      </c>
      <c r="BW97">
        <f t="shared" si="120"/>
        <v>0</v>
      </c>
      <c r="BX97">
        <f t="shared" si="121"/>
        <v>0</v>
      </c>
      <c r="BY97">
        <f t="shared" si="122"/>
        <v>0</v>
      </c>
      <c r="BZ97">
        <f t="shared" si="123"/>
        <v>0</v>
      </c>
      <c r="CA97">
        <f t="shared" si="124"/>
        <v>0</v>
      </c>
      <c r="CB97">
        <f t="shared" si="125"/>
        <v>0</v>
      </c>
      <c r="CC97">
        <f t="shared" si="126"/>
        <v>0</v>
      </c>
      <c r="CD97">
        <f t="shared" si="127"/>
        <v>0</v>
      </c>
      <c r="CE97">
        <f t="shared" si="128"/>
        <v>0</v>
      </c>
      <c r="CF97">
        <f t="shared" si="129"/>
        <v>0</v>
      </c>
      <c r="CG97">
        <f t="shared" si="78"/>
        <v>2</v>
      </c>
      <c r="CH97">
        <f t="shared" si="79"/>
        <v>2</v>
      </c>
      <c r="CI97">
        <f t="shared" si="132"/>
        <v>1023000</v>
      </c>
      <c r="CJ97">
        <f t="shared" si="80"/>
        <v>0</v>
      </c>
      <c r="CK97">
        <f t="shared" si="81"/>
        <v>0</v>
      </c>
      <c r="CL97">
        <f t="shared" si="82"/>
        <v>0</v>
      </c>
      <c r="CM97">
        <f t="shared" si="83"/>
        <v>0</v>
      </c>
      <c r="CN97">
        <f t="shared" si="84"/>
        <v>0</v>
      </c>
      <c r="CO97">
        <f t="shared" si="85"/>
        <v>0</v>
      </c>
      <c r="CP97">
        <f t="shared" si="86"/>
        <v>0</v>
      </c>
      <c r="CQ97">
        <f t="shared" si="87"/>
        <v>0</v>
      </c>
      <c r="CR97">
        <f t="shared" si="88"/>
        <v>0</v>
      </c>
      <c r="CS97">
        <f t="shared" si="89"/>
        <v>0</v>
      </c>
      <c r="CT97">
        <f t="shared" si="90"/>
        <v>0</v>
      </c>
      <c r="CU97">
        <f t="shared" si="91"/>
        <v>0</v>
      </c>
      <c r="CV97">
        <f t="shared" si="92"/>
        <v>0</v>
      </c>
      <c r="CW97">
        <f t="shared" si="93"/>
        <v>0</v>
      </c>
      <c r="CX97">
        <f t="shared" si="94"/>
        <v>0</v>
      </c>
      <c r="CY97">
        <f t="shared" si="95"/>
        <v>1023000</v>
      </c>
    </row>
    <row r="98" spans="1:103">
      <c r="A98" t="s">
        <v>102</v>
      </c>
      <c r="B98" t="s">
        <v>229</v>
      </c>
      <c r="C98">
        <v>1</v>
      </c>
      <c r="D98">
        <v>1</v>
      </c>
      <c r="E98">
        <v>1</v>
      </c>
      <c r="F98">
        <v>0</v>
      </c>
      <c r="H98">
        <v>2400</v>
      </c>
      <c r="I98">
        <v>40</v>
      </c>
      <c r="J98">
        <f t="shared" si="77"/>
        <v>80</v>
      </c>
      <c r="K98">
        <v>5000</v>
      </c>
      <c r="L98">
        <v>0</v>
      </c>
      <c r="M98">
        <v>800</v>
      </c>
      <c r="N98">
        <v>500</v>
      </c>
      <c r="O98">
        <v>600</v>
      </c>
      <c r="R98">
        <v>1</v>
      </c>
      <c r="AK98">
        <v>4</v>
      </c>
      <c r="AY98">
        <f t="shared" si="96"/>
        <v>0</v>
      </c>
      <c r="AZ98">
        <f t="shared" si="97"/>
        <v>2</v>
      </c>
      <c r="BA98">
        <f t="shared" si="98"/>
        <v>0</v>
      </c>
      <c r="BB98">
        <f t="shared" si="99"/>
        <v>0</v>
      </c>
      <c r="BC98">
        <f t="shared" si="100"/>
        <v>0</v>
      </c>
      <c r="BD98">
        <f t="shared" si="101"/>
        <v>0</v>
      </c>
      <c r="BE98">
        <f t="shared" si="102"/>
        <v>0</v>
      </c>
      <c r="BF98">
        <f t="shared" si="103"/>
        <v>0</v>
      </c>
      <c r="BG98">
        <f t="shared" si="104"/>
        <v>0</v>
      </c>
      <c r="BH98">
        <f t="shared" si="105"/>
        <v>0</v>
      </c>
      <c r="BI98">
        <f t="shared" si="106"/>
        <v>0</v>
      </c>
      <c r="BJ98">
        <f t="shared" si="107"/>
        <v>0</v>
      </c>
      <c r="BK98">
        <f t="shared" si="108"/>
        <v>0</v>
      </c>
      <c r="BL98">
        <f t="shared" si="109"/>
        <v>0</v>
      </c>
      <c r="BM98">
        <f t="shared" si="110"/>
        <v>0</v>
      </c>
      <c r="BN98">
        <f t="shared" si="111"/>
        <v>0</v>
      </c>
      <c r="BO98">
        <f t="shared" si="112"/>
        <v>0</v>
      </c>
      <c r="BP98">
        <f t="shared" si="113"/>
        <v>0</v>
      </c>
      <c r="BQ98">
        <f t="shared" si="114"/>
        <v>0</v>
      </c>
      <c r="BR98">
        <f t="shared" si="115"/>
        <v>0</v>
      </c>
      <c r="BS98">
        <f t="shared" si="116"/>
        <v>2</v>
      </c>
      <c r="BT98">
        <f t="shared" si="117"/>
        <v>0</v>
      </c>
      <c r="BU98">
        <f t="shared" si="118"/>
        <v>0</v>
      </c>
      <c r="BV98">
        <f t="shared" si="119"/>
        <v>0</v>
      </c>
      <c r="BW98">
        <f t="shared" si="120"/>
        <v>0</v>
      </c>
      <c r="BX98">
        <f t="shared" si="121"/>
        <v>0</v>
      </c>
      <c r="BY98">
        <f t="shared" si="122"/>
        <v>0</v>
      </c>
      <c r="BZ98">
        <f t="shared" si="123"/>
        <v>0</v>
      </c>
      <c r="CA98">
        <f t="shared" si="124"/>
        <v>0</v>
      </c>
      <c r="CB98">
        <f t="shared" si="125"/>
        <v>0</v>
      </c>
      <c r="CC98">
        <f t="shared" si="126"/>
        <v>0</v>
      </c>
      <c r="CD98">
        <f t="shared" si="127"/>
        <v>0</v>
      </c>
      <c r="CE98">
        <f t="shared" si="128"/>
        <v>0</v>
      </c>
      <c r="CF98">
        <f t="shared" si="129"/>
        <v>0</v>
      </c>
      <c r="CG98">
        <f t="shared" si="78"/>
        <v>2</v>
      </c>
      <c r="CH98">
        <f t="shared" si="79"/>
        <v>2</v>
      </c>
      <c r="CI98">
        <f>K98</f>
        <v>5000</v>
      </c>
      <c r="CJ98">
        <f t="shared" si="80"/>
        <v>0</v>
      </c>
      <c r="CK98">
        <f t="shared" si="81"/>
        <v>3600</v>
      </c>
      <c r="CL98">
        <f t="shared" si="82"/>
        <v>0</v>
      </c>
      <c r="CM98">
        <f t="shared" si="83"/>
        <v>0</v>
      </c>
      <c r="CN98">
        <f t="shared" si="84"/>
        <v>0</v>
      </c>
      <c r="CO98">
        <f t="shared" si="85"/>
        <v>0</v>
      </c>
      <c r="CP98">
        <f t="shared" si="86"/>
        <v>0</v>
      </c>
      <c r="CQ98">
        <f t="shared" si="87"/>
        <v>0</v>
      </c>
      <c r="CR98">
        <f t="shared" si="88"/>
        <v>0</v>
      </c>
      <c r="CS98">
        <f t="shared" si="89"/>
        <v>0</v>
      </c>
      <c r="CT98">
        <f t="shared" si="90"/>
        <v>0</v>
      </c>
      <c r="CU98">
        <f t="shared" si="91"/>
        <v>0</v>
      </c>
      <c r="CV98">
        <f t="shared" si="92"/>
        <v>0</v>
      </c>
      <c r="CW98">
        <f t="shared" si="93"/>
        <v>0</v>
      </c>
      <c r="CX98">
        <f t="shared" si="94"/>
        <v>0</v>
      </c>
      <c r="CY98">
        <f t="shared" si="95"/>
        <v>8600</v>
      </c>
    </row>
    <row r="99" spans="1:103">
      <c r="A99" t="s">
        <v>102</v>
      </c>
      <c r="B99" t="s">
        <v>229</v>
      </c>
      <c r="C99">
        <v>2</v>
      </c>
      <c r="D99">
        <v>1</v>
      </c>
      <c r="E99">
        <v>2</v>
      </c>
      <c r="F99">
        <v>0</v>
      </c>
      <c r="H99">
        <v>4800</v>
      </c>
      <c r="I99">
        <v>80</v>
      </c>
      <c r="J99">
        <f t="shared" si="77"/>
        <v>160</v>
      </c>
      <c r="K99">
        <v>10000</v>
      </c>
      <c r="L99">
        <v>0</v>
      </c>
      <c r="M99">
        <v>1600</v>
      </c>
      <c r="N99">
        <v>1000</v>
      </c>
      <c r="O99">
        <v>1200</v>
      </c>
      <c r="R99">
        <v>2</v>
      </c>
      <c r="AK99">
        <v>4</v>
      </c>
      <c r="AU99">
        <v>1</v>
      </c>
      <c r="AY99">
        <f t="shared" si="96"/>
        <v>0</v>
      </c>
      <c r="AZ99">
        <f t="shared" si="97"/>
        <v>2</v>
      </c>
      <c r="BA99">
        <f t="shared" si="98"/>
        <v>0</v>
      </c>
      <c r="BB99">
        <f t="shared" si="99"/>
        <v>0</v>
      </c>
      <c r="BC99">
        <f t="shared" si="100"/>
        <v>0</v>
      </c>
      <c r="BD99">
        <f t="shared" si="101"/>
        <v>0</v>
      </c>
      <c r="BE99">
        <f t="shared" si="102"/>
        <v>0</v>
      </c>
      <c r="BF99">
        <f t="shared" si="103"/>
        <v>0</v>
      </c>
      <c r="BG99">
        <f t="shared" si="104"/>
        <v>0</v>
      </c>
      <c r="BH99">
        <f t="shared" si="105"/>
        <v>0</v>
      </c>
      <c r="BI99">
        <f t="shared" si="106"/>
        <v>0</v>
      </c>
      <c r="BJ99">
        <f t="shared" si="107"/>
        <v>0</v>
      </c>
      <c r="BK99">
        <f t="shared" si="108"/>
        <v>0</v>
      </c>
      <c r="BL99">
        <f t="shared" si="109"/>
        <v>0</v>
      </c>
      <c r="BM99">
        <f t="shared" si="110"/>
        <v>0</v>
      </c>
      <c r="BN99">
        <f t="shared" si="111"/>
        <v>0</v>
      </c>
      <c r="BO99">
        <f t="shared" si="112"/>
        <v>0</v>
      </c>
      <c r="BP99">
        <f t="shared" si="113"/>
        <v>0</v>
      </c>
      <c r="BQ99">
        <f t="shared" si="114"/>
        <v>0</v>
      </c>
      <c r="BR99">
        <f t="shared" si="115"/>
        <v>0</v>
      </c>
      <c r="BS99">
        <f t="shared" si="116"/>
        <v>2</v>
      </c>
      <c r="BT99">
        <f t="shared" si="117"/>
        <v>0</v>
      </c>
      <c r="BU99">
        <f t="shared" si="118"/>
        <v>0</v>
      </c>
      <c r="BV99">
        <f t="shared" si="119"/>
        <v>0</v>
      </c>
      <c r="BW99">
        <f t="shared" si="120"/>
        <v>0</v>
      </c>
      <c r="BX99">
        <f t="shared" si="121"/>
        <v>0</v>
      </c>
      <c r="BY99">
        <f t="shared" si="122"/>
        <v>0</v>
      </c>
      <c r="BZ99">
        <f t="shared" si="123"/>
        <v>0</v>
      </c>
      <c r="CA99">
        <f t="shared" si="124"/>
        <v>0</v>
      </c>
      <c r="CB99">
        <f t="shared" si="125"/>
        <v>0</v>
      </c>
      <c r="CC99">
        <f t="shared" si="126"/>
        <v>2</v>
      </c>
      <c r="CD99">
        <f t="shared" si="127"/>
        <v>0</v>
      </c>
      <c r="CE99">
        <f t="shared" si="128"/>
        <v>0</v>
      </c>
      <c r="CF99">
        <f t="shared" si="129"/>
        <v>0</v>
      </c>
      <c r="CG99">
        <f t="shared" si="78"/>
        <v>2</v>
      </c>
      <c r="CH99">
        <f t="shared" si="79"/>
        <v>2</v>
      </c>
      <c r="CI99">
        <f>CI98+K99</f>
        <v>15000</v>
      </c>
      <c r="CJ99">
        <f t="shared" si="80"/>
        <v>0</v>
      </c>
      <c r="CK99">
        <f t="shared" si="81"/>
        <v>3600</v>
      </c>
      <c r="CL99">
        <f t="shared" si="82"/>
        <v>0</v>
      </c>
      <c r="CM99">
        <f t="shared" si="83"/>
        <v>0</v>
      </c>
      <c r="CN99">
        <f t="shared" si="84"/>
        <v>0</v>
      </c>
      <c r="CO99">
        <f t="shared" si="85"/>
        <v>0</v>
      </c>
      <c r="CP99">
        <f t="shared" si="86"/>
        <v>0</v>
      </c>
      <c r="CQ99">
        <f t="shared" si="87"/>
        <v>0</v>
      </c>
      <c r="CR99">
        <f t="shared" si="88"/>
        <v>0</v>
      </c>
      <c r="CS99">
        <f t="shared" si="89"/>
        <v>0</v>
      </c>
      <c r="CT99">
        <f t="shared" si="90"/>
        <v>0</v>
      </c>
      <c r="CU99">
        <f t="shared" si="91"/>
        <v>0</v>
      </c>
      <c r="CV99">
        <f t="shared" si="92"/>
        <v>0</v>
      </c>
      <c r="CW99">
        <f t="shared" si="93"/>
        <v>0</v>
      </c>
      <c r="CX99">
        <f t="shared" si="94"/>
        <v>0</v>
      </c>
      <c r="CY99">
        <f t="shared" si="95"/>
        <v>18600</v>
      </c>
    </row>
    <row r="100" spans="1:103">
      <c r="A100" t="s">
        <v>102</v>
      </c>
      <c r="B100" t="s">
        <v>229</v>
      </c>
      <c r="C100">
        <v>3</v>
      </c>
      <c r="D100">
        <v>1</v>
      </c>
      <c r="E100">
        <v>3</v>
      </c>
      <c r="F100">
        <v>0</v>
      </c>
      <c r="H100">
        <v>9600</v>
      </c>
      <c r="I100">
        <v>160</v>
      </c>
      <c r="J100">
        <f t="shared" si="77"/>
        <v>320</v>
      </c>
      <c r="K100">
        <v>20000</v>
      </c>
      <c r="L100">
        <v>0</v>
      </c>
      <c r="M100">
        <v>3200</v>
      </c>
      <c r="N100">
        <v>2000</v>
      </c>
      <c r="O100">
        <v>2400</v>
      </c>
      <c r="R100">
        <v>3</v>
      </c>
      <c r="AK100">
        <v>4</v>
      </c>
      <c r="AU100">
        <v>2</v>
      </c>
      <c r="AY100">
        <f t="shared" si="96"/>
        <v>0</v>
      </c>
      <c r="AZ100">
        <f t="shared" si="97"/>
        <v>2</v>
      </c>
      <c r="BA100">
        <f t="shared" si="98"/>
        <v>0</v>
      </c>
      <c r="BB100">
        <f t="shared" si="99"/>
        <v>0</v>
      </c>
      <c r="BC100">
        <f t="shared" si="100"/>
        <v>0</v>
      </c>
      <c r="BD100">
        <f t="shared" si="101"/>
        <v>0</v>
      </c>
      <c r="BE100">
        <f t="shared" si="102"/>
        <v>0</v>
      </c>
      <c r="BF100">
        <f t="shared" si="103"/>
        <v>0</v>
      </c>
      <c r="BG100">
        <f t="shared" si="104"/>
        <v>0</v>
      </c>
      <c r="BH100">
        <f t="shared" si="105"/>
        <v>0</v>
      </c>
      <c r="BI100">
        <f t="shared" si="106"/>
        <v>0</v>
      </c>
      <c r="BJ100">
        <f t="shared" si="107"/>
        <v>0</v>
      </c>
      <c r="BK100">
        <f t="shared" si="108"/>
        <v>0</v>
      </c>
      <c r="BL100">
        <f t="shared" si="109"/>
        <v>0</v>
      </c>
      <c r="BM100">
        <f t="shared" si="110"/>
        <v>0</v>
      </c>
      <c r="BN100">
        <f t="shared" si="111"/>
        <v>0</v>
      </c>
      <c r="BO100">
        <f t="shared" si="112"/>
        <v>0</v>
      </c>
      <c r="BP100">
        <f t="shared" si="113"/>
        <v>0</v>
      </c>
      <c r="BQ100">
        <f t="shared" si="114"/>
        <v>0</v>
      </c>
      <c r="BR100">
        <f t="shared" si="115"/>
        <v>0</v>
      </c>
      <c r="BS100">
        <f t="shared" si="116"/>
        <v>2</v>
      </c>
      <c r="BT100">
        <f t="shared" si="117"/>
        <v>0</v>
      </c>
      <c r="BU100">
        <f t="shared" si="118"/>
        <v>0</v>
      </c>
      <c r="BV100">
        <f t="shared" si="119"/>
        <v>0</v>
      </c>
      <c r="BW100">
        <f t="shared" si="120"/>
        <v>0</v>
      </c>
      <c r="BX100">
        <f t="shared" si="121"/>
        <v>0</v>
      </c>
      <c r="BY100">
        <f t="shared" si="122"/>
        <v>0</v>
      </c>
      <c r="BZ100">
        <f t="shared" si="123"/>
        <v>0</v>
      </c>
      <c r="CA100">
        <f t="shared" si="124"/>
        <v>0</v>
      </c>
      <c r="CB100">
        <f t="shared" si="125"/>
        <v>0</v>
      </c>
      <c r="CC100">
        <f t="shared" si="126"/>
        <v>2</v>
      </c>
      <c r="CD100">
        <f t="shared" si="127"/>
        <v>0</v>
      </c>
      <c r="CE100">
        <f t="shared" si="128"/>
        <v>0</v>
      </c>
      <c r="CF100">
        <f t="shared" si="129"/>
        <v>0</v>
      </c>
      <c r="CG100">
        <f t="shared" si="78"/>
        <v>2</v>
      </c>
      <c r="CH100">
        <f t="shared" si="79"/>
        <v>2</v>
      </c>
      <c r="CI100">
        <f t="shared" ref="CI100:CI107" si="133">CI99+K100</f>
        <v>35000</v>
      </c>
      <c r="CJ100">
        <f t="shared" ref="CJ100:CJ131" si="134">IF(CJ$2&lt;&gt;$A100,SUMIFS($CY$1:$CY$464,$A$1:$A$464,CJ$2,$C$1:$C$464,BR100),0)</f>
        <v>0</v>
      </c>
      <c r="CK100">
        <f t="shared" ref="CK100:CK131" si="135">IF(CK$2&lt;&gt;$A100,SUMIFS($CY$1:$CY$464,$A$1:$A$464,CK$2,$C$1:$C$464,BS100),0)</f>
        <v>3600</v>
      </c>
      <c r="CL100">
        <f t="shared" ref="CL100:CL131" si="136">IF(CL$2&lt;&gt;$A100,SUMIFS($CY$1:$CY$464,$A$1:$A$464,CL$2,$C$1:$C$464,BT100),0)</f>
        <v>0</v>
      </c>
      <c r="CM100">
        <f t="shared" ref="CM100:CM131" si="137">IF(CM$2&lt;&gt;$A100,SUMIFS($CY$1:$CY$464,$A$1:$A$464,CM$2,$C$1:$C$464,BU100),0)</f>
        <v>0</v>
      </c>
      <c r="CN100">
        <f t="shared" ref="CN100:CN131" si="138">IF(CN$2&lt;&gt;$A100,SUMIFS($CY$1:$CY$464,$A$1:$A$464,CN$2,$C$1:$C$464,BV100),0)</f>
        <v>0</v>
      </c>
      <c r="CO100">
        <f t="shared" ref="CO100:CO131" si="139">IF(CO$2&lt;&gt;$A100,SUMIFS($CY$1:$CY$464,$A$1:$A$464,CO$2,$C$1:$C$464,BW100),0)</f>
        <v>0</v>
      </c>
      <c r="CP100">
        <f t="shared" ref="CP100:CP131" si="140">IF(CP$2&lt;&gt;$A100,SUMIFS($CY$1:$CY$464,$A$1:$A$464,CP$2,$C$1:$C$464,BX100),0)</f>
        <v>0</v>
      </c>
      <c r="CQ100">
        <f t="shared" ref="CQ100:CQ131" si="141">IF(CQ$2&lt;&gt;$A100,SUMIFS($CY$1:$CY$464,$A$1:$A$464,CQ$2,$C$1:$C$464,BY100),0)</f>
        <v>0</v>
      </c>
      <c r="CR100">
        <f t="shared" ref="CR100:CR131" si="142">IF(CR$2&lt;&gt;$A100,SUMIFS($CY$1:$CY$464,$A$1:$A$464,CR$2,$C$1:$C$464,BZ100),0)</f>
        <v>0</v>
      </c>
      <c r="CS100">
        <f t="shared" ref="CS100:CS131" si="143">IF(CS$2&lt;&gt;$A100,SUMIFS($CY$1:$CY$464,$A$1:$A$464,CS$2,$C$1:$C$464,CA100),0)</f>
        <v>0</v>
      </c>
      <c r="CT100">
        <f t="shared" ref="CT100:CT131" si="144">IF(CT$2&lt;&gt;$A100,SUMIFS($CY$1:$CY$464,$A$1:$A$464,CT$2,$C$1:$C$464,CB100),0)</f>
        <v>0</v>
      </c>
      <c r="CU100">
        <f t="shared" ref="CU100:CU131" si="145">IF(CU$2&lt;&gt;$A100,SUMIFS($CY$1:$CY$464,$A$1:$A$464,CU$2,$C$1:$C$464,CC100),0)</f>
        <v>0</v>
      </c>
      <c r="CV100">
        <f t="shared" ref="CV100:CV131" si="146">IF(CV$2&lt;&gt;$A100,SUMIFS($CY$1:$CY$464,$A$1:$A$464,CV$2,$C$1:$C$464,CD100),0)</f>
        <v>0</v>
      </c>
      <c r="CW100">
        <f t="shared" ref="CW100:CW131" si="147">IF(CW$2&lt;&gt;$A100,SUMIFS($CY$1:$CY$464,$A$1:$A$464,CW$2,$C$1:$C$464,CE100),0)</f>
        <v>0</v>
      </c>
      <c r="CX100">
        <f t="shared" ref="CX100:CX131" si="148">IF(CX$2&lt;&gt;$A100,SUMIFS($CY$1:$CY$464,$A$1:$A$464,CX$2,$C$1:$C$464,CF100),0)</f>
        <v>0</v>
      </c>
      <c r="CY100">
        <f t="shared" si="95"/>
        <v>38600</v>
      </c>
    </row>
    <row r="101" spans="1:103">
      <c r="A101" t="s">
        <v>102</v>
      </c>
      <c r="B101" t="s">
        <v>229</v>
      </c>
      <c r="C101">
        <v>4</v>
      </c>
      <c r="D101">
        <v>1</v>
      </c>
      <c r="E101">
        <v>4</v>
      </c>
      <c r="F101">
        <v>0</v>
      </c>
      <c r="H101">
        <v>19200</v>
      </c>
      <c r="I101">
        <v>320</v>
      </c>
      <c r="J101">
        <f t="shared" si="77"/>
        <v>640</v>
      </c>
      <c r="K101">
        <v>40000</v>
      </c>
      <c r="L101">
        <v>0</v>
      </c>
      <c r="M101">
        <v>6400</v>
      </c>
      <c r="N101">
        <v>4000</v>
      </c>
      <c r="O101">
        <v>4800</v>
      </c>
      <c r="R101">
        <v>4</v>
      </c>
      <c r="AK101">
        <v>4</v>
      </c>
      <c r="AU101">
        <v>3</v>
      </c>
      <c r="AY101">
        <f t="shared" si="96"/>
        <v>0</v>
      </c>
      <c r="AZ101">
        <f t="shared" si="97"/>
        <v>2</v>
      </c>
      <c r="BA101">
        <f t="shared" si="98"/>
        <v>0</v>
      </c>
      <c r="BB101">
        <f t="shared" si="99"/>
        <v>0</v>
      </c>
      <c r="BC101">
        <f t="shared" si="100"/>
        <v>0</v>
      </c>
      <c r="BD101">
        <f t="shared" si="101"/>
        <v>0</v>
      </c>
      <c r="BE101">
        <f t="shared" si="102"/>
        <v>0</v>
      </c>
      <c r="BF101">
        <f t="shared" si="103"/>
        <v>0</v>
      </c>
      <c r="BG101">
        <f t="shared" si="104"/>
        <v>0</v>
      </c>
      <c r="BH101">
        <f t="shared" si="105"/>
        <v>0</v>
      </c>
      <c r="BI101">
        <f t="shared" si="106"/>
        <v>0</v>
      </c>
      <c r="BJ101">
        <f t="shared" si="107"/>
        <v>0</v>
      </c>
      <c r="BK101">
        <f t="shared" si="108"/>
        <v>0</v>
      </c>
      <c r="BL101">
        <f t="shared" si="109"/>
        <v>0</v>
      </c>
      <c r="BM101">
        <f t="shared" si="110"/>
        <v>0</v>
      </c>
      <c r="BN101">
        <f t="shared" si="111"/>
        <v>0</v>
      </c>
      <c r="BO101">
        <f t="shared" si="112"/>
        <v>0</v>
      </c>
      <c r="BP101">
        <f t="shared" si="113"/>
        <v>0</v>
      </c>
      <c r="BQ101">
        <f t="shared" si="114"/>
        <v>0</v>
      </c>
      <c r="BR101">
        <f t="shared" si="115"/>
        <v>0</v>
      </c>
      <c r="BS101">
        <f t="shared" si="116"/>
        <v>2</v>
      </c>
      <c r="BT101">
        <f t="shared" si="117"/>
        <v>0</v>
      </c>
      <c r="BU101">
        <f t="shared" si="118"/>
        <v>0</v>
      </c>
      <c r="BV101">
        <f t="shared" si="119"/>
        <v>0</v>
      </c>
      <c r="BW101">
        <f t="shared" si="120"/>
        <v>0</v>
      </c>
      <c r="BX101">
        <f t="shared" si="121"/>
        <v>0</v>
      </c>
      <c r="BY101">
        <f t="shared" si="122"/>
        <v>0</v>
      </c>
      <c r="BZ101">
        <f t="shared" si="123"/>
        <v>0</v>
      </c>
      <c r="CA101">
        <f t="shared" si="124"/>
        <v>0</v>
      </c>
      <c r="CB101">
        <f t="shared" si="125"/>
        <v>0</v>
      </c>
      <c r="CC101">
        <f t="shared" si="126"/>
        <v>2</v>
      </c>
      <c r="CD101">
        <f t="shared" si="127"/>
        <v>0</v>
      </c>
      <c r="CE101">
        <f t="shared" si="128"/>
        <v>0</v>
      </c>
      <c r="CF101">
        <f t="shared" si="129"/>
        <v>0</v>
      </c>
      <c r="CG101">
        <f t="shared" si="78"/>
        <v>2</v>
      </c>
      <c r="CH101">
        <f t="shared" si="79"/>
        <v>2</v>
      </c>
      <c r="CI101">
        <f t="shared" si="133"/>
        <v>75000</v>
      </c>
      <c r="CJ101">
        <f t="shared" si="134"/>
        <v>0</v>
      </c>
      <c r="CK101">
        <f t="shared" si="135"/>
        <v>3600</v>
      </c>
      <c r="CL101">
        <f t="shared" si="136"/>
        <v>0</v>
      </c>
      <c r="CM101">
        <f t="shared" si="137"/>
        <v>0</v>
      </c>
      <c r="CN101">
        <f t="shared" si="138"/>
        <v>0</v>
      </c>
      <c r="CO101">
        <f t="shared" si="139"/>
        <v>0</v>
      </c>
      <c r="CP101">
        <f t="shared" si="140"/>
        <v>0</v>
      </c>
      <c r="CQ101">
        <f t="shared" si="141"/>
        <v>0</v>
      </c>
      <c r="CR101">
        <f t="shared" si="142"/>
        <v>0</v>
      </c>
      <c r="CS101">
        <f t="shared" si="143"/>
        <v>0</v>
      </c>
      <c r="CT101">
        <f t="shared" si="144"/>
        <v>0</v>
      </c>
      <c r="CU101">
        <f t="shared" si="145"/>
        <v>0</v>
      </c>
      <c r="CV101">
        <f t="shared" si="146"/>
        <v>0</v>
      </c>
      <c r="CW101">
        <f t="shared" si="147"/>
        <v>0</v>
      </c>
      <c r="CX101">
        <f t="shared" si="148"/>
        <v>0</v>
      </c>
      <c r="CY101">
        <f t="shared" si="95"/>
        <v>78600</v>
      </c>
    </row>
    <row r="102" spans="1:103">
      <c r="A102" t="s">
        <v>102</v>
      </c>
      <c r="B102" t="s">
        <v>229</v>
      </c>
      <c r="C102">
        <v>5</v>
      </c>
      <c r="D102">
        <v>1</v>
      </c>
      <c r="E102">
        <v>5</v>
      </c>
      <c r="F102">
        <v>0</v>
      </c>
      <c r="H102">
        <v>38400</v>
      </c>
      <c r="I102">
        <v>640</v>
      </c>
      <c r="J102">
        <f t="shared" si="77"/>
        <v>1280</v>
      </c>
      <c r="K102">
        <v>80000</v>
      </c>
      <c r="L102">
        <v>0</v>
      </c>
      <c r="M102">
        <v>12800</v>
      </c>
      <c r="N102">
        <v>8000</v>
      </c>
      <c r="O102">
        <v>9600</v>
      </c>
      <c r="R102">
        <v>5</v>
      </c>
      <c r="AK102">
        <v>4</v>
      </c>
      <c r="AU102">
        <v>4</v>
      </c>
      <c r="AY102">
        <f t="shared" si="96"/>
        <v>0</v>
      </c>
      <c r="AZ102">
        <f t="shared" si="97"/>
        <v>2</v>
      </c>
      <c r="BA102">
        <f t="shared" si="98"/>
        <v>0</v>
      </c>
      <c r="BB102">
        <f t="shared" si="99"/>
        <v>0</v>
      </c>
      <c r="BC102">
        <f t="shared" si="100"/>
        <v>0</v>
      </c>
      <c r="BD102">
        <f t="shared" si="101"/>
        <v>0</v>
      </c>
      <c r="BE102">
        <f t="shared" si="102"/>
        <v>0</v>
      </c>
      <c r="BF102">
        <f t="shared" si="103"/>
        <v>0</v>
      </c>
      <c r="BG102">
        <f t="shared" si="104"/>
        <v>0</v>
      </c>
      <c r="BH102">
        <f t="shared" si="105"/>
        <v>0</v>
      </c>
      <c r="BI102">
        <f t="shared" si="106"/>
        <v>0</v>
      </c>
      <c r="BJ102">
        <f t="shared" si="107"/>
        <v>0</v>
      </c>
      <c r="BK102">
        <f t="shared" si="108"/>
        <v>0</v>
      </c>
      <c r="BL102">
        <f t="shared" si="109"/>
        <v>0</v>
      </c>
      <c r="BM102">
        <f t="shared" si="110"/>
        <v>0</v>
      </c>
      <c r="BN102">
        <f t="shared" si="111"/>
        <v>0</v>
      </c>
      <c r="BO102">
        <f t="shared" si="112"/>
        <v>0</v>
      </c>
      <c r="BP102">
        <f t="shared" si="113"/>
        <v>0</v>
      </c>
      <c r="BQ102">
        <f t="shared" si="114"/>
        <v>0</v>
      </c>
      <c r="BR102">
        <f t="shared" si="115"/>
        <v>0</v>
      </c>
      <c r="BS102">
        <f t="shared" si="116"/>
        <v>2</v>
      </c>
      <c r="BT102">
        <f t="shared" si="117"/>
        <v>0</v>
      </c>
      <c r="BU102">
        <f t="shared" si="118"/>
        <v>0</v>
      </c>
      <c r="BV102">
        <f t="shared" si="119"/>
        <v>0</v>
      </c>
      <c r="BW102">
        <f t="shared" si="120"/>
        <v>0</v>
      </c>
      <c r="BX102">
        <f t="shared" si="121"/>
        <v>0</v>
      </c>
      <c r="BY102">
        <f t="shared" si="122"/>
        <v>0</v>
      </c>
      <c r="BZ102">
        <f t="shared" si="123"/>
        <v>0</v>
      </c>
      <c r="CA102">
        <f t="shared" si="124"/>
        <v>0</v>
      </c>
      <c r="CB102">
        <f t="shared" si="125"/>
        <v>0</v>
      </c>
      <c r="CC102">
        <f t="shared" si="126"/>
        <v>2</v>
      </c>
      <c r="CD102">
        <f t="shared" si="127"/>
        <v>0</v>
      </c>
      <c r="CE102">
        <f t="shared" si="128"/>
        <v>0</v>
      </c>
      <c r="CF102">
        <f t="shared" si="129"/>
        <v>0</v>
      </c>
      <c r="CG102">
        <f t="shared" si="78"/>
        <v>2</v>
      </c>
      <c r="CH102">
        <f t="shared" si="79"/>
        <v>2</v>
      </c>
      <c r="CI102">
        <f t="shared" si="133"/>
        <v>155000</v>
      </c>
      <c r="CJ102">
        <f t="shared" si="134"/>
        <v>0</v>
      </c>
      <c r="CK102">
        <f t="shared" si="135"/>
        <v>3600</v>
      </c>
      <c r="CL102">
        <f t="shared" si="136"/>
        <v>0</v>
      </c>
      <c r="CM102">
        <f t="shared" si="137"/>
        <v>0</v>
      </c>
      <c r="CN102">
        <f t="shared" si="138"/>
        <v>0</v>
      </c>
      <c r="CO102">
        <f t="shared" si="139"/>
        <v>0</v>
      </c>
      <c r="CP102">
        <f t="shared" si="140"/>
        <v>0</v>
      </c>
      <c r="CQ102">
        <f t="shared" si="141"/>
        <v>0</v>
      </c>
      <c r="CR102">
        <f t="shared" si="142"/>
        <v>0</v>
      </c>
      <c r="CS102">
        <f t="shared" si="143"/>
        <v>0</v>
      </c>
      <c r="CT102">
        <f t="shared" si="144"/>
        <v>0</v>
      </c>
      <c r="CU102">
        <f t="shared" si="145"/>
        <v>0</v>
      </c>
      <c r="CV102">
        <f t="shared" si="146"/>
        <v>0</v>
      </c>
      <c r="CW102">
        <f t="shared" si="147"/>
        <v>0</v>
      </c>
      <c r="CX102">
        <f t="shared" si="148"/>
        <v>0</v>
      </c>
      <c r="CY102">
        <f t="shared" si="95"/>
        <v>158600</v>
      </c>
    </row>
    <row r="103" spans="1:103">
      <c r="A103" t="s">
        <v>102</v>
      </c>
      <c r="B103" t="s">
        <v>229</v>
      </c>
      <c r="C103">
        <v>6</v>
      </c>
      <c r="D103">
        <v>1</v>
      </c>
      <c r="E103">
        <v>6</v>
      </c>
      <c r="F103">
        <v>0</v>
      </c>
      <c r="H103">
        <v>76800</v>
      </c>
      <c r="I103">
        <v>1280</v>
      </c>
      <c r="J103">
        <f t="shared" si="77"/>
        <v>2560</v>
      </c>
      <c r="K103">
        <v>160000</v>
      </c>
      <c r="L103">
        <v>0</v>
      </c>
      <c r="M103">
        <v>25600</v>
      </c>
      <c r="N103">
        <v>16000</v>
      </c>
      <c r="O103">
        <v>19200</v>
      </c>
      <c r="R103">
        <v>6</v>
      </c>
      <c r="AK103">
        <v>4</v>
      </c>
      <c r="AU103">
        <v>5</v>
      </c>
      <c r="AY103">
        <f t="shared" si="96"/>
        <v>0</v>
      </c>
      <c r="AZ103">
        <f t="shared" si="97"/>
        <v>2</v>
      </c>
      <c r="BA103">
        <f t="shared" si="98"/>
        <v>0</v>
      </c>
      <c r="BB103">
        <f t="shared" si="99"/>
        <v>0</v>
      </c>
      <c r="BC103">
        <f t="shared" si="100"/>
        <v>0</v>
      </c>
      <c r="BD103">
        <f t="shared" si="101"/>
        <v>0</v>
      </c>
      <c r="BE103">
        <f t="shared" si="102"/>
        <v>0</v>
      </c>
      <c r="BF103">
        <f t="shared" si="103"/>
        <v>0</v>
      </c>
      <c r="BG103">
        <f t="shared" si="104"/>
        <v>0</v>
      </c>
      <c r="BH103">
        <f t="shared" si="105"/>
        <v>0</v>
      </c>
      <c r="BI103">
        <f t="shared" si="106"/>
        <v>0</v>
      </c>
      <c r="BJ103">
        <f t="shared" si="107"/>
        <v>0</v>
      </c>
      <c r="BK103">
        <f t="shared" si="108"/>
        <v>0</v>
      </c>
      <c r="BL103">
        <f t="shared" si="109"/>
        <v>0</v>
      </c>
      <c r="BM103">
        <f t="shared" si="110"/>
        <v>0</v>
      </c>
      <c r="BN103">
        <f t="shared" si="111"/>
        <v>0</v>
      </c>
      <c r="BO103">
        <f t="shared" si="112"/>
        <v>0</v>
      </c>
      <c r="BP103">
        <f t="shared" si="113"/>
        <v>0</v>
      </c>
      <c r="BQ103">
        <f t="shared" si="114"/>
        <v>0</v>
      </c>
      <c r="BR103">
        <f t="shared" si="115"/>
        <v>0</v>
      </c>
      <c r="BS103">
        <f t="shared" si="116"/>
        <v>2</v>
      </c>
      <c r="BT103">
        <f t="shared" si="117"/>
        <v>0</v>
      </c>
      <c r="BU103">
        <f t="shared" si="118"/>
        <v>0</v>
      </c>
      <c r="BV103">
        <f t="shared" si="119"/>
        <v>0</v>
      </c>
      <c r="BW103">
        <f t="shared" si="120"/>
        <v>0</v>
      </c>
      <c r="BX103">
        <f t="shared" si="121"/>
        <v>0</v>
      </c>
      <c r="BY103">
        <f t="shared" si="122"/>
        <v>0</v>
      </c>
      <c r="BZ103">
        <f t="shared" si="123"/>
        <v>0</v>
      </c>
      <c r="CA103">
        <f t="shared" si="124"/>
        <v>0</v>
      </c>
      <c r="CB103">
        <f t="shared" si="125"/>
        <v>0</v>
      </c>
      <c r="CC103">
        <f t="shared" si="126"/>
        <v>2</v>
      </c>
      <c r="CD103">
        <f t="shared" si="127"/>
        <v>0</v>
      </c>
      <c r="CE103">
        <f t="shared" si="128"/>
        <v>0</v>
      </c>
      <c r="CF103">
        <f t="shared" si="129"/>
        <v>0</v>
      </c>
      <c r="CG103">
        <f t="shared" si="78"/>
        <v>2</v>
      </c>
      <c r="CH103">
        <f t="shared" si="79"/>
        <v>2</v>
      </c>
      <c r="CI103">
        <f t="shared" si="133"/>
        <v>315000</v>
      </c>
      <c r="CJ103">
        <f t="shared" si="134"/>
        <v>0</v>
      </c>
      <c r="CK103">
        <f t="shared" si="135"/>
        <v>3600</v>
      </c>
      <c r="CL103">
        <f t="shared" si="136"/>
        <v>0</v>
      </c>
      <c r="CM103">
        <f t="shared" si="137"/>
        <v>0</v>
      </c>
      <c r="CN103">
        <f t="shared" si="138"/>
        <v>0</v>
      </c>
      <c r="CO103">
        <f t="shared" si="139"/>
        <v>0</v>
      </c>
      <c r="CP103">
        <f t="shared" si="140"/>
        <v>0</v>
      </c>
      <c r="CQ103">
        <f t="shared" si="141"/>
        <v>0</v>
      </c>
      <c r="CR103">
        <f t="shared" si="142"/>
        <v>0</v>
      </c>
      <c r="CS103">
        <f t="shared" si="143"/>
        <v>0</v>
      </c>
      <c r="CT103">
        <f t="shared" si="144"/>
        <v>0</v>
      </c>
      <c r="CU103">
        <f t="shared" si="145"/>
        <v>0</v>
      </c>
      <c r="CV103">
        <f t="shared" si="146"/>
        <v>0</v>
      </c>
      <c r="CW103">
        <f t="shared" si="147"/>
        <v>0</v>
      </c>
      <c r="CX103">
        <f t="shared" si="148"/>
        <v>0</v>
      </c>
      <c r="CY103">
        <f t="shared" si="95"/>
        <v>318600</v>
      </c>
    </row>
    <row r="104" spans="1:103">
      <c r="A104" t="s">
        <v>102</v>
      </c>
      <c r="B104" t="s">
        <v>229</v>
      </c>
      <c r="C104">
        <v>7</v>
      </c>
      <c r="D104">
        <v>1</v>
      </c>
      <c r="E104">
        <v>7</v>
      </c>
      <c r="F104">
        <v>0</v>
      </c>
      <c r="H104">
        <v>153600</v>
      </c>
      <c r="I104">
        <v>2560</v>
      </c>
      <c r="J104">
        <f t="shared" si="77"/>
        <v>5120</v>
      </c>
      <c r="K104">
        <v>320000</v>
      </c>
      <c r="L104">
        <v>0</v>
      </c>
      <c r="M104">
        <v>51200</v>
      </c>
      <c r="N104">
        <v>32000</v>
      </c>
      <c r="O104">
        <v>38400</v>
      </c>
      <c r="R104">
        <v>7</v>
      </c>
      <c r="AK104">
        <v>4</v>
      </c>
      <c r="AU104">
        <v>6</v>
      </c>
      <c r="AY104">
        <f t="shared" si="96"/>
        <v>0</v>
      </c>
      <c r="AZ104">
        <f t="shared" si="97"/>
        <v>2</v>
      </c>
      <c r="BA104">
        <f t="shared" si="98"/>
        <v>0</v>
      </c>
      <c r="BB104">
        <f t="shared" si="99"/>
        <v>0</v>
      </c>
      <c r="BC104">
        <f t="shared" si="100"/>
        <v>0</v>
      </c>
      <c r="BD104">
        <f t="shared" si="101"/>
        <v>0</v>
      </c>
      <c r="BE104">
        <f t="shared" si="102"/>
        <v>0</v>
      </c>
      <c r="BF104">
        <f t="shared" si="103"/>
        <v>0</v>
      </c>
      <c r="BG104">
        <f t="shared" si="104"/>
        <v>0</v>
      </c>
      <c r="BH104">
        <f t="shared" si="105"/>
        <v>0</v>
      </c>
      <c r="BI104">
        <f t="shared" si="106"/>
        <v>0</v>
      </c>
      <c r="BJ104">
        <f t="shared" si="107"/>
        <v>0</v>
      </c>
      <c r="BK104">
        <f t="shared" si="108"/>
        <v>0</v>
      </c>
      <c r="BL104">
        <f t="shared" si="109"/>
        <v>0</v>
      </c>
      <c r="BM104">
        <f t="shared" si="110"/>
        <v>0</v>
      </c>
      <c r="BN104">
        <f t="shared" si="111"/>
        <v>0</v>
      </c>
      <c r="BO104">
        <f t="shared" si="112"/>
        <v>0</v>
      </c>
      <c r="BP104">
        <f t="shared" si="113"/>
        <v>0</v>
      </c>
      <c r="BQ104">
        <f t="shared" si="114"/>
        <v>0</v>
      </c>
      <c r="BR104">
        <f t="shared" si="115"/>
        <v>0</v>
      </c>
      <c r="BS104">
        <f t="shared" si="116"/>
        <v>2</v>
      </c>
      <c r="BT104">
        <f t="shared" si="117"/>
        <v>0</v>
      </c>
      <c r="BU104">
        <f t="shared" si="118"/>
        <v>0</v>
      </c>
      <c r="BV104">
        <f t="shared" si="119"/>
        <v>0</v>
      </c>
      <c r="BW104">
        <f t="shared" si="120"/>
        <v>0</v>
      </c>
      <c r="BX104">
        <f t="shared" si="121"/>
        <v>0</v>
      </c>
      <c r="BY104">
        <f t="shared" si="122"/>
        <v>0</v>
      </c>
      <c r="BZ104">
        <f t="shared" si="123"/>
        <v>0</v>
      </c>
      <c r="CA104">
        <f t="shared" si="124"/>
        <v>0</v>
      </c>
      <c r="CB104">
        <f t="shared" si="125"/>
        <v>0</v>
      </c>
      <c r="CC104">
        <f t="shared" si="126"/>
        <v>2</v>
      </c>
      <c r="CD104">
        <f t="shared" si="127"/>
        <v>0</v>
      </c>
      <c r="CE104">
        <f t="shared" si="128"/>
        <v>0</v>
      </c>
      <c r="CF104">
        <f t="shared" si="129"/>
        <v>0</v>
      </c>
      <c r="CG104">
        <f t="shared" si="78"/>
        <v>2</v>
      </c>
      <c r="CH104">
        <f t="shared" si="79"/>
        <v>2</v>
      </c>
      <c r="CI104">
        <f t="shared" si="133"/>
        <v>635000</v>
      </c>
      <c r="CJ104">
        <f t="shared" si="134"/>
        <v>0</v>
      </c>
      <c r="CK104">
        <f t="shared" si="135"/>
        <v>3600</v>
      </c>
      <c r="CL104">
        <f t="shared" si="136"/>
        <v>0</v>
      </c>
      <c r="CM104">
        <f t="shared" si="137"/>
        <v>0</v>
      </c>
      <c r="CN104">
        <f t="shared" si="138"/>
        <v>0</v>
      </c>
      <c r="CO104">
        <f t="shared" si="139"/>
        <v>0</v>
      </c>
      <c r="CP104">
        <f t="shared" si="140"/>
        <v>0</v>
      </c>
      <c r="CQ104">
        <f t="shared" si="141"/>
        <v>0</v>
      </c>
      <c r="CR104">
        <f t="shared" si="142"/>
        <v>0</v>
      </c>
      <c r="CS104">
        <f t="shared" si="143"/>
        <v>0</v>
      </c>
      <c r="CT104">
        <f t="shared" si="144"/>
        <v>0</v>
      </c>
      <c r="CU104">
        <f t="shared" si="145"/>
        <v>0</v>
      </c>
      <c r="CV104">
        <f t="shared" si="146"/>
        <v>0</v>
      </c>
      <c r="CW104">
        <f t="shared" si="147"/>
        <v>0</v>
      </c>
      <c r="CX104">
        <f t="shared" si="148"/>
        <v>0</v>
      </c>
      <c r="CY104">
        <f t="shared" si="95"/>
        <v>638600</v>
      </c>
    </row>
    <row r="105" spans="1:103">
      <c r="A105" t="s">
        <v>102</v>
      </c>
      <c r="B105" t="s">
        <v>229</v>
      </c>
      <c r="C105">
        <v>8</v>
      </c>
      <c r="D105">
        <v>1</v>
      </c>
      <c r="E105">
        <v>8</v>
      </c>
      <c r="F105">
        <v>0</v>
      </c>
      <c r="H105">
        <v>307200</v>
      </c>
      <c r="I105">
        <v>5120</v>
      </c>
      <c r="J105">
        <f t="shared" si="77"/>
        <v>10240</v>
      </c>
      <c r="K105">
        <v>640000</v>
      </c>
      <c r="L105">
        <v>0</v>
      </c>
      <c r="M105">
        <v>102400</v>
      </c>
      <c r="N105">
        <v>64000</v>
      </c>
      <c r="O105">
        <v>76800</v>
      </c>
      <c r="R105">
        <v>8</v>
      </c>
      <c r="AK105">
        <v>4</v>
      </c>
      <c r="AU105">
        <v>7</v>
      </c>
      <c r="AY105">
        <f t="shared" si="96"/>
        <v>0</v>
      </c>
      <c r="AZ105">
        <f t="shared" si="97"/>
        <v>2</v>
      </c>
      <c r="BA105">
        <f t="shared" si="98"/>
        <v>0</v>
      </c>
      <c r="BB105">
        <f t="shared" si="99"/>
        <v>0</v>
      </c>
      <c r="BC105">
        <f t="shared" si="100"/>
        <v>0</v>
      </c>
      <c r="BD105">
        <f t="shared" si="101"/>
        <v>0</v>
      </c>
      <c r="BE105">
        <f t="shared" si="102"/>
        <v>0</v>
      </c>
      <c r="BF105">
        <f t="shared" si="103"/>
        <v>0</v>
      </c>
      <c r="BG105">
        <f t="shared" si="104"/>
        <v>0</v>
      </c>
      <c r="BH105">
        <f t="shared" si="105"/>
        <v>0</v>
      </c>
      <c r="BI105">
        <f t="shared" si="106"/>
        <v>0</v>
      </c>
      <c r="BJ105">
        <f t="shared" si="107"/>
        <v>0</v>
      </c>
      <c r="BK105">
        <f t="shared" si="108"/>
        <v>0</v>
      </c>
      <c r="BL105">
        <f t="shared" si="109"/>
        <v>0</v>
      </c>
      <c r="BM105">
        <f t="shared" si="110"/>
        <v>0</v>
      </c>
      <c r="BN105">
        <f t="shared" si="111"/>
        <v>0</v>
      </c>
      <c r="BO105">
        <f t="shared" si="112"/>
        <v>0</v>
      </c>
      <c r="BP105">
        <f t="shared" si="113"/>
        <v>0</v>
      </c>
      <c r="BQ105">
        <f t="shared" si="114"/>
        <v>0</v>
      </c>
      <c r="BR105">
        <f t="shared" si="115"/>
        <v>0</v>
      </c>
      <c r="BS105">
        <f t="shared" si="116"/>
        <v>2</v>
      </c>
      <c r="BT105">
        <f t="shared" si="117"/>
        <v>0</v>
      </c>
      <c r="BU105">
        <f t="shared" si="118"/>
        <v>0</v>
      </c>
      <c r="BV105">
        <f t="shared" si="119"/>
        <v>0</v>
      </c>
      <c r="BW105">
        <f t="shared" si="120"/>
        <v>0</v>
      </c>
      <c r="BX105">
        <f t="shared" si="121"/>
        <v>0</v>
      </c>
      <c r="BY105">
        <f t="shared" si="122"/>
        <v>0</v>
      </c>
      <c r="BZ105">
        <f t="shared" si="123"/>
        <v>0</v>
      </c>
      <c r="CA105">
        <f t="shared" si="124"/>
        <v>0</v>
      </c>
      <c r="CB105">
        <f t="shared" si="125"/>
        <v>0</v>
      </c>
      <c r="CC105">
        <f t="shared" si="126"/>
        <v>2</v>
      </c>
      <c r="CD105">
        <f t="shared" si="127"/>
        <v>0</v>
      </c>
      <c r="CE105">
        <f t="shared" si="128"/>
        <v>0</v>
      </c>
      <c r="CF105">
        <f t="shared" si="129"/>
        <v>0</v>
      </c>
      <c r="CG105">
        <f t="shared" si="78"/>
        <v>2</v>
      </c>
      <c r="CH105">
        <f t="shared" si="79"/>
        <v>2</v>
      </c>
      <c r="CI105">
        <f t="shared" si="133"/>
        <v>1275000</v>
      </c>
      <c r="CJ105">
        <f t="shared" si="134"/>
        <v>0</v>
      </c>
      <c r="CK105">
        <f t="shared" si="135"/>
        <v>3600</v>
      </c>
      <c r="CL105">
        <f t="shared" si="136"/>
        <v>0</v>
      </c>
      <c r="CM105">
        <f t="shared" si="137"/>
        <v>0</v>
      </c>
      <c r="CN105">
        <f t="shared" si="138"/>
        <v>0</v>
      </c>
      <c r="CO105">
        <f t="shared" si="139"/>
        <v>0</v>
      </c>
      <c r="CP105">
        <f t="shared" si="140"/>
        <v>0</v>
      </c>
      <c r="CQ105">
        <f t="shared" si="141"/>
        <v>0</v>
      </c>
      <c r="CR105">
        <f t="shared" si="142"/>
        <v>0</v>
      </c>
      <c r="CS105">
        <f t="shared" si="143"/>
        <v>0</v>
      </c>
      <c r="CT105">
        <f t="shared" si="144"/>
        <v>0</v>
      </c>
      <c r="CU105">
        <f t="shared" si="145"/>
        <v>0</v>
      </c>
      <c r="CV105">
        <f t="shared" si="146"/>
        <v>0</v>
      </c>
      <c r="CW105">
        <f t="shared" si="147"/>
        <v>0</v>
      </c>
      <c r="CX105">
        <f t="shared" si="148"/>
        <v>0</v>
      </c>
      <c r="CY105">
        <f t="shared" si="95"/>
        <v>1278600</v>
      </c>
    </row>
    <row r="106" spans="1:103">
      <c r="A106" t="s">
        <v>102</v>
      </c>
      <c r="B106" t="s">
        <v>229</v>
      </c>
      <c r="C106">
        <v>9</v>
      </c>
      <c r="D106">
        <v>1</v>
      </c>
      <c r="E106">
        <v>9</v>
      </c>
      <c r="F106">
        <v>0</v>
      </c>
      <c r="H106">
        <v>614400</v>
      </c>
      <c r="I106">
        <v>10240</v>
      </c>
      <c r="J106">
        <f t="shared" si="77"/>
        <v>20480</v>
      </c>
      <c r="K106">
        <v>1280000</v>
      </c>
      <c r="L106">
        <v>0</v>
      </c>
      <c r="M106">
        <v>204800</v>
      </c>
      <c r="N106">
        <v>128000</v>
      </c>
      <c r="O106">
        <v>153600</v>
      </c>
      <c r="R106">
        <v>9</v>
      </c>
      <c r="AK106">
        <v>4</v>
      </c>
      <c r="AU106">
        <v>8</v>
      </c>
      <c r="AY106">
        <f t="shared" si="96"/>
        <v>0</v>
      </c>
      <c r="AZ106">
        <f t="shared" si="97"/>
        <v>2</v>
      </c>
      <c r="BA106">
        <f t="shared" si="98"/>
        <v>0</v>
      </c>
      <c r="BB106">
        <f t="shared" si="99"/>
        <v>0</v>
      </c>
      <c r="BC106">
        <f t="shared" si="100"/>
        <v>0</v>
      </c>
      <c r="BD106">
        <f t="shared" si="101"/>
        <v>0</v>
      </c>
      <c r="BE106">
        <f t="shared" si="102"/>
        <v>0</v>
      </c>
      <c r="BF106">
        <f t="shared" si="103"/>
        <v>0</v>
      </c>
      <c r="BG106">
        <f t="shared" si="104"/>
        <v>0</v>
      </c>
      <c r="BH106">
        <f t="shared" si="105"/>
        <v>0</v>
      </c>
      <c r="BI106">
        <f t="shared" si="106"/>
        <v>0</v>
      </c>
      <c r="BJ106">
        <f t="shared" si="107"/>
        <v>0</v>
      </c>
      <c r="BK106">
        <f t="shared" si="108"/>
        <v>0</v>
      </c>
      <c r="BL106">
        <f t="shared" si="109"/>
        <v>0</v>
      </c>
      <c r="BM106">
        <f t="shared" si="110"/>
        <v>0</v>
      </c>
      <c r="BN106">
        <f t="shared" si="111"/>
        <v>0</v>
      </c>
      <c r="BO106">
        <f t="shared" si="112"/>
        <v>0</v>
      </c>
      <c r="BP106">
        <f t="shared" si="113"/>
        <v>0</v>
      </c>
      <c r="BQ106">
        <f t="shared" si="114"/>
        <v>0</v>
      </c>
      <c r="BR106">
        <f t="shared" si="115"/>
        <v>0</v>
      </c>
      <c r="BS106">
        <f t="shared" si="116"/>
        <v>2</v>
      </c>
      <c r="BT106">
        <f t="shared" si="117"/>
        <v>0</v>
      </c>
      <c r="BU106">
        <f t="shared" si="118"/>
        <v>0</v>
      </c>
      <c r="BV106">
        <f t="shared" si="119"/>
        <v>0</v>
      </c>
      <c r="BW106">
        <f t="shared" si="120"/>
        <v>0</v>
      </c>
      <c r="BX106">
        <f t="shared" si="121"/>
        <v>0</v>
      </c>
      <c r="BY106">
        <f t="shared" si="122"/>
        <v>0</v>
      </c>
      <c r="BZ106">
        <f t="shared" si="123"/>
        <v>0</v>
      </c>
      <c r="CA106">
        <f t="shared" si="124"/>
        <v>0</v>
      </c>
      <c r="CB106">
        <f t="shared" si="125"/>
        <v>0</v>
      </c>
      <c r="CC106">
        <f t="shared" si="126"/>
        <v>2</v>
      </c>
      <c r="CD106">
        <f t="shared" si="127"/>
        <v>0</v>
      </c>
      <c r="CE106">
        <f t="shared" si="128"/>
        <v>0</v>
      </c>
      <c r="CF106">
        <f t="shared" si="129"/>
        <v>0</v>
      </c>
      <c r="CG106">
        <f t="shared" si="78"/>
        <v>2</v>
      </c>
      <c r="CH106">
        <f t="shared" si="79"/>
        <v>2</v>
      </c>
      <c r="CI106">
        <f t="shared" si="133"/>
        <v>2555000</v>
      </c>
      <c r="CJ106">
        <f t="shared" si="134"/>
        <v>0</v>
      </c>
      <c r="CK106">
        <f t="shared" si="135"/>
        <v>3600</v>
      </c>
      <c r="CL106">
        <f t="shared" si="136"/>
        <v>0</v>
      </c>
      <c r="CM106">
        <f t="shared" si="137"/>
        <v>0</v>
      </c>
      <c r="CN106">
        <f t="shared" si="138"/>
        <v>0</v>
      </c>
      <c r="CO106">
        <f t="shared" si="139"/>
        <v>0</v>
      </c>
      <c r="CP106">
        <f t="shared" si="140"/>
        <v>0</v>
      </c>
      <c r="CQ106">
        <f t="shared" si="141"/>
        <v>0</v>
      </c>
      <c r="CR106">
        <f t="shared" si="142"/>
        <v>0</v>
      </c>
      <c r="CS106">
        <f t="shared" si="143"/>
        <v>0</v>
      </c>
      <c r="CT106">
        <f t="shared" si="144"/>
        <v>0</v>
      </c>
      <c r="CU106">
        <f t="shared" si="145"/>
        <v>0</v>
      </c>
      <c r="CV106">
        <f t="shared" si="146"/>
        <v>0</v>
      </c>
      <c r="CW106">
        <f t="shared" si="147"/>
        <v>0</v>
      </c>
      <c r="CX106">
        <f t="shared" si="148"/>
        <v>0</v>
      </c>
      <c r="CY106">
        <f t="shared" si="95"/>
        <v>2558600</v>
      </c>
    </row>
    <row r="107" spans="1:103">
      <c r="A107" t="s">
        <v>102</v>
      </c>
      <c r="B107" t="s">
        <v>229</v>
      </c>
      <c r="C107">
        <v>10</v>
      </c>
      <c r="D107">
        <v>1</v>
      </c>
      <c r="E107">
        <v>10</v>
      </c>
      <c r="F107">
        <v>0</v>
      </c>
      <c r="H107">
        <v>1228800</v>
      </c>
      <c r="I107">
        <v>20480</v>
      </c>
      <c r="J107">
        <f t="shared" si="77"/>
        <v>40960</v>
      </c>
      <c r="K107">
        <v>2560000</v>
      </c>
      <c r="L107">
        <v>0</v>
      </c>
      <c r="M107">
        <v>409600</v>
      </c>
      <c r="N107">
        <v>256000</v>
      </c>
      <c r="O107">
        <v>307200</v>
      </c>
      <c r="R107">
        <v>10</v>
      </c>
      <c r="AK107">
        <v>4</v>
      </c>
      <c r="AU107">
        <v>9</v>
      </c>
      <c r="AY107">
        <f t="shared" si="96"/>
        <v>0</v>
      </c>
      <c r="AZ107">
        <f t="shared" si="97"/>
        <v>2</v>
      </c>
      <c r="BA107">
        <f t="shared" si="98"/>
        <v>0</v>
      </c>
      <c r="BB107">
        <f t="shared" si="99"/>
        <v>0</v>
      </c>
      <c r="BC107">
        <f t="shared" si="100"/>
        <v>0</v>
      </c>
      <c r="BD107">
        <f t="shared" si="101"/>
        <v>0</v>
      </c>
      <c r="BE107">
        <f t="shared" si="102"/>
        <v>0</v>
      </c>
      <c r="BF107">
        <f t="shared" si="103"/>
        <v>0</v>
      </c>
      <c r="BG107">
        <f t="shared" si="104"/>
        <v>0</v>
      </c>
      <c r="BH107">
        <f t="shared" si="105"/>
        <v>0</v>
      </c>
      <c r="BI107">
        <f t="shared" si="106"/>
        <v>0</v>
      </c>
      <c r="BJ107">
        <f t="shared" si="107"/>
        <v>0</v>
      </c>
      <c r="BK107">
        <f t="shared" si="108"/>
        <v>0</v>
      </c>
      <c r="BL107">
        <f t="shared" si="109"/>
        <v>0</v>
      </c>
      <c r="BM107">
        <f t="shared" si="110"/>
        <v>0</v>
      </c>
      <c r="BN107">
        <f t="shared" si="111"/>
        <v>0</v>
      </c>
      <c r="BO107">
        <f t="shared" si="112"/>
        <v>0</v>
      </c>
      <c r="BP107">
        <f t="shared" si="113"/>
        <v>0</v>
      </c>
      <c r="BQ107">
        <f t="shared" si="114"/>
        <v>0</v>
      </c>
      <c r="BR107">
        <f t="shared" si="115"/>
        <v>0</v>
      </c>
      <c r="BS107">
        <f t="shared" si="116"/>
        <v>2</v>
      </c>
      <c r="BT107">
        <f t="shared" si="117"/>
        <v>0</v>
      </c>
      <c r="BU107">
        <f t="shared" si="118"/>
        <v>0</v>
      </c>
      <c r="BV107">
        <f t="shared" si="119"/>
        <v>0</v>
      </c>
      <c r="BW107">
        <f t="shared" si="120"/>
        <v>0</v>
      </c>
      <c r="BX107">
        <f t="shared" si="121"/>
        <v>0</v>
      </c>
      <c r="BY107">
        <f t="shared" si="122"/>
        <v>0</v>
      </c>
      <c r="BZ107">
        <f t="shared" si="123"/>
        <v>0</v>
      </c>
      <c r="CA107">
        <f t="shared" si="124"/>
        <v>0</v>
      </c>
      <c r="CB107">
        <f t="shared" si="125"/>
        <v>0</v>
      </c>
      <c r="CC107">
        <f t="shared" si="126"/>
        <v>2</v>
      </c>
      <c r="CD107">
        <f t="shared" si="127"/>
        <v>0</v>
      </c>
      <c r="CE107">
        <f t="shared" si="128"/>
        <v>0</v>
      </c>
      <c r="CF107">
        <f t="shared" si="129"/>
        <v>0</v>
      </c>
      <c r="CG107">
        <f t="shared" si="78"/>
        <v>2</v>
      </c>
      <c r="CH107">
        <f t="shared" si="79"/>
        <v>2</v>
      </c>
      <c r="CI107">
        <f t="shared" si="133"/>
        <v>5115000</v>
      </c>
      <c r="CJ107">
        <f t="shared" si="134"/>
        <v>0</v>
      </c>
      <c r="CK107">
        <f t="shared" si="135"/>
        <v>3600</v>
      </c>
      <c r="CL107">
        <f t="shared" si="136"/>
        <v>0</v>
      </c>
      <c r="CM107">
        <f t="shared" si="137"/>
        <v>0</v>
      </c>
      <c r="CN107">
        <f t="shared" si="138"/>
        <v>0</v>
      </c>
      <c r="CO107">
        <f t="shared" si="139"/>
        <v>0</v>
      </c>
      <c r="CP107">
        <f t="shared" si="140"/>
        <v>0</v>
      </c>
      <c r="CQ107">
        <f t="shared" si="141"/>
        <v>0</v>
      </c>
      <c r="CR107">
        <f t="shared" si="142"/>
        <v>0</v>
      </c>
      <c r="CS107">
        <f t="shared" si="143"/>
        <v>0</v>
      </c>
      <c r="CT107">
        <f t="shared" si="144"/>
        <v>0</v>
      </c>
      <c r="CU107">
        <f t="shared" si="145"/>
        <v>0</v>
      </c>
      <c r="CV107">
        <f t="shared" si="146"/>
        <v>0</v>
      </c>
      <c r="CW107">
        <f t="shared" si="147"/>
        <v>0</v>
      </c>
      <c r="CX107">
        <f t="shared" si="148"/>
        <v>0</v>
      </c>
      <c r="CY107">
        <f t="shared" si="95"/>
        <v>5118600</v>
      </c>
    </row>
    <row r="108" spans="1:103">
      <c r="A108" t="s">
        <v>373</v>
      </c>
      <c r="B108" t="s">
        <v>229</v>
      </c>
      <c r="C108">
        <v>1</v>
      </c>
      <c r="D108">
        <v>1</v>
      </c>
      <c r="E108">
        <v>1</v>
      </c>
      <c r="F108">
        <v>0</v>
      </c>
      <c r="H108">
        <v>1800</v>
      </c>
      <c r="I108">
        <v>30</v>
      </c>
      <c r="J108">
        <f t="shared" si="77"/>
        <v>60</v>
      </c>
      <c r="K108">
        <v>3600</v>
      </c>
      <c r="L108">
        <v>1500</v>
      </c>
      <c r="M108">
        <v>0</v>
      </c>
      <c r="N108">
        <v>0</v>
      </c>
      <c r="O108">
        <v>0</v>
      </c>
      <c r="R108">
        <v>1</v>
      </c>
      <c r="AR108">
        <v>3</v>
      </c>
      <c r="AY108">
        <f t="shared" si="96"/>
        <v>0</v>
      </c>
      <c r="AZ108">
        <f t="shared" si="97"/>
        <v>2</v>
      </c>
      <c r="BA108">
        <f t="shared" si="98"/>
        <v>0</v>
      </c>
      <c r="BB108">
        <f t="shared" si="99"/>
        <v>0</v>
      </c>
      <c r="BC108">
        <f t="shared" si="100"/>
        <v>0</v>
      </c>
      <c r="BD108">
        <f t="shared" si="101"/>
        <v>0</v>
      </c>
      <c r="BE108">
        <f t="shared" si="102"/>
        <v>0</v>
      </c>
      <c r="BF108">
        <f t="shared" si="103"/>
        <v>0</v>
      </c>
      <c r="BG108">
        <f t="shared" si="104"/>
        <v>0</v>
      </c>
      <c r="BH108">
        <f t="shared" si="105"/>
        <v>0</v>
      </c>
      <c r="BI108">
        <f t="shared" si="106"/>
        <v>0</v>
      </c>
      <c r="BJ108">
        <f t="shared" si="107"/>
        <v>0</v>
      </c>
      <c r="BK108">
        <f t="shared" si="108"/>
        <v>0</v>
      </c>
      <c r="BL108">
        <f t="shared" si="109"/>
        <v>0</v>
      </c>
      <c r="BM108">
        <f t="shared" si="110"/>
        <v>0</v>
      </c>
      <c r="BN108">
        <f t="shared" si="111"/>
        <v>0</v>
      </c>
      <c r="BO108">
        <f t="shared" si="112"/>
        <v>0</v>
      </c>
      <c r="BP108">
        <f t="shared" si="113"/>
        <v>0</v>
      </c>
      <c r="BQ108">
        <f t="shared" si="114"/>
        <v>0</v>
      </c>
      <c r="BR108">
        <f t="shared" si="115"/>
        <v>0</v>
      </c>
      <c r="BS108">
        <f t="shared" si="116"/>
        <v>0</v>
      </c>
      <c r="BT108">
        <f t="shared" si="117"/>
        <v>0</v>
      </c>
      <c r="BU108">
        <f t="shared" si="118"/>
        <v>0</v>
      </c>
      <c r="BV108">
        <f t="shared" si="119"/>
        <v>0</v>
      </c>
      <c r="BW108">
        <f t="shared" si="120"/>
        <v>0</v>
      </c>
      <c r="BX108">
        <f t="shared" si="121"/>
        <v>0</v>
      </c>
      <c r="BY108">
        <f t="shared" si="122"/>
        <v>0</v>
      </c>
      <c r="BZ108">
        <f t="shared" si="123"/>
        <v>2</v>
      </c>
      <c r="CA108">
        <f t="shared" si="124"/>
        <v>0</v>
      </c>
      <c r="CB108">
        <f t="shared" si="125"/>
        <v>0</v>
      </c>
      <c r="CC108">
        <f t="shared" si="126"/>
        <v>0</v>
      </c>
      <c r="CD108">
        <f t="shared" si="127"/>
        <v>0</v>
      </c>
      <c r="CE108">
        <f t="shared" si="128"/>
        <v>0</v>
      </c>
      <c r="CF108">
        <f t="shared" si="129"/>
        <v>0</v>
      </c>
      <c r="CG108">
        <f t="shared" si="78"/>
        <v>2</v>
      </c>
      <c r="CH108">
        <f t="shared" si="79"/>
        <v>2</v>
      </c>
      <c r="CI108">
        <f>K108</f>
        <v>3600</v>
      </c>
      <c r="CJ108">
        <f t="shared" si="134"/>
        <v>0</v>
      </c>
      <c r="CK108">
        <f t="shared" si="135"/>
        <v>0</v>
      </c>
      <c r="CL108">
        <f t="shared" si="136"/>
        <v>0</v>
      </c>
      <c r="CM108">
        <f t="shared" si="137"/>
        <v>0</v>
      </c>
      <c r="CN108">
        <f t="shared" si="138"/>
        <v>0</v>
      </c>
      <c r="CO108">
        <f t="shared" si="139"/>
        <v>0</v>
      </c>
      <c r="CP108">
        <f t="shared" si="140"/>
        <v>0</v>
      </c>
      <c r="CQ108">
        <f t="shared" si="141"/>
        <v>0</v>
      </c>
      <c r="CR108">
        <f t="shared" si="142"/>
        <v>9000</v>
      </c>
      <c r="CS108">
        <f t="shared" si="143"/>
        <v>0</v>
      </c>
      <c r="CT108">
        <f t="shared" si="144"/>
        <v>0</v>
      </c>
      <c r="CU108">
        <f t="shared" si="145"/>
        <v>0</v>
      </c>
      <c r="CV108">
        <f t="shared" si="146"/>
        <v>0</v>
      </c>
      <c r="CW108">
        <f t="shared" si="147"/>
        <v>0</v>
      </c>
      <c r="CX108">
        <f t="shared" si="148"/>
        <v>0</v>
      </c>
      <c r="CY108">
        <f t="shared" si="95"/>
        <v>12600</v>
      </c>
    </row>
    <row r="109" spans="1:103">
      <c r="A109" t="s">
        <v>373</v>
      </c>
      <c r="B109" t="s">
        <v>229</v>
      </c>
      <c r="C109">
        <v>2</v>
      </c>
      <c r="D109">
        <v>1</v>
      </c>
      <c r="E109">
        <v>2</v>
      </c>
      <c r="F109">
        <v>0</v>
      </c>
      <c r="H109">
        <v>3600</v>
      </c>
      <c r="I109">
        <v>60</v>
      </c>
      <c r="J109">
        <f t="shared" si="77"/>
        <v>120</v>
      </c>
      <c r="K109">
        <v>7200</v>
      </c>
      <c r="L109">
        <v>3000</v>
      </c>
      <c r="M109">
        <v>0</v>
      </c>
      <c r="N109">
        <v>0</v>
      </c>
      <c r="O109">
        <v>0</v>
      </c>
      <c r="R109">
        <v>2</v>
      </c>
      <c r="AR109">
        <v>3</v>
      </c>
      <c r="AW109">
        <v>1</v>
      </c>
      <c r="AY109">
        <f t="shared" si="96"/>
        <v>0</v>
      </c>
      <c r="AZ109">
        <f t="shared" si="97"/>
        <v>2</v>
      </c>
      <c r="BA109">
        <f t="shared" si="98"/>
        <v>0</v>
      </c>
      <c r="BB109">
        <f t="shared" si="99"/>
        <v>0</v>
      </c>
      <c r="BC109">
        <f t="shared" si="100"/>
        <v>0</v>
      </c>
      <c r="BD109">
        <f t="shared" si="101"/>
        <v>0</v>
      </c>
      <c r="BE109">
        <f t="shared" si="102"/>
        <v>0</v>
      </c>
      <c r="BF109">
        <f t="shared" si="103"/>
        <v>0</v>
      </c>
      <c r="BG109">
        <f t="shared" si="104"/>
        <v>0</v>
      </c>
      <c r="BH109">
        <f t="shared" si="105"/>
        <v>0</v>
      </c>
      <c r="BI109">
        <f t="shared" si="106"/>
        <v>0</v>
      </c>
      <c r="BJ109">
        <f t="shared" si="107"/>
        <v>0</v>
      </c>
      <c r="BK109">
        <f t="shared" si="108"/>
        <v>0</v>
      </c>
      <c r="BL109">
        <f t="shared" si="109"/>
        <v>0</v>
      </c>
      <c r="BM109">
        <f t="shared" si="110"/>
        <v>0</v>
      </c>
      <c r="BN109">
        <f t="shared" si="111"/>
        <v>0</v>
      </c>
      <c r="BO109">
        <f t="shared" si="112"/>
        <v>0</v>
      </c>
      <c r="BP109">
        <f t="shared" si="113"/>
        <v>0</v>
      </c>
      <c r="BQ109">
        <f t="shared" si="114"/>
        <v>0</v>
      </c>
      <c r="BR109">
        <f t="shared" si="115"/>
        <v>0</v>
      </c>
      <c r="BS109">
        <f t="shared" si="116"/>
        <v>0</v>
      </c>
      <c r="BT109">
        <f t="shared" si="117"/>
        <v>0</v>
      </c>
      <c r="BU109">
        <f t="shared" si="118"/>
        <v>0</v>
      </c>
      <c r="BV109">
        <f t="shared" si="119"/>
        <v>0</v>
      </c>
      <c r="BW109">
        <f t="shared" si="120"/>
        <v>0</v>
      </c>
      <c r="BX109">
        <f t="shared" si="121"/>
        <v>0</v>
      </c>
      <c r="BY109">
        <f t="shared" si="122"/>
        <v>0</v>
      </c>
      <c r="BZ109">
        <f t="shared" si="123"/>
        <v>2</v>
      </c>
      <c r="CA109">
        <f t="shared" si="124"/>
        <v>0</v>
      </c>
      <c r="CB109">
        <f t="shared" si="125"/>
        <v>0</v>
      </c>
      <c r="CC109">
        <f t="shared" si="126"/>
        <v>0</v>
      </c>
      <c r="CD109">
        <f t="shared" si="127"/>
        <v>0</v>
      </c>
      <c r="CE109">
        <f t="shared" si="128"/>
        <v>2</v>
      </c>
      <c r="CF109">
        <f t="shared" si="129"/>
        <v>0</v>
      </c>
      <c r="CG109">
        <f t="shared" si="78"/>
        <v>2</v>
      </c>
      <c r="CH109">
        <f t="shared" si="79"/>
        <v>2</v>
      </c>
      <c r="CI109">
        <f>CI108+K109</f>
        <v>10800</v>
      </c>
      <c r="CJ109">
        <f t="shared" si="134"/>
        <v>0</v>
      </c>
      <c r="CK109">
        <f t="shared" si="135"/>
        <v>0</v>
      </c>
      <c r="CL109">
        <f t="shared" si="136"/>
        <v>0</v>
      </c>
      <c r="CM109">
        <f t="shared" si="137"/>
        <v>0</v>
      </c>
      <c r="CN109">
        <f t="shared" si="138"/>
        <v>0</v>
      </c>
      <c r="CO109">
        <f t="shared" si="139"/>
        <v>0</v>
      </c>
      <c r="CP109">
        <f t="shared" si="140"/>
        <v>0</v>
      </c>
      <c r="CQ109">
        <f t="shared" si="141"/>
        <v>0</v>
      </c>
      <c r="CR109">
        <f t="shared" si="142"/>
        <v>9000</v>
      </c>
      <c r="CS109">
        <f t="shared" si="143"/>
        <v>0</v>
      </c>
      <c r="CT109">
        <f t="shared" si="144"/>
        <v>0</v>
      </c>
      <c r="CU109">
        <f t="shared" si="145"/>
        <v>0</v>
      </c>
      <c r="CV109">
        <f t="shared" si="146"/>
        <v>0</v>
      </c>
      <c r="CW109">
        <f t="shared" si="147"/>
        <v>0</v>
      </c>
      <c r="CX109">
        <f t="shared" si="148"/>
        <v>0</v>
      </c>
      <c r="CY109">
        <f t="shared" si="95"/>
        <v>19800</v>
      </c>
    </row>
    <row r="110" spans="1:103">
      <c r="A110" t="s">
        <v>373</v>
      </c>
      <c r="B110" t="s">
        <v>229</v>
      </c>
      <c r="C110">
        <v>3</v>
      </c>
      <c r="D110">
        <v>1</v>
      </c>
      <c r="E110">
        <v>3</v>
      </c>
      <c r="F110">
        <v>0</v>
      </c>
      <c r="H110">
        <v>7200</v>
      </c>
      <c r="I110">
        <v>120</v>
      </c>
      <c r="J110">
        <f t="shared" si="77"/>
        <v>240</v>
      </c>
      <c r="K110">
        <v>14400</v>
      </c>
      <c r="L110">
        <v>6000</v>
      </c>
      <c r="M110">
        <v>0</v>
      </c>
      <c r="N110">
        <v>0</v>
      </c>
      <c r="O110">
        <v>0</v>
      </c>
      <c r="R110">
        <v>3</v>
      </c>
      <c r="AR110">
        <v>3</v>
      </c>
      <c r="AW110">
        <v>2</v>
      </c>
      <c r="AY110">
        <f t="shared" si="96"/>
        <v>0</v>
      </c>
      <c r="AZ110">
        <f t="shared" si="97"/>
        <v>2</v>
      </c>
      <c r="BA110">
        <f t="shared" si="98"/>
        <v>0</v>
      </c>
      <c r="BB110">
        <f t="shared" si="99"/>
        <v>0</v>
      </c>
      <c r="BC110">
        <f t="shared" si="100"/>
        <v>0</v>
      </c>
      <c r="BD110">
        <f t="shared" si="101"/>
        <v>0</v>
      </c>
      <c r="BE110">
        <f t="shared" si="102"/>
        <v>0</v>
      </c>
      <c r="BF110">
        <f t="shared" si="103"/>
        <v>0</v>
      </c>
      <c r="BG110">
        <f t="shared" si="104"/>
        <v>0</v>
      </c>
      <c r="BH110">
        <f t="shared" si="105"/>
        <v>0</v>
      </c>
      <c r="BI110">
        <f t="shared" si="106"/>
        <v>0</v>
      </c>
      <c r="BJ110">
        <f t="shared" si="107"/>
        <v>0</v>
      </c>
      <c r="BK110">
        <f t="shared" si="108"/>
        <v>0</v>
      </c>
      <c r="BL110">
        <f t="shared" si="109"/>
        <v>0</v>
      </c>
      <c r="BM110">
        <f t="shared" si="110"/>
        <v>0</v>
      </c>
      <c r="BN110">
        <f t="shared" si="111"/>
        <v>0</v>
      </c>
      <c r="BO110">
        <f t="shared" si="112"/>
        <v>0</v>
      </c>
      <c r="BP110">
        <f t="shared" si="113"/>
        <v>0</v>
      </c>
      <c r="BQ110">
        <f t="shared" si="114"/>
        <v>0</v>
      </c>
      <c r="BR110">
        <f t="shared" si="115"/>
        <v>0</v>
      </c>
      <c r="BS110">
        <f t="shared" si="116"/>
        <v>0</v>
      </c>
      <c r="BT110">
        <f t="shared" si="117"/>
        <v>0</v>
      </c>
      <c r="BU110">
        <f t="shared" si="118"/>
        <v>0</v>
      </c>
      <c r="BV110">
        <f t="shared" si="119"/>
        <v>0</v>
      </c>
      <c r="BW110">
        <f t="shared" si="120"/>
        <v>0</v>
      </c>
      <c r="BX110">
        <f t="shared" si="121"/>
        <v>0</v>
      </c>
      <c r="BY110">
        <f t="shared" si="122"/>
        <v>0</v>
      </c>
      <c r="BZ110">
        <f t="shared" si="123"/>
        <v>2</v>
      </c>
      <c r="CA110">
        <f t="shared" si="124"/>
        <v>0</v>
      </c>
      <c r="CB110">
        <f t="shared" si="125"/>
        <v>0</v>
      </c>
      <c r="CC110">
        <f t="shared" si="126"/>
        <v>0</v>
      </c>
      <c r="CD110">
        <f t="shared" si="127"/>
        <v>0</v>
      </c>
      <c r="CE110">
        <f t="shared" si="128"/>
        <v>2</v>
      </c>
      <c r="CF110">
        <f t="shared" si="129"/>
        <v>0</v>
      </c>
      <c r="CG110">
        <f t="shared" si="78"/>
        <v>2</v>
      </c>
      <c r="CH110">
        <f t="shared" si="79"/>
        <v>2</v>
      </c>
      <c r="CI110">
        <f t="shared" ref="CI110:CI117" si="149">CI109+K110</f>
        <v>25200</v>
      </c>
      <c r="CJ110">
        <f t="shared" si="134"/>
        <v>0</v>
      </c>
      <c r="CK110">
        <f t="shared" si="135"/>
        <v>0</v>
      </c>
      <c r="CL110">
        <f t="shared" si="136"/>
        <v>0</v>
      </c>
      <c r="CM110">
        <f t="shared" si="137"/>
        <v>0</v>
      </c>
      <c r="CN110">
        <f t="shared" si="138"/>
        <v>0</v>
      </c>
      <c r="CO110">
        <f t="shared" si="139"/>
        <v>0</v>
      </c>
      <c r="CP110">
        <f t="shared" si="140"/>
        <v>0</v>
      </c>
      <c r="CQ110">
        <f t="shared" si="141"/>
        <v>0</v>
      </c>
      <c r="CR110">
        <f t="shared" si="142"/>
        <v>9000</v>
      </c>
      <c r="CS110">
        <f t="shared" si="143"/>
        <v>0</v>
      </c>
      <c r="CT110">
        <f t="shared" si="144"/>
        <v>0</v>
      </c>
      <c r="CU110">
        <f t="shared" si="145"/>
        <v>0</v>
      </c>
      <c r="CV110">
        <f t="shared" si="146"/>
        <v>0</v>
      </c>
      <c r="CW110">
        <f t="shared" si="147"/>
        <v>0</v>
      </c>
      <c r="CX110">
        <f t="shared" si="148"/>
        <v>0</v>
      </c>
      <c r="CY110">
        <f t="shared" si="95"/>
        <v>34200</v>
      </c>
    </row>
    <row r="111" spans="1:103">
      <c r="A111" t="s">
        <v>373</v>
      </c>
      <c r="B111" t="s">
        <v>229</v>
      </c>
      <c r="C111">
        <v>4</v>
      </c>
      <c r="D111">
        <v>1</v>
      </c>
      <c r="E111">
        <v>4</v>
      </c>
      <c r="F111">
        <v>0</v>
      </c>
      <c r="H111">
        <v>14400</v>
      </c>
      <c r="I111">
        <v>240</v>
      </c>
      <c r="J111">
        <f t="shared" si="77"/>
        <v>480</v>
      </c>
      <c r="K111">
        <v>28800</v>
      </c>
      <c r="L111">
        <v>12000</v>
      </c>
      <c r="M111">
        <v>0</v>
      </c>
      <c r="N111">
        <v>0</v>
      </c>
      <c r="O111">
        <v>0</v>
      </c>
      <c r="R111">
        <v>4</v>
      </c>
      <c r="AR111">
        <v>3</v>
      </c>
      <c r="AW111">
        <v>3</v>
      </c>
      <c r="AY111">
        <f t="shared" si="96"/>
        <v>0</v>
      </c>
      <c r="AZ111">
        <f t="shared" si="97"/>
        <v>2</v>
      </c>
      <c r="BA111">
        <f t="shared" si="98"/>
        <v>0</v>
      </c>
      <c r="BB111">
        <f t="shared" si="99"/>
        <v>0</v>
      </c>
      <c r="BC111">
        <f t="shared" si="100"/>
        <v>0</v>
      </c>
      <c r="BD111">
        <f t="shared" si="101"/>
        <v>0</v>
      </c>
      <c r="BE111">
        <f t="shared" si="102"/>
        <v>0</v>
      </c>
      <c r="BF111">
        <f t="shared" si="103"/>
        <v>0</v>
      </c>
      <c r="BG111">
        <f t="shared" si="104"/>
        <v>0</v>
      </c>
      <c r="BH111">
        <f t="shared" si="105"/>
        <v>0</v>
      </c>
      <c r="BI111">
        <f t="shared" si="106"/>
        <v>0</v>
      </c>
      <c r="BJ111">
        <f t="shared" si="107"/>
        <v>0</v>
      </c>
      <c r="BK111">
        <f t="shared" si="108"/>
        <v>0</v>
      </c>
      <c r="BL111">
        <f t="shared" si="109"/>
        <v>0</v>
      </c>
      <c r="BM111">
        <f t="shared" si="110"/>
        <v>0</v>
      </c>
      <c r="BN111">
        <f t="shared" si="111"/>
        <v>0</v>
      </c>
      <c r="BO111">
        <f t="shared" si="112"/>
        <v>0</v>
      </c>
      <c r="BP111">
        <f t="shared" si="113"/>
        <v>0</v>
      </c>
      <c r="BQ111">
        <f t="shared" si="114"/>
        <v>0</v>
      </c>
      <c r="BR111">
        <f t="shared" si="115"/>
        <v>0</v>
      </c>
      <c r="BS111">
        <f t="shared" si="116"/>
        <v>0</v>
      </c>
      <c r="BT111">
        <f t="shared" si="117"/>
        <v>0</v>
      </c>
      <c r="BU111">
        <f t="shared" si="118"/>
        <v>0</v>
      </c>
      <c r="BV111">
        <f t="shared" si="119"/>
        <v>0</v>
      </c>
      <c r="BW111">
        <f t="shared" si="120"/>
        <v>0</v>
      </c>
      <c r="BX111">
        <f t="shared" si="121"/>
        <v>0</v>
      </c>
      <c r="BY111">
        <f t="shared" si="122"/>
        <v>0</v>
      </c>
      <c r="BZ111">
        <f t="shared" si="123"/>
        <v>2</v>
      </c>
      <c r="CA111">
        <f t="shared" si="124"/>
        <v>0</v>
      </c>
      <c r="CB111">
        <f t="shared" si="125"/>
        <v>0</v>
      </c>
      <c r="CC111">
        <f t="shared" si="126"/>
        <v>0</v>
      </c>
      <c r="CD111">
        <f t="shared" si="127"/>
        <v>0</v>
      </c>
      <c r="CE111">
        <f t="shared" si="128"/>
        <v>2</v>
      </c>
      <c r="CF111">
        <f t="shared" si="129"/>
        <v>0</v>
      </c>
      <c r="CG111">
        <f t="shared" si="78"/>
        <v>2</v>
      </c>
      <c r="CH111">
        <f t="shared" si="79"/>
        <v>2</v>
      </c>
      <c r="CI111">
        <f t="shared" si="149"/>
        <v>54000</v>
      </c>
      <c r="CJ111">
        <f t="shared" si="134"/>
        <v>0</v>
      </c>
      <c r="CK111">
        <f t="shared" si="135"/>
        <v>0</v>
      </c>
      <c r="CL111">
        <f t="shared" si="136"/>
        <v>0</v>
      </c>
      <c r="CM111">
        <f t="shared" si="137"/>
        <v>0</v>
      </c>
      <c r="CN111">
        <f t="shared" si="138"/>
        <v>0</v>
      </c>
      <c r="CO111">
        <f t="shared" si="139"/>
        <v>0</v>
      </c>
      <c r="CP111">
        <f t="shared" si="140"/>
        <v>0</v>
      </c>
      <c r="CQ111">
        <f t="shared" si="141"/>
        <v>0</v>
      </c>
      <c r="CR111">
        <f t="shared" si="142"/>
        <v>9000</v>
      </c>
      <c r="CS111">
        <f t="shared" si="143"/>
        <v>0</v>
      </c>
      <c r="CT111">
        <f t="shared" si="144"/>
        <v>0</v>
      </c>
      <c r="CU111">
        <f t="shared" si="145"/>
        <v>0</v>
      </c>
      <c r="CV111">
        <f t="shared" si="146"/>
        <v>0</v>
      </c>
      <c r="CW111">
        <f t="shared" si="147"/>
        <v>0</v>
      </c>
      <c r="CX111">
        <f t="shared" si="148"/>
        <v>0</v>
      </c>
      <c r="CY111">
        <f t="shared" si="95"/>
        <v>63000</v>
      </c>
    </row>
    <row r="112" spans="1:103">
      <c r="A112" t="s">
        <v>373</v>
      </c>
      <c r="B112" t="s">
        <v>229</v>
      </c>
      <c r="C112">
        <v>5</v>
      </c>
      <c r="D112">
        <v>1</v>
      </c>
      <c r="E112">
        <v>5</v>
      </c>
      <c r="F112">
        <v>0</v>
      </c>
      <c r="H112">
        <v>28800</v>
      </c>
      <c r="I112">
        <v>480</v>
      </c>
      <c r="J112">
        <f t="shared" si="77"/>
        <v>960</v>
      </c>
      <c r="K112">
        <v>57600</v>
      </c>
      <c r="L112">
        <v>24000</v>
      </c>
      <c r="M112">
        <v>0</v>
      </c>
      <c r="N112">
        <v>0</v>
      </c>
      <c r="O112">
        <v>0</v>
      </c>
      <c r="R112">
        <v>5</v>
      </c>
      <c r="AR112">
        <v>3</v>
      </c>
      <c r="AW112">
        <v>4</v>
      </c>
      <c r="AY112">
        <f t="shared" si="96"/>
        <v>0</v>
      </c>
      <c r="AZ112">
        <f t="shared" si="97"/>
        <v>2</v>
      </c>
      <c r="BA112">
        <f t="shared" si="98"/>
        <v>0</v>
      </c>
      <c r="BB112">
        <f t="shared" si="99"/>
        <v>0</v>
      </c>
      <c r="BC112">
        <f t="shared" si="100"/>
        <v>0</v>
      </c>
      <c r="BD112">
        <f t="shared" si="101"/>
        <v>0</v>
      </c>
      <c r="BE112">
        <f t="shared" si="102"/>
        <v>0</v>
      </c>
      <c r="BF112">
        <f t="shared" si="103"/>
        <v>0</v>
      </c>
      <c r="BG112">
        <f t="shared" si="104"/>
        <v>0</v>
      </c>
      <c r="BH112">
        <f t="shared" si="105"/>
        <v>0</v>
      </c>
      <c r="BI112">
        <f t="shared" si="106"/>
        <v>0</v>
      </c>
      <c r="BJ112">
        <f t="shared" si="107"/>
        <v>0</v>
      </c>
      <c r="BK112">
        <f t="shared" si="108"/>
        <v>0</v>
      </c>
      <c r="BL112">
        <f t="shared" si="109"/>
        <v>0</v>
      </c>
      <c r="BM112">
        <f t="shared" si="110"/>
        <v>0</v>
      </c>
      <c r="BN112">
        <f t="shared" si="111"/>
        <v>0</v>
      </c>
      <c r="BO112">
        <f t="shared" si="112"/>
        <v>0</v>
      </c>
      <c r="BP112">
        <f t="shared" si="113"/>
        <v>0</v>
      </c>
      <c r="BQ112">
        <f t="shared" si="114"/>
        <v>0</v>
      </c>
      <c r="BR112">
        <f t="shared" si="115"/>
        <v>0</v>
      </c>
      <c r="BS112">
        <f t="shared" si="116"/>
        <v>0</v>
      </c>
      <c r="BT112">
        <f t="shared" si="117"/>
        <v>0</v>
      </c>
      <c r="BU112">
        <f t="shared" si="118"/>
        <v>0</v>
      </c>
      <c r="BV112">
        <f t="shared" si="119"/>
        <v>0</v>
      </c>
      <c r="BW112">
        <f t="shared" si="120"/>
        <v>0</v>
      </c>
      <c r="BX112">
        <f t="shared" si="121"/>
        <v>0</v>
      </c>
      <c r="BY112">
        <f t="shared" si="122"/>
        <v>0</v>
      </c>
      <c r="BZ112">
        <f t="shared" si="123"/>
        <v>2</v>
      </c>
      <c r="CA112">
        <f t="shared" si="124"/>
        <v>0</v>
      </c>
      <c r="CB112">
        <f t="shared" si="125"/>
        <v>0</v>
      </c>
      <c r="CC112">
        <f t="shared" si="126"/>
        <v>0</v>
      </c>
      <c r="CD112">
        <f t="shared" si="127"/>
        <v>0</v>
      </c>
      <c r="CE112">
        <f t="shared" si="128"/>
        <v>2</v>
      </c>
      <c r="CF112">
        <f t="shared" si="129"/>
        <v>0</v>
      </c>
      <c r="CG112">
        <f t="shared" si="78"/>
        <v>2</v>
      </c>
      <c r="CH112">
        <f t="shared" si="79"/>
        <v>2</v>
      </c>
      <c r="CI112">
        <f t="shared" si="149"/>
        <v>111600</v>
      </c>
      <c r="CJ112">
        <f t="shared" si="134"/>
        <v>0</v>
      </c>
      <c r="CK112">
        <f t="shared" si="135"/>
        <v>0</v>
      </c>
      <c r="CL112">
        <f t="shared" si="136"/>
        <v>0</v>
      </c>
      <c r="CM112">
        <f t="shared" si="137"/>
        <v>0</v>
      </c>
      <c r="CN112">
        <f t="shared" si="138"/>
        <v>0</v>
      </c>
      <c r="CO112">
        <f t="shared" si="139"/>
        <v>0</v>
      </c>
      <c r="CP112">
        <f t="shared" si="140"/>
        <v>0</v>
      </c>
      <c r="CQ112">
        <f t="shared" si="141"/>
        <v>0</v>
      </c>
      <c r="CR112">
        <f t="shared" si="142"/>
        <v>9000</v>
      </c>
      <c r="CS112">
        <f t="shared" si="143"/>
        <v>0</v>
      </c>
      <c r="CT112">
        <f t="shared" si="144"/>
        <v>0</v>
      </c>
      <c r="CU112">
        <f t="shared" si="145"/>
        <v>0</v>
      </c>
      <c r="CV112">
        <f t="shared" si="146"/>
        <v>0</v>
      </c>
      <c r="CW112">
        <f t="shared" si="147"/>
        <v>0</v>
      </c>
      <c r="CX112">
        <f t="shared" si="148"/>
        <v>0</v>
      </c>
      <c r="CY112">
        <f t="shared" si="95"/>
        <v>120600</v>
      </c>
    </row>
    <row r="113" spans="1:103">
      <c r="A113" t="s">
        <v>373</v>
      </c>
      <c r="B113" t="s">
        <v>229</v>
      </c>
      <c r="C113">
        <v>6</v>
      </c>
      <c r="D113">
        <v>1</v>
      </c>
      <c r="E113">
        <v>6</v>
      </c>
      <c r="F113">
        <v>0</v>
      </c>
      <c r="H113">
        <v>57600</v>
      </c>
      <c r="I113">
        <v>960</v>
      </c>
      <c r="J113">
        <f t="shared" si="77"/>
        <v>1920</v>
      </c>
      <c r="K113">
        <v>115200</v>
      </c>
      <c r="L113">
        <v>48000</v>
      </c>
      <c r="M113">
        <v>0</v>
      </c>
      <c r="N113">
        <v>0</v>
      </c>
      <c r="O113">
        <v>0</v>
      </c>
      <c r="R113">
        <v>6</v>
      </c>
      <c r="AR113">
        <v>3</v>
      </c>
      <c r="AW113">
        <v>5</v>
      </c>
      <c r="AY113">
        <f t="shared" si="96"/>
        <v>0</v>
      </c>
      <c r="AZ113">
        <f t="shared" si="97"/>
        <v>2</v>
      </c>
      <c r="BA113">
        <f t="shared" si="98"/>
        <v>0</v>
      </c>
      <c r="BB113">
        <f t="shared" si="99"/>
        <v>0</v>
      </c>
      <c r="BC113">
        <f t="shared" si="100"/>
        <v>0</v>
      </c>
      <c r="BD113">
        <f t="shared" si="101"/>
        <v>0</v>
      </c>
      <c r="BE113">
        <f t="shared" si="102"/>
        <v>0</v>
      </c>
      <c r="BF113">
        <f t="shared" si="103"/>
        <v>0</v>
      </c>
      <c r="BG113">
        <f t="shared" si="104"/>
        <v>0</v>
      </c>
      <c r="BH113">
        <f t="shared" si="105"/>
        <v>0</v>
      </c>
      <c r="BI113">
        <f t="shared" si="106"/>
        <v>0</v>
      </c>
      <c r="BJ113">
        <f t="shared" si="107"/>
        <v>0</v>
      </c>
      <c r="BK113">
        <f t="shared" si="108"/>
        <v>0</v>
      </c>
      <c r="BL113">
        <f t="shared" si="109"/>
        <v>0</v>
      </c>
      <c r="BM113">
        <f t="shared" si="110"/>
        <v>0</v>
      </c>
      <c r="BN113">
        <f t="shared" si="111"/>
        <v>0</v>
      </c>
      <c r="BO113">
        <f t="shared" si="112"/>
        <v>0</v>
      </c>
      <c r="BP113">
        <f t="shared" si="113"/>
        <v>0</v>
      </c>
      <c r="BQ113">
        <f t="shared" si="114"/>
        <v>0</v>
      </c>
      <c r="BR113">
        <f t="shared" si="115"/>
        <v>0</v>
      </c>
      <c r="BS113">
        <f t="shared" si="116"/>
        <v>0</v>
      </c>
      <c r="BT113">
        <f t="shared" si="117"/>
        <v>0</v>
      </c>
      <c r="BU113">
        <f t="shared" si="118"/>
        <v>0</v>
      </c>
      <c r="BV113">
        <f t="shared" si="119"/>
        <v>0</v>
      </c>
      <c r="BW113">
        <f t="shared" si="120"/>
        <v>0</v>
      </c>
      <c r="BX113">
        <f t="shared" si="121"/>
        <v>0</v>
      </c>
      <c r="BY113">
        <f t="shared" si="122"/>
        <v>0</v>
      </c>
      <c r="BZ113">
        <f t="shared" si="123"/>
        <v>2</v>
      </c>
      <c r="CA113">
        <f t="shared" si="124"/>
        <v>0</v>
      </c>
      <c r="CB113">
        <f t="shared" si="125"/>
        <v>0</v>
      </c>
      <c r="CC113">
        <f t="shared" si="126"/>
        <v>0</v>
      </c>
      <c r="CD113">
        <f t="shared" si="127"/>
        <v>0</v>
      </c>
      <c r="CE113">
        <f t="shared" si="128"/>
        <v>2</v>
      </c>
      <c r="CF113">
        <f t="shared" si="129"/>
        <v>0</v>
      </c>
      <c r="CG113">
        <f t="shared" si="78"/>
        <v>2</v>
      </c>
      <c r="CH113">
        <f t="shared" si="79"/>
        <v>2</v>
      </c>
      <c r="CI113">
        <f t="shared" si="149"/>
        <v>226800</v>
      </c>
      <c r="CJ113">
        <f t="shared" si="134"/>
        <v>0</v>
      </c>
      <c r="CK113">
        <f t="shared" si="135"/>
        <v>0</v>
      </c>
      <c r="CL113">
        <f t="shared" si="136"/>
        <v>0</v>
      </c>
      <c r="CM113">
        <f t="shared" si="137"/>
        <v>0</v>
      </c>
      <c r="CN113">
        <f t="shared" si="138"/>
        <v>0</v>
      </c>
      <c r="CO113">
        <f t="shared" si="139"/>
        <v>0</v>
      </c>
      <c r="CP113">
        <f t="shared" si="140"/>
        <v>0</v>
      </c>
      <c r="CQ113">
        <f t="shared" si="141"/>
        <v>0</v>
      </c>
      <c r="CR113">
        <f t="shared" si="142"/>
        <v>9000</v>
      </c>
      <c r="CS113">
        <f t="shared" si="143"/>
        <v>0</v>
      </c>
      <c r="CT113">
        <f t="shared" si="144"/>
        <v>0</v>
      </c>
      <c r="CU113">
        <f t="shared" si="145"/>
        <v>0</v>
      </c>
      <c r="CV113">
        <f t="shared" si="146"/>
        <v>0</v>
      </c>
      <c r="CW113">
        <f t="shared" si="147"/>
        <v>0</v>
      </c>
      <c r="CX113">
        <f t="shared" si="148"/>
        <v>0</v>
      </c>
      <c r="CY113">
        <f t="shared" si="95"/>
        <v>235800</v>
      </c>
    </row>
    <row r="114" spans="1:103">
      <c r="A114" t="s">
        <v>373</v>
      </c>
      <c r="B114" t="s">
        <v>229</v>
      </c>
      <c r="C114">
        <v>7</v>
      </c>
      <c r="D114">
        <v>1</v>
      </c>
      <c r="E114">
        <v>7</v>
      </c>
      <c r="F114">
        <v>0</v>
      </c>
      <c r="H114">
        <v>115200</v>
      </c>
      <c r="I114">
        <v>1920</v>
      </c>
      <c r="J114">
        <f t="shared" si="77"/>
        <v>3840</v>
      </c>
      <c r="K114">
        <v>230400</v>
      </c>
      <c r="L114">
        <v>96000</v>
      </c>
      <c r="M114">
        <v>0</v>
      </c>
      <c r="N114">
        <v>0</v>
      </c>
      <c r="O114">
        <v>0</v>
      </c>
      <c r="R114">
        <v>7</v>
      </c>
      <c r="AR114">
        <v>3</v>
      </c>
      <c r="AW114">
        <v>6</v>
      </c>
      <c r="AY114">
        <f t="shared" si="96"/>
        <v>0</v>
      </c>
      <c r="AZ114">
        <f t="shared" si="97"/>
        <v>2</v>
      </c>
      <c r="BA114">
        <f t="shared" si="98"/>
        <v>0</v>
      </c>
      <c r="BB114">
        <f t="shared" si="99"/>
        <v>0</v>
      </c>
      <c r="BC114">
        <f t="shared" si="100"/>
        <v>0</v>
      </c>
      <c r="BD114">
        <f t="shared" si="101"/>
        <v>0</v>
      </c>
      <c r="BE114">
        <f t="shared" si="102"/>
        <v>0</v>
      </c>
      <c r="BF114">
        <f t="shared" si="103"/>
        <v>0</v>
      </c>
      <c r="BG114">
        <f t="shared" si="104"/>
        <v>0</v>
      </c>
      <c r="BH114">
        <f t="shared" si="105"/>
        <v>0</v>
      </c>
      <c r="BI114">
        <f t="shared" si="106"/>
        <v>0</v>
      </c>
      <c r="BJ114">
        <f t="shared" si="107"/>
        <v>0</v>
      </c>
      <c r="BK114">
        <f t="shared" si="108"/>
        <v>0</v>
      </c>
      <c r="BL114">
        <f t="shared" si="109"/>
        <v>0</v>
      </c>
      <c r="BM114">
        <f t="shared" si="110"/>
        <v>0</v>
      </c>
      <c r="BN114">
        <f t="shared" si="111"/>
        <v>0</v>
      </c>
      <c r="BO114">
        <f t="shared" si="112"/>
        <v>0</v>
      </c>
      <c r="BP114">
        <f t="shared" si="113"/>
        <v>0</v>
      </c>
      <c r="BQ114">
        <f t="shared" si="114"/>
        <v>0</v>
      </c>
      <c r="BR114">
        <f t="shared" si="115"/>
        <v>0</v>
      </c>
      <c r="BS114">
        <f t="shared" si="116"/>
        <v>0</v>
      </c>
      <c r="BT114">
        <f t="shared" si="117"/>
        <v>0</v>
      </c>
      <c r="BU114">
        <f t="shared" si="118"/>
        <v>0</v>
      </c>
      <c r="BV114">
        <f t="shared" si="119"/>
        <v>0</v>
      </c>
      <c r="BW114">
        <f t="shared" si="120"/>
        <v>0</v>
      </c>
      <c r="BX114">
        <f t="shared" si="121"/>
        <v>0</v>
      </c>
      <c r="BY114">
        <f t="shared" si="122"/>
        <v>0</v>
      </c>
      <c r="BZ114">
        <f t="shared" si="123"/>
        <v>2</v>
      </c>
      <c r="CA114">
        <f t="shared" si="124"/>
        <v>0</v>
      </c>
      <c r="CB114">
        <f t="shared" si="125"/>
        <v>0</v>
      </c>
      <c r="CC114">
        <f t="shared" si="126"/>
        <v>0</v>
      </c>
      <c r="CD114">
        <f t="shared" si="127"/>
        <v>0</v>
      </c>
      <c r="CE114">
        <f t="shared" si="128"/>
        <v>2</v>
      </c>
      <c r="CF114">
        <f t="shared" si="129"/>
        <v>0</v>
      </c>
      <c r="CG114">
        <f t="shared" si="78"/>
        <v>2</v>
      </c>
      <c r="CH114">
        <f t="shared" si="79"/>
        <v>2</v>
      </c>
      <c r="CI114">
        <f t="shared" si="149"/>
        <v>457200</v>
      </c>
      <c r="CJ114">
        <f t="shared" si="134"/>
        <v>0</v>
      </c>
      <c r="CK114">
        <f t="shared" si="135"/>
        <v>0</v>
      </c>
      <c r="CL114">
        <f t="shared" si="136"/>
        <v>0</v>
      </c>
      <c r="CM114">
        <f t="shared" si="137"/>
        <v>0</v>
      </c>
      <c r="CN114">
        <f t="shared" si="138"/>
        <v>0</v>
      </c>
      <c r="CO114">
        <f t="shared" si="139"/>
        <v>0</v>
      </c>
      <c r="CP114">
        <f t="shared" si="140"/>
        <v>0</v>
      </c>
      <c r="CQ114">
        <f t="shared" si="141"/>
        <v>0</v>
      </c>
      <c r="CR114">
        <f t="shared" si="142"/>
        <v>9000</v>
      </c>
      <c r="CS114">
        <f t="shared" si="143"/>
        <v>0</v>
      </c>
      <c r="CT114">
        <f t="shared" si="144"/>
        <v>0</v>
      </c>
      <c r="CU114">
        <f t="shared" si="145"/>
        <v>0</v>
      </c>
      <c r="CV114">
        <f t="shared" si="146"/>
        <v>0</v>
      </c>
      <c r="CW114">
        <f t="shared" si="147"/>
        <v>0</v>
      </c>
      <c r="CX114">
        <f t="shared" si="148"/>
        <v>0</v>
      </c>
      <c r="CY114">
        <f t="shared" si="95"/>
        <v>466200</v>
      </c>
    </row>
    <row r="115" spans="1:103">
      <c r="A115" t="s">
        <v>373</v>
      </c>
      <c r="B115" t="s">
        <v>229</v>
      </c>
      <c r="C115">
        <v>8</v>
      </c>
      <c r="D115">
        <v>1</v>
      </c>
      <c r="E115">
        <v>8</v>
      </c>
      <c r="F115">
        <v>0</v>
      </c>
      <c r="H115">
        <v>230400</v>
      </c>
      <c r="I115">
        <v>3840</v>
      </c>
      <c r="J115">
        <f t="shared" si="77"/>
        <v>7680</v>
      </c>
      <c r="K115">
        <v>460800</v>
      </c>
      <c r="L115">
        <v>192000</v>
      </c>
      <c r="M115">
        <v>0</v>
      </c>
      <c r="N115">
        <v>0</v>
      </c>
      <c r="O115">
        <v>0</v>
      </c>
      <c r="R115">
        <v>8</v>
      </c>
      <c r="AR115">
        <v>3</v>
      </c>
      <c r="AW115">
        <v>7</v>
      </c>
      <c r="AY115">
        <f t="shared" si="96"/>
        <v>0</v>
      </c>
      <c r="AZ115">
        <f t="shared" si="97"/>
        <v>2</v>
      </c>
      <c r="BA115">
        <f t="shared" si="98"/>
        <v>0</v>
      </c>
      <c r="BB115">
        <f t="shared" si="99"/>
        <v>0</v>
      </c>
      <c r="BC115">
        <f t="shared" si="100"/>
        <v>0</v>
      </c>
      <c r="BD115">
        <f t="shared" si="101"/>
        <v>0</v>
      </c>
      <c r="BE115">
        <f t="shared" si="102"/>
        <v>0</v>
      </c>
      <c r="BF115">
        <f t="shared" si="103"/>
        <v>0</v>
      </c>
      <c r="BG115">
        <f t="shared" si="104"/>
        <v>0</v>
      </c>
      <c r="BH115">
        <f t="shared" si="105"/>
        <v>0</v>
      </c>
      <c r="BI115">
        <f t="shared" si="106"/>
        <v>0</v>
      </c>
      <c r="BJ115">
        <f t="shared" si="107"/>
        <v>0</v>
      </c>
      <c r="BK115">
        <f t="shared" si="108"/>
        <v>0</v>
      </c>
      <c r="BL115">
        <f t="shared" si="109"/>
        <v>0</v>
      </c>
      <c r="BM115">
        <f t="shared" si="110"/>
        <v>0</v>
      </c>
      <c r="BN115">
        <f t="shared" si="111"/>
        <v>0</v>
      </c>
      <c r="BO115">
        <f t="shared" si="112"/>
        <v>0</v>
      </c>
      <c r="BP115">
        <f t="shared" si="113"/>
        <v>0</v>
      </c>
      <c r="BQ115">
        <f t="shared" si="114"/>
        <v>0</v>
      </c>
      <c r="BR115">
        <f t="shared" si="115"/>
        <v>0</v>
      </c>
      <c r="BS115">
        <f t="shared" si="116"/>
        <v>0</v>
      </c>
      <c r="BT115">
        <f t="shared" si="117"/>
        <v>0</v>
      </c>
      <c r="BU115">
        <f t="shared" si="118"/>
        <v>0</v>
      </c>
      <c r="BV115">
        <f t="shared" si="119"/>
        <v>0</v>
      </c>
      <c r="BW115">
        <f t="shared" si="120"/>
        <v>0</v>
      </c>
      <c r="BX115">
        <f t="shared" si="121"/>
        <v>0</v>
      </c>
      <c r="BY115">
        <f t="shared" si="122"/>
        <v>0</v>
      </c>
      <c r="BZ115">
        <f t="shared" si="123"/>
        <v>2</v>
      </c>
      <c r="CA115">
        <f t="shared" si="124"/>
        <v>0</v>
      </c>
      <c r="CB115">
        <f t="shared" si="125"/>
        <v>0</v>
      </c>
      <c r="CC115">
        <f t="shared" si="126"/>
        <v>0</v>
      </c>
      <c r="CD115">
        <f t="shared" si="127"/>
        <v>0</v>
      </c>
      <c r="CE115">
        <f t="shared" si="128"/>
        <v>2</v>
      </c>
      <c r="CF115">
        <f t="shared" si="129"/>
        <v>0</v>
      </c>
      <c r="CG115">
        <f t="shared" si="78"/>
        <v>2</v>
      </c>
      <c r="CH115">
        <f t="shared" si="79"/>
        <v>2</v>
      </c>
      <c r="CI115">
        <f t="shared" si="149"/>
        <v>918000</v>
      </c>
      <c r="CJ115">
        <f t="shared" si="134"/>
        <v>0</v>
      </c>
      <c r="CK115">
        <f t="shared" si="135"/>
        <v>0</v>
      </c>
      <c r="CL115">
        <f t="shared" si="136"/>
        <v>0</v>
      </c>
      <c r="CM115">
        <f t="shared" si="137"/>
        <v>0</v>
      </c>
      <c r="CN115">
        <f t="shared" si="138"/>
        <v>0</v>
      </c>
      <c r="CO115">
        <f t="shared" si="139"/>
        <v>0</v>
      </c>
      <c r="CP115">
        <f t="shared" si="140"/>
        <v>0</v>
      </c>
      <c r="CQ115">
        <f t="shared" si="141"/>
        <v>0</v>
      </c>
      <c r="CR115">
        <f t="shared" si="142"/>
        <v>9000</v>
      </c>
      <c r="CS115">
        <f t="shared" si="143"/>
        <v>0</v>
      </c>
      <c r="CT115">
        <f t="shared" si="144"/>
        <v>0</v>
      </c>
      <c r="CU115">
        <f t="shared" si="145"/>
        <v>0</v>
      </c>
      <c r="CV115">
        <f t="shared" si="146"/>
        <v>0</v>
      </c>
      <c r="CW115">
        <f t="shared" si="147"/>
        <v>0</v>
      </c>
      <c r="CX115">
        <f t="shared" si="148"/>
        <v>0</v>
      </c>
      <c r="CY115">
        <f t="shared" si="95"/>
        <v>927000</v>
      </c>
    </row>
    <row r="116" spans="1:103">
      <c r="A116" t="s">
        <v>373</v>
      </c>
      <c r="B116" t="s">
        <v>229</v>
      </c>
      <c r="C116">
        <v>9</v>
      </c>
      <c r="D116">
        <v>1</v>
      </c>
      <c r="E116">
        <v>9</v>
      </c>
      <c r="F116">
        <v>0</v>
      </c>
      <c r="H116">
        <v>460800</v>
      </c>
      <c r="I116">
        <v>7680</v>
      </c>
      <c r="J116">
        <f t="shared" si="77"/>
        <v>15360</v>
      </c>
      <c r="K116">
        <v>921600</v>
      </c>
      <c r="L116">
        <v>384000</v>
      </c>
      <c r="M116">
        <v>0</v>
      </c>
      <c r="N116">
        <v>0</v>
      </c>
      <c r="O116">
        <v>0</v>
      </c>
      <c r="R116">
        <v>9</v>
      </c>
      <c r="AR116">
        <v>3</v>
      </c>
      <c r="AW116">
        <v>8</v>
      </c>
      <c r="AY116">
        <f t="shared" si="96"/>
        <v>0</v>
      </c>
      <c r="AZ116">
        <f t="shared" si="97"/>
        <v>2</v>
      </c>
      <c r="BA116">
        <f t="shared" si="98"/>
        <v>0</v>
      </c>
      <c r="BB116">
        <f t="shared" si="99"/>
        <v>0</v>
      </c>
      <c r="BC116">
        <f t="shared" si="100"/>
        <v>0</v>
      </c>
      <c r="BD116">
        <f t="shared" si="101"/>
        <v>0</v>
      </c>
      <c r="BE116">
        <f t="shared" si="102"/>
        <v>0</v>
      </c>
      <c r="BF116">
        <f t="shared" si="103"/>
        <v>0</v>
      </c>
      <c r="BG116">
        <f t="shared" si="104"/>
        <v>0</v>
      </c>
      <c r="BH116">
        <f t="shared" si="105"/>
        <v>0</v>
      </c>
      <c r="BI116">
        <f t="shared" si="106"/>
        <v>0</v>
      </c>
      <c r="BJ116">
        <f t="shared" si="107"/>
        <v>0</v>
      </c>
      <c r="BK116">
        <f t="shared" si="108"/>
        <v>0</v>
      </c>
      <c r="BL116">
        <f t="shared" si="109"/>
        <v>0</v>
      </c>
      <c r="BM116">
        <f t="shared" si="110"/>
        <v>0</v>
      </c>
      <c r="BN116">
        <f t="shared" si="111"/>
        <v>0</v>
      </c>
      <c r="BO116">
        <f t="shared" si="112"/>
        <v>0</v>
      </c>
      <c r="BP116">
        <f t="shared" si="113"/>
        <v>0</v>
      </c>
      <c r="BQ116">
        <f t="shared" si="114"/>
        <v>0</v>
      </c>
      <c r="BR116">
        <f t="shared" si="115"/>
        <v>0</v>
      </c>
      <c r="BS116">
        <f t="shared" si="116"/>
        <v>0</v>
      </c>
      <c r="BT116">
        <f t="shared" si="117"/>
        <v>0</v>
      </c>
      <c r="BU116">
        <f t="shared" si="118"/>
        <v>0</v>
      </c>
      <c r="BV116">
        <f t="shared" si="119"/>
        <v>0</v>
      </c>
      <c r="BW116">
        <f t="shared" si="120"/>
        <v>0</v>
      </c>
      <c r="BX116">
        <f t="shared" si="121"/>
        <v>0</v>
      </c>
      <c r="BY116">
        <f t="shared" si="122"/>
        <v>0</v>
      </c>
      <c r="BZ116">
        <f t="shared" si="123"/>
        <v>2</v>
      </c>
      <c r="CA116">
        <f t="shared" si="124"/>
        <v>0</v>
      </c>
      <c r="CB116">
        <f t="shared" si="125"/>
        <v>0</v>
      </c>
      <c r="CC116">
        <f t="shared" si="126"/>
        <v>0</v>
      </c>
      <c r="CD116">
        <f t="shared" si="127"/>
        <v>0</v>
      </c>
      <c r="CE116">
        <f t="shared" si="128"/>
        <v>2</v>
      </c>
      <c r="CF116">
        <f t="shared" si="129"/>
        <v>0</v>
      </c>
      <c r="CG116">
        <f t="shared" si="78"/>
        <v>2</v>
      </c>
      <c r="CH116">
        <f t="shared" si="79"/>
        <v>2</v>
      </c>
      <c r="CI116">
        <f t="shared" si="149"/>
        <v>1839600</v>
      </c>
      <c r="CJ116">
        <f t="shared" si="134"/>
        <v>0</v>
      </c>
      <c r="CK116">
        <f t="shared" si="135"/>
        <v>0</v>
      </c>
      <c r="CL116">
        <f t="shared" si="136"/>
        <v>0</v>
      </c>
      <c r="CM116">
        <f t="shared" si="137"/>
        <v>0</v>
      </c>
      <c r="CN116">
        <f t="shared" si="138"/>
        <v>0</v>
      </c>
      <c r="CO116">
        <f t="shared" si="139"/>
        <v>0</v>
      </c>
      <c r="CP116">
        <f t="shared" si="140"/>
        <v>0</v>
      </c>
      <c r="CQ116">
        <f t="shared" si="141"/>
        <v>0</v>
      </c>
      <c r="CR116">
        <f t="shared" si="142"/>
        <v>9000</v>
      </c>
      <c r="CS116">
        <f t="shared" si="143"/>
        <v>0</v>
      </c>
      <c r="CT116">
        <f t="shared" si="144"/>
        <v>0</v>
      </c>
      <c r="CU116">
        <f t="shared" si="145"/>
        <v>0</v>
      </c>
      <c r="CV116">
        <f t="shared" si="146"/>
        <v>0</v>
      </c>
      <c r="CW116">
        <f t="shared" si="147"/>
        <v>0</v>
      </c>
      <c r="CX116">
        <f t="shared" si="148"/>
        <v>0</v>
      </c>
      <c r="CY116">
        <f t="shared" si="95"/>
        <v>1848600</v>
      </c>
    </row>
    <row r="117" spans="1:103">
      <c r="A117" t="s">
        <v>373</v>
      </c>
      <c r="B117" t="s">
        <v>229</v>
      </c>
      <c r="C117">
        <v>10</v>
      </c>
      <c r="D117">
        <v>1</v>
      </c>
      <c r="E117">
        <v>10</v>
      </c>
      <c r="F117">
        <v>0</v>
      </c>
      <c r="H117">
        <v>921600</v>
      </c>
      <c r="I117">
        <v>15360</v>
      </c>
      <c r="J117">
        <f t="shared" si="77"/>
        <v>30720</v>
      </c>
      <c r="K117">
        <v>1843200</v>
      </c>
      <c r="L117">
        <v>768000</v>
      </c>
      <c r="M117">
        <v>0</v>
      </c>
      <c r="N117">
        <v>0</v>
      </c>
      <c r="O117">
        <v>0</v>
      </c>
      <c r="R117">
        <v>10</v>
      </c>
      <c r="AR117">
        <v>3</v>
      </c>
      <c r="AW117">
        <v>9</v>
      </c>
      <c r="AY117">
        <f t="shared" si="96"/>
        <v>0</v>
      </c>
      <c r="AZ117">
        <f t="shared" si="97"/>
        <v>2</v>
      </c>
      <c r="BA117">
        <f t="shared" si="98"/>
        <v>0</v>
      </c>
      <c r="BB117">
        <f t="shared" si="99"/>
        <v>0</v>
      </c>
      <c r="BC117">
        <f t="shared" si="100"/>
        <v>0</v>
      </c>
      <c r="BD117">
        <f t="shared" si="101"/>
        <v>0</v>
      </c>
      <c r="BE117">
        <f t="shared" si="102"/>
        <v>0</v>
      </c>
      <c r="BF117">
        <f t="shared" si="103"/>
        <v>0</v>
      </c>
      <c r="BG117">
        <f t="shared" si="104"/>
        <v>0</v>
      </c>
      <c r="BH117">
        <f t="shared" si="105"/>
        <v>0</v>
      </c>
      <c r="BI117">
        <f t="shared" si="106"/>
        <v>0</v>
      </c>
      <c r="BJ117">
        <f t="shared" si="107"/>
        <v>0</v>
      </c>
      <c r="BK117">
        <f t="shared" si="108"/>
        <v>0</v>
      </c>
      <c r="BL117">
        <f t="shared" si="109"/>
        <v>0</v>
      </c>
      <c r="BM117">
        <f t="shared" si="110"/>
        <v>0</v>
      </c>
      <c r="BN117">
        <f t="shared" si="111"/>
        <v>0</v>
      </c>
      <c r="BO117">
        <f t="shared" si="112"/>
        <v>0</v>
      </c>
      <c r="BP117">
        <f t="shared" si="113"/>
        <v>0</v>
      </c>
      <c r="BQ117">
        <f t="shared" si="114"/>
        <v>0</v>
      </c>
      <c r="BR117">
        <f t="shared" si="115"/>
        <v>0</v>
      </c>
      <c r="BS117">
        <f t="shared" si="116"/>
        <v>0</v>
      </c>
      <c r="BT117">
        <f t="shared" si="117"/>
        <v>0</v>
      </c>
      <c r="BU117">
        <f t="shared" si="118"/>
        <v>0</v>
      </c>
      <c r="BV117">
        <f t="shared" si="119"/>
        <v>0</v>
      </c>
      <c r="BW117">
        <f t="shared" si="120"/>
        <v>0</v>
      </c>
      <c r="BX117">
        <f t="shared" si="121"/>
        <v>0</v>
      </c>
      <c r="BY117">
        <f t="shared" si="122"/>
        <v>0</v>
      </c>
      <c r="BZ117">
        <f t="shared" si="123"/>
        <v>2</v>
      </c>
      <c r="CA117">
        <f t="shared" si="124"/>
        <v>0</v>
      </c>
      <c r="CB117">
        <f t="shared" si="125"/>
        <v>0</v>
      </c>
      <c r="CC117">
        <f t="shared" si="126"/>
        <v>0</v>
      </c>
      <c r="CD117">
        <f t="shared" si="127"/>
        <v>0</v>
      </c>
      <c r="CE117">
        <f t="shared" si="128"/>
        <v>2</v>
      </c>
      <c r="CF117">
        <f t="shared" si="129"/>
        <v>0</v>
      </c>
      <c r="CG117">
        <f t="shared" si="78"/>
        <v>2</v>
      </c>
      <c r="CH117">
        <f t="shared" si="79"/>
        <v>2</v>
      </c>
      <c r="CI117">
        <f t="shared" si="149"/>
        <v>3682800</v>
      </c>
      <c r="CJ117">
        <f t="shared" si="134"/>
        <v>0</v>
      </c>
      <c r="CK117">
        <f t="shared" si="135"/>
        <v>0</v>
      </c>
      <c r="CL117">
        <f t="shared" si="136"/>
        <v>0</v>
      </c>
      <c r="CM117">
        <f t="shared" si="137"/>
        <v>0</v>
      </c>
      <c r="CN117">
        <f t="shared" si="138"/>
        <v>0</v>
      </c>
      <c r="CO117">
        <f t="shared" si="139"/>
        <v>0</v>
      </c>
      <c r="CP117">
        <f t="shared" si="140"/>
        <v>0</v>
      </c>
      <c r="CQ117">
        <f t="shared" si="141"/>
        <v>0</v>
      </c>
      <c r="CR117">
        <f t="shared" si="142"/>
        <v>9000</v>
      </c>
      <c r="CS117">
        <f t="shared" si="143"/>
        <v>0</v>
      </c>
      <c r="CT117">
        <f t="shared" si="144"/>
        <v>0</v>
      </c>
      <c r="CU117">
        <f t="shared" si="145"/>
        <v>0</v>
      </c>
      <c r="CV117">
        <f t="shared" si="146"/>
        <v>0</v>
      </c>
      <c r="CW117">
        <f t="shared" si="147"/>
        <v>0</v>
      </c>
      <c r="CX117">
        <f t="shared" si="148"/>
        <v>0</v>
      </c>
      <c r="CY117">
        <f t="shared" si="95"/>
        <v>3691800</v>
      </c>
    </row>
    <row r="118" spans="1:103">
      <c r="A118" t="s">
        <v>374</v>
      </c>
      <c r="B118" t="s">
        <v>229</v>
      </c>
      <c r="C118">
        <v>1</v>
      </c>
      <c r="D118">
        <v>1</v>
      </c>
      <c r="E118">
        <v>1</v>
      </c>
      <c r="F118">
        <v>0</v>
      </c>
      <c r="H118">
        <v>40</v>
      </c>
      <c r="I118">
        <v>0.66666666666666663</v>
      </c>
      <c r="J118">
        <f t="shared" si="77"/>
        <v>2</v>
      </c>
      <c r="K118">
        <v>1200</v>
      </c>
      <c r="L118">
        <v>0</v>
      </c>
      <c r="M118">
        <v>500</v>
      </c>
      <c r="N118">
        <v>0</v>
      </c>
      <c r="O118">
        <v>100</v>
      </c>
      <c r="R118">
        <v>1</v>
      </c>
      <c r="AG118">
        <v>1</v>
      </c>
      <c r="AY118">
        <f t="shared" si="96"/>
        <v>0</v>
      </c>
      <c r="AZ118">
        <f t="shared" si="97"/>
        <v>2</v>
      </c>
      <c r="BA118">
        <f t="shared" si="98"/>
        <v>0</v>
      </c>
      <c r="BB118">
        <f t="shared" si="99"/>
        <v>0</v>
      </c>
      <c r="BC118">
        <f t="shared" si="100"/>
        <v>0</v>
      </c>
      <c r="BD118">
        <f t="shared" si="101"/>
        <v>0</v>
      </c>
      <c r="BE118">
        <f t="shared" si="102"/>
        <v>0</v>
      </c>
      <c r="BF118">
        <f t="shared" si="103"/>
        <v>0</v>
      </c>
      <c r="BG118">
        <f t="shared" si="104"/>
        <v>0</v>
      </c>
      <c r="BH118">
        <f t="shared" si="105"/>
        <v>0</v>
      </c>
      <c r="BI118">
        <f t="shared" si="106"/>
        <v>0</v>
      </c>
      <c r="BJ118">
        <f t="shared" si="107"/>
        <v>0</v>
      </c>
      <c r="BK118">
        <f t="shared" si="108"/>
        <v>0</v>
      </c>
      <c r="BL118">
        <f t="shared" si="109"/>
        <v>0</v>
      </c>
      <c r="BM118">
        <f t="shared" si="110"/>
        <v>0</v>
      </c>
      <c r="BN118">
        <f t="shared" si="111"/>
        <v>0</v>
      </c>
      <c r="BO118">
        <f t="shared" si="112"/>
        <v>0</v>
      </c>
      <c r="BP118">
        <f t="shared" si="113"/>
        <v>0</v>
      </c>
      <c r="BQ118">
        <f t="shared" si="114"/>
        <v>0</v>
      </c>
      <c r="BR118">
        <f t="shared" si="115"/>
        <v>0</v>
      </c>
      <c r="BS118">
        <f t="shared" si="116"/>
        <v>0</v>
      </c>
      <c r="BT118">
        <f t="shared" si="117"/>
        <v>0</v>
      </c>
      <c r="BU118">
        <f t="shared" si="118"/>
        <v>0</v>
      </c>
      <c r="BV118">
        <f t="shared" si="119"/>
        <v>0</v>
      </c>
      <c r="BW118">
        <f t="shared" si="120"/>
        <v>0</v>
      </c>
      <c r="BX118">
        <f t="shared" si="121"/>
        <v>0</v>
      </c>
      <c r="BY118">
        <f t="shared" si="122"/>
        <v>0</v>
      </c>
      <c r="BZ118">
        <f t="shared" si="123"/>
        <v>0</v>
      </c>
      <c r="CA118">
        <f t="shared" si="124"/>
        <v>0</v>
      </c>
      <c r="CB118">
        <f t="shared" si="125"/>
        <v>0</v>
      </c>
      <c r="CC118">
        <f t="shared" si="126"/>
        <v>0</v>
      </c>
      <c r="CD118">
        <f t="shared" si="127"/>
        <v>0</v>
      </c>
      <c r="CE118">
        <f t="shared" si="128"/>
        <v>0</v>
      </c>
      <c r="CF118">
        <f t="shared" si="129"/>
        <v>0</v>
      </c>
      <c r="CG118">
        <f t="shared" si="78"/>
        <v>2</v>
      </c>
      <c r="CH118">
        <f t="shared" si="79"/>
        <v>2</v>
      </c>
      <c r="CI118">
        <f>K118</f>
        <v>1200</v>
      </c>
      <c r="CJ118">
        <f t="shared" si="134"/>
        <v>0</v>
      </c>
      <c r="CK118">
        <f t="shared" si="135"/>
        <v>0</v>
      </c>
      <c r="CL118">
        <f t="shared" si="136"/>
        <v>0</v>
      </c>
      <c r="CM118">
        <f t="shared" si="137"/>
        <v>0</v>
      </c>
      <c r="CN118">
        <f t="shared" si="138"/>
        <v>0</v>
      </c>
      <c r="CO118">
        <f t="shared" si="139"/>
        <v>0</v>
      </c>
      <c r="CP118">
        <f t="shared" si="140"/>
        <v>0</v>
      </c>
      <c r="CQ118">
        <f t="shared" si="141"/>
        <v>0</v>
      </c>
      <c r="CR118">
        <f t="shared" si="142"/>
        <v>0</v>
      </c>
      <c r="CS118">
        <f t="shared" si="143"/>
        <v>0</v>
      </c>
      <c r="CT118">
        <f t="shared" si="144"/>
        <v>0</v>
      </c>
      <c r="CU118">
        <f t="shared" si="145"/>
        <v>0</v>
      </c>
      <c r="CV118">
        <f t="shared" si="146"/>
        <v>0</v>
      </c>
      <c r="CW118">
        <f t="shared" si="147"/>
        <v>0</v>
      </c>
      <c r="CX118">
        <f t="shared" si="148"/>
        <v>0</v>
      </c>
      <c r="CY118">
        <f t="shared" si="95"/>
        <v>1200</v>
      </c>
    </row>
    <row r="119" spans="1:103">
      <c r="A119" t="s">
        <v>374</v>
      </c>
      <c r="B119" t="s">
        <v>229</v>
      </c>
      <c r="C119">
        <v>2</v>
      </c>
      <c r="D119">
        <v>1</v>
      </c>
      <c r="E119">
        <v>2</v>
      </c>
      <c r="F119">
        <v>0</v>
      </c>
      <c r="H119">
        <v>1000</v>
      </c>
      <c r="I119">
        <v>16.666666666666668</v>
      </c>
      <c r="J119">
        <f t="shared" si="77"/>
        <v>34</v>
      </c>
      <c r="K119">
        <v>2400</v>
      </c>
      <c r="L119">
        <v>0</v>
      </c>
      <c r="M119">
        <v>1000</v>
      </c>
      <c r="N119">
        <v>0</v>
      </c>
      <c r="O119">
        <v>200</v>
      </c>
      <c r="R119">
        <v>2</v>
      </c>
      <c r="AG119">
        <v>2</v>
      </c>
      <c r="AK119">
        <v>1</v>
      </c>
      <c r="AY119">
        <f t="shared" si="96"/>
        <v>0</v>
      </c>
      <c r="AZ119">
        <f t="shared" si="97"/>
        <v>2</v>
      </c>
      <c r="BA119">
        <f t="shared" si="98"/>
        <v>0</v>
      </c>
      <c r="BB119">
        <f t="shared" si="99"/>
        <v>0</v>
      </c>
      <c r="BC119">
        <f t="shared" si="100"/>
        <v>0</v>
      </c>
      <c r="BD119">
        <f t="shared" si="101"/>
        <v>0</v>
      </c>
      <c r="BE119">
        <f t="shared" si="102"/>
        <v>0</v>
      </c>
      <c r="BF119">
        <f t="shared" si="103"/>
        <v>0</v>
      </c>
      <c r="BG119">
        <f t="shared" si="104"/>
        <v>0</v>
      </c>
      <c r="BH119">
        <f t="shared" si="105"/>
        <v>0</v>
      </c>
      <c r="BI119">
        <f t="shared" si="106"/>
        <v>0</v>
      </c>
      <c r="BJ119">
        <f t="shared" si="107"/>
        <v>0</v>
      </c>
      <c r="BK119">
        <f t="shared" si="108"/>
        <v>0</v>
      </c>
      <c r="BL119">
        <f t="shared" si="109"/>
        <v>0</v>
      </c>
      <c r="BM119">
        <f t="shared" si="110"/>
        <v>0</v>
      </c>
      <c r="BN119">
        <f t="shared" si="111"/>
        <v>0</v>
      </c>
      <c r="BO119">
        <f t="shared" si="112"/>
        <v>0</v>
      </c>
      <c r="BP119">
        <f t="shared" si="113"/>
        <v>0</v>
      </c>
      <c r="BQ119">
        <f t="shared" si="114"/>
        <v>0</v>
      </c>
      <c r="BR119">
        <f t="shared" si="115"/>
        <v>0</v>
      </c>
      <c r="BS119">
        <f t="shared" si="116"/>
        <v>2</v>
      </c>
      <c r="BT119">
        <f t="shared" si="117"/>
        <v>0</v>
      </c>
      <c r="BU119">
        <f t="shared" si="118"/>
        <v>0</v>
      </c>
      <c r="BV119">
        <f t="shared" si="119"/>
        <v>0</v>
      </c>
      <c r="BW119">
        <f t="shared" si="120"/>
        <v>0</v>
      </c>
      <c r="BX119">
        <f t="shared" si="121"/>
        <v>0</v>
      </c>
      <c r="BY119">
        <f t="shared" si="122"/>
        <v>0</v>
      </c>
      <c r="BZ119">
        <f t="shared" si="123"/>
        <v>0</v>
      </c>
      <c r="CA119">
        <f t="shared" si="124"/>
        <v>0</v>
      </c>
      <c r="CB119">
        <f t="shared" si="125"/>
        <v>0</v>
      </c>
      <c r="CC119">
        <f t="shared" si="126"/>
        <v>0</v>
      </c>
      <c r="CD119">
        <f t="shared" si="127"/>
        <v>0</v>
      </c>
      <c r="CE119">
        <f t="shared" si="128"/>
        <v>0</v>
      </c>
      <c r="CF119">
        <f t="shared" si="129"/>
        <v>0</v>
      </c>
      <c r="CG119">
        <f t="shared" si="78"/>
        <v>2</v>
      </c>
      <c r="CH119">
        <f t="shared" si="79"/>
        <v>2</v>
      </c>
      <c r="CI119">
        <f>CI118+K119</f>
        <v>3600</v>
      </c>
      <c r="CJ119">
        <f t="shared" si="134"/>
        <v>0</v>
      </c>
      <c r="CK119">
        <f t="shared" si="135"/>
        <v>0</v>
      </c>
      <c r="CL119">
        <f t="shared" si="136"/>
        <v>0</v>
      </c>
      <c r="CM119">
        <f t="shared" si="137"/>
        <v>0</v>
      </c>
      <c r="CN119">
        <f t="shared" si="138"/>
        <v>0</v>
      </c>
      <c r="CO119">
        <f t="shared" si="139"/>
        <v>0</v>
      </c>
      <c r="CP119">
        <f t="shared" si="140"/>
        <v>0</v>
      </c>
      <c r="CQ119">
        <f t="shared" si="141"/>
        <v>0</v>
      </c>
      <c r="CR119">
        <f t="shared" si="142"/>
        <v>0</v>
      </c>
      <c r="CS119">
        <f t="shared" si="143"/>
        <v>0</v>
      </c>
      <c r="CT119">
        <f t="shared" si="144"/>
        <v>0</v>
      </c>
      <c r="CU119">
        <f t="shared" si="145"/>
        <v>0</v>
      </c>
      <c r="CV119">
        <f t="shared" si="146"/>
        <v>0</v>
      </c>
      <c r="CW119">
        <f t="shared" si="147"/>
        <v>0</v>
      </c>
      <c r="CX119">
        <f t="shared" si="148"/>
        <v>0</v>
      </c>
      <c r="CY119">
        <f t="shared" si="95"/>
        <v>3600</v>
      </c>
    </row>
    <row r="120" spans="1:103">
      <c r="A120" t="s">
        <v>374</v>
      </c>
      <c r="B120" t="s">
        <v>229</v>
      </c>
      <c r="C120">
        <v>3</v>
      </c>
      <c r="D120">
        <v>1</v>
      </c>
      <c r="E120">
        <v>3</v>
      </c>
      <c r="F120">
        <v>0</v>
      </c>
      <c r="H120">
        <v>2000</v>
      </c>
      <c r="I120">
        <v>33.333333333333336</v>
      </c>
      <c r="J120">
        <f t="shared" si="77"/>
        <v>67</v>
      </c>
      <c r="K120">
        <v>4800</v>
      </c>
      <c r="L120">
        <v>0</v>
      </c>
      <c r="M120">
        <v>2000</v>
      </c>
      <c r="N120">
        <v>0</v>
      </c>
      <c r="O120">
        <v>400</v>
      </c>
      <c r="R120">
        <v>3</v>
      </c>
      <c r="AG120">
        <v>3</v>
      </c>
      <c r="AK120">
        <v>2</v>
      </c>
      <c r="AY120">
        <f t="shared" si="96"/>
        <v>0</v>
      </c>
      <c r="AZ120">
        <f t="shared" si="97"/>
        <v>2</v>
      </c>
      <c r="BA120">
        <f t="shared" si="98"/>
        <v>0</v>
      </c>
      <c r="BB120">
        <f t="shared" si="99"/>
        <v>0</v>
      </c>
      <c r="BC120">
        <f t="shared" si="100"/>
        <v>0</v>
      </c>
      <c r="BD120">
        <f t="shared" si="101"/>
        <v>0</v>
      </c>
      <c r="BE120">
        <f t="shared" si="102"/>
        <v>0</v>
      </c>
      <c r="BF120">
        <f t="shared" si="103"/>
        <v>0</v>
      </c>
      <c r="BG120">
        <f t="shared" si="104"/>
        <v>0</v>
      </c>
      <c r="BH120">
        <f t="shared" si="105"/>
        <v>0</v>
      </c>
      <c r="BI120">
        <f t="shared" si="106"/>
        <v>0</v>
      </c>
      <c r="BJ120">
        <f t="shared" si="107"/>
        <v>0</v>
      </c>
      <c r="BK120">
        <f t="shared" si="108"/>
        <v>0</v>
      </c>
      <c r="BL120">
        <f t="shared" si="109"/>
        <v>0</v>
      </c>
      <c r="BM120">
        <f t="shared" si="110"/>
        <v>0</v>
      </c>
      <c r="BN120">
        <f t="shared" si="111"/>
        <v>0</v>
      </c>
      <c r="BO120">
        <f t="shared" si="112"/>
        <v>0</v>
      </c>
      <c r="BP120">
        <f t="shared" si="113"/>
        <v>0</v>
      </c>
      <c r="BQ120">
        <f t="shared" si="114"/>
        <v>0</v>
      </c>
      <c r="BR120">
        <f t="shared" si="115"/>
        <v>0</v>
      </c>
      <c r="BS120">
        <f t="shared" si="116"/>
        <v>2</v>
      </c>
      <c r="BT120">
        <f t="shared" si="117"/>
        <v>0</v>
      </c>
      <c r="BU120">
        <f t="shared" si="118"/>
        <v>0</v>
      </c>
      <c r="BV120">
        <f t="shared" si="119"/>
        <v>0</v>
      </c>
      <c r="BW120">
        <f t="shared" si="120"/>
        <v>0</v>
      </c>
      <c r="BX120">
        <f t="shared" si="121"/>
        <v>0</v>
      </c>
      <c r="BY120">
        <f t="shared" si="122"/>
        <v>0</v>
      </c>
      <c r="BZ120">
        <f t="shared" si="123"/>
        <v>0</v>
      </c>
      <c r="CA120">
        <f t="shared" si="124"/>
        <v>0</v>
      </c>
      <c r="CB120">
        <f t="shared" si="125"/>
        <v>0</v>
      </c>
      <c r="CC120">
        <f t="shared" si="126"/>
        <v>0</v>
      </c>
      <c r="CD120">
        <f t="shared" si="127"/>
        <v>0</v>
      </c>
      <c r="CE120">
        <f t="shared" si="128"/>
        <v>0</v>
      </c>
      <c r="CF120">
        <f t="shared" si="129"/>
        <v>0</v>
      </c>
      <c r="CG120">
        <f t="shared" si="78"/>
        <v>2</v>
      </c>
      <c r="CH120">
        <f t="shared" si="79"/>
        <v>2</v>
      </c>
      <c r="CI120">
        <f t="shared" ref="CI120:CI127" si="150">CI119+K120</f>
        <v>8400</v>
      </c>
      <c r="CJ120">
        <f t="shared" si="134"/>
        <v>0</v>
      </c>
      <c r="CK120">
        <f t="shared" si="135"/>
        <v>0</v>
      </c>
      <c r="CL120">
        <f t="shared" si="136"/>
        <v>0</v>
      </c>
      <c r="CM120">
        <f t="shared" si="137"/>
        <v>0</v>
      </c>
      <c r="CN120">
        <f t="shared" si="138"/>
        <v>0</v>
      </c>
      <c r="CO120">
        <f t="shared" si="139"/>
        <v>0</v>
      </c>
      <c r="CP120">
        <f t="shared" si="140"/>
        <v>0</v>
      </c>
      <c r="CQ120">
        <f t="shared" si="141"/>
        <v>0</v>
      </c>
      <c r="CR120">
        <f t="shared" si="142"/>
        <v>0</v>
      </c>
      <c r="CS120">
        <f t="shared" si="143"/>
        <v>0</v>
      </c>
      <c r="CT120">
        <f t="shared" si="144"/>
        <v>0</v>
      </c>
      <c r="CU120">
        <f t="shared" si="145"/>
        <v>0</v>
      </c>
      <c r="CV120">
        <f t="shared" si="146"/>
        <v>0</v>
      </c>
      <c r="CW120">
        <f t="shared" si="147"/>
        <v>0</v>
      </c>
      <c r="CX120">
        <f t="shared" si="148"/>
        <v>0</v>
      </c>
      <c r="CY120">
        <f t="shared" si="95"/>
        <v>8400</v>
      </c>
    </row>
    <row r="121" spans="1:103">
      <c r="A121" t="s">
        <v>374</v>
      </c>
      <c r="B121" t="s">
        <v>229</v>
      </c>
      <c r="C121">
        <v>4</v>
      </c>
      <c r="D121">
        <v>1</v>
      </c>
      <c r="E121">
        <v>4</v>
      </c>
      <c r="F121">
        <v>0</v>
      </c>
      <c r="H121">
        <v>4000</v>
      </c>
      <c r="I121">
        <v>66.666666666666671</v>
      </c>
      <c r="J121">
        <f t="shared" si="77"/>
        <v>134</v>
      </c>
      <c r="K121">
        <v>9600</v>
      </c>
      <c r="L121">
        <v>0</v>
      </c>
      <c r="M121">
        <v>4000</v>
      </c>
      <c r="N121">
        <v>0</v>
      </c>
      <c r="O121">
        <v>800</v>
      </c>
      <c r="R121">
        <v>4</v>
      </c>
      <c r="AG121">
        <v>4</v>
      </c>
      <c r="AK121">
        <v>3</v>
      </c>
      <c r="AY121">
        <f t="shared" si="96"/>
        <v>0</v>
      </c>
      <c r="AZ121">
        <f t="shared" si="97"/>
        <v>2</v>
      </c>
      <c r="BA121">
        <f t="shared" si="98"/>
        <v>0</v>
      </c>
      <c r="BB121">
        <f t="shared" si="99"/>
        <v>0</v>
      </c>
      <c r="BC121">
        <f t="shared" si="100"/>
        <v>0</v>
      </c>
      <c r="BD121">
        <f t="shared" si="101"/>
        <v>0</v>
      </c>
      <c r="BE121">
        <f t="shared" si="102"/>
        <v>0</v>
      </c>
      <c r="BF121">
        <f t="shared" si="103"/>
        <v>0</v>
      </c>
      <c r="BG121">
        <f t="shared" si="104"/>
        <v>0</v>
      </c>
      <c r="BH121">
        <f t="shared" si="105"/>
        <v>0</v>
      </c>
      <c r="BI121">
        <f t="shared" si="106"/>
        <v>0</v>
      </c>
      <c r="BJ121">
        <f t="shared" si="107"/>
        <v>0</v>
      </c>
      <c r="BK121">
        <f t="shared" si="108"/>
        <v>0</v>
      </c>
      <c r="BL121">
        <f t="shared" si="109"/>
        <v>0</v>
      </c>
      <c r="BM121">
        <f t="shared" si="110"/>
        <v>0</v>
      </c>
      <c r="BN121">
        <f t="shared" si="111"/>
        <v>0</v>
      </c>
      <c r="BO121">
        <f t="shared" si="112"/>
        <v>0</v>
      </c>
      <c r="BP121">
        <f t="shared" si="113"/>
        <v>0</v>
      </c>
      <c r="BQ121">
        <f t="shared" si="114"/>
        <v>0</v>
      </c>
      <c r="BR121">
        <f t="shared" si="115"/>
        <v>0</v>
      </c>
      <c r="BS121">
        <f t="shared" si="116"/>
        <v>2</v>
      </c>
      <c r="BT121">
        <f t="shared" si="117"/>
        <v>0</v>
      </c>
      <c r="BU121">
        <f t="shared" si="118"/>
        <v>0</v>
      </c>
      <c r="BV121">
        <f t="shared" si="119"/>
        <v>0</v>
      </c>
      <c r="BW121">
        <f t="shared" si="120"/>
        <v>0</v>
      </c>
      <c r="BX121">
        <f t="shared" si="121"/>
        <v>0</v>
      </c>
      <c r="BY121">
        <f t="shared" si="122"/>
        <v>0</v>
      </c>
      <c r="BZ121">
        <f t="shared" si="123"/>
        <v>0</v>
      </c>
      <c r="CA121">
        <f t="shared" si="124"/>
        <v>0</v>
      </c>
      <c r="CB121">
        <f t="shared" si="125"/>
        <v>0</v>
      </c>
      <c r="CC121">
        <f t="shared" si="126"/>
        <v>0</v>
      </c>
      <c r="CD121">
        <f t="shared" si="127"/>
        <v>0</v>
      </c>
      <c r="CE121">
        <f t="shared" si="128"/>
        <v>0</v>
      </c>
      <c r="CF121">
        <f t="shared" si="129"/>
        <v>0</v>
      </c>
      <c r="CG121">
        <f t="shared" si="78"/>
        <v>2</v>
      </c>
      <c r="CH121">
        <f t="shared" si="79"/>
        <v>2</v>
      </c>
      <c r="CI121">
        <f t="shared" si="150"/>
        <v>18000</v>
      </c>
      <c r="CJ121">
        <f t="shared" si="134"/>
        <v>0</v>
      </c>
      <c r="CK121">
        <f t="shared" si="135"/>
        <v>0</v>
      </c>
      <c r="CL121">
        <f t="shared" si="136"/>
        <v>0</v>
      </c>
      <c r="CM121">
        <f t="shared" si="137"/>
        <v>0</v>
      </c>
      <c r="CN121">
        <f t="shared" si="138"/>
        <v>0</v>
      </c>
      <c r="CO121">
        <f t="shared" si="139"/>
        <v>0</v>
      </c>
      <c r="CP121">
        <f t="shared" si="140"/>
        <v>0</v>
      </c>
      <c r="CQ121">
        <f t="shared" si="141"/>
        <v>0</v>
      </c>
      <c r="CR121">
        <f t="shared" si="142"/>
        <v>0</v>
      </c>
      <c r="CS121">
        <f t="shared" si="143"/>
        <v>0</v>
      </c>
      <c r="CT121">
        <f t="shared" si="144"/>
        <v>0</v>
      </c>
      <c r="CU121">
        <f t="shared" si="145"/>
        <v>0</v>
      </c>
      <c r="CV121">
        <f t="shared" si="146"/>
        <v>0</v>
      </c>
      <c r="CW121">
        <f t="shared" si="147"/>
        <v>0</v>
      </c>
      <c r="CX121">
        <f t="shared" si="148"/>
        <v>0</v>
      </c>
      <c r="CY121">
        <f t="shared" si="95"/>
        <v>18000</v>
      </c>
    </row>
    <row r="122" spans="1:103">
      <c r="A122" t="s">
        <v>374</v>
      </c>
      <c r="B122" t="s">
        <v>229</v>
      </c>
      <c r="C122">
        <v>5</v>
      </c>
      <c r="D122">
        <v>1</v>
      </c>
      <c r="E122">
        <v>5</v>
      </c>
      <c r="F122">
        <v>0</v>
      </c>
      <c r="H122">
        <v>8000</v>
      </c>
      <c r="I122">
        <v>133.33333333333334</v>
      </c>
      <c r="J122">
        <f t="shared" si="77"/>
        <v>267</v>
      </c>
      <c r="K122">
        <v>19200</v>
      </c>
      <c r="L122">
        <v>0</v>
      </c>
      <c r="M122">
        <v>8000</v>
      </c>
      <c r="N122">
        <v>0</v>
      </c>
      <c r="O122">
        <v>1600</v>
      </c>
      <c r="R122">
        <v>5</v>
      </c>
      <c r="AG122">
        <v>5</v>
      </c>
      <c r="AK122">
        <v>4</v>
      </c>
      <c r="AY122">
        <f t="shared" si="96"/>
        <v>0</v>
      </c>
      <c r="AZ122">
        <f t="shared" si="97"/>
        <v>2</v>
      </c>
      <c r="BA122">
        <f t="shared" si="98"/>
        <v>0</v>
      </c>
      <c r="BB122">
        <f t="shared" si="99"/>
        <v>0</v>
      </c>
      <c r="BC122">
        <f t="shared" si="100"/>
        <v>0</v>
      </c>
      <c r="BD122">
        <f t="shared" si="101"/>
        <v>0</v>
      </c>
      <c r="BE122">
        <f t="shared" si="102"/>
        <v>0</v>
      </c>
      <c r="BF122">
        <f t="shared" si="103"/>
        <v>0</v>
      </c>
      <c r="BG122">
        <f t="shared" si="104"/>
        <v>0</v>
      </c>
      <c r="BH122">
        <f t="shared" si="105"/>
        <v>0</v>
      </c>
      <c r="BI122">
        <f t="shared" si="106"/>
        <v>0</v>
      </c>
      <c r="BJ122">
        <f t="shared" si="107"/>
        <v>0</v>
      </c>
      <c r="BK122">
        <f t="shared" si="108"/>
        <v>0</v>
      </c>
      <c r="BL122">
        <f t="shared" si="109"/>
        <v>0</v>
      </c>
      <c r="BM122">
        <f t="shared" si="110"/>
        <v>0</v>
      </c>
      <c r="BN122">
        <f t="shared" si="111"/>
        <v>0</v>
      </c>
      <c r="BO122">
        <f t="shared" si="112"/>
        <v>0</v>
      </c>
      <c r="BP122">
        <f t="shared" si="113"/>
        <v>0</v>
      </c>
      <c r="BQ122">
        <f t="shared" si="114"/>
        <v>0</v>
      </c>
      <c r="BR122">
        <f t="shared" si="115"/>
        <v>0</v>
      </c>
      <c r="BS122">
        <f t="shared" si="116"/>
        <v>2</v>
      </c>
      <c r="BT122">
        <f t="shared" si="117"/>
        <v>0</v>
      </c>
      <c r="BU122">
        <f t="shared" si="118"/>
        <v>0</v>
      </c>
      <c r="BV122">
        <f t="shared" si="119"/>
        <v>0</v>
      </c>
      <c r="BW122">
        <f t="shared" si="120"/>
        <v>0</v>
      </c>
      <c r="BX122">
        <f t="shared" si="121"/>
        <v>0</v>
      </c>
      <c r="BY122">
        <f t="shared" si="122"/>
        <v>0</v>
      </c>
      <c r="BZ122">
        <f t="shared" si="123"/>
        <v>0</v>
      </c>
      <c r="CA122">
        <f t="shared" si="124"/>
        <v>0</v>
      </c>
      <c r="CB122">
        <f t="shared" si="125"/>
        <v>0</v>
      </c>
      <c r="CC122">
        <f t="shared" si="126"/>
        <v>0</v>
      </c>
      <c r="CD122">
        <f t="shared" si="127"/>
        <v>0</v>
      </c>
      <c r="CE122">
        <f t="shared" si="128"/>
        <v>0</v>
      </c>
      <c r="CF122">
        <f t="shared" si="129"/>
        <v>0</v>
      </c>
      <c r="CG122">
        <f t="shared" si="78"/>
        <v>2</v>
      </c>
      <c r="CH122">
        <f t="shared" si="79"/>
        <v>2</v>
      </c>
      <c r="CI122">
        <f t="shared" si="150"/>
        <v>37200</v>
      </c>
      <c r="CJ122">
        <f t="shared" si="134"/>
        <v>0</v>
      </c>
      <c r="CK122">
        <f t="shared" si="135"/>
        <v>0</v>
      </c>
      <c r="CL122">
        <f t="shared" si="136"/>
        <v>0</v>
      </c>
      <c r="CM122">
        <f t="shared" si="137"/>
        <v>0</v>
      </c>
      <c r="CN122">
        <f t="shared" si="138"/>
        <v>0</v>
      </c>
      <c r="CO122">
        <f t="shared" si="139"/>
        <v>0</v>
      </c>
      <c r="CP122">
        <f t="shared" si="140"/>
        <v>0</v>
      </c>
      <c r="CQ122">
        <f t="shared" si="141"/>
        <v>0</v>
      </c>
      <c r="CR122">
        <f t="shared" si="142"/>
        <v>0</v>
      </c>
      <c r="CS122">
        <f t="shared" si="143"/>
        <v>0</v>
      </c>
      <c r="CT122">
        <f t="shared" si="144"/>
        <v>0</v>
      </c>
      <c r="CU122">
        <f t="shared" si="145"/>
        <v>0</v>
      </c>
      <c r="CV122">
        <f t="shared" si="146"/>
        <v>0</v>
      </c>
      <c r="CW122">
        <f t="shared" si="147"/>
        <v>0</v>
      </c>
      <c r="CX122">
        <f t="shared" si="148"/>
        <v>0</v>
      </c>
      <c r="CY122">
        <f t="shared" si="95"/>
        <v>37200</v>
      </c>
    </row>
    <row r="123" spans="1:103">
      <c r="A123" t="s">
        <v>374</v>
      </c>
      <c r="B123" t="s">
        <v>229</v>
      </c>
      <c r="C123">
        <v>6</v>
      </c>
      <c r="D123">
        <v>1</v>
      </c>
      <c r="E123">
        <v>6</v>
      </c>
      <c r="F123">
        <v>0</v>
      </c>
      <c r="H123">
        <v>16000</v>
      </c>
      <c r="I123">
        <v>266.66666666666669</v>
      </c>
      <c r="J123">
        <f t="shared" si="77"/>
        <v>534</v>
      </c>
      <c r="K123">
        <v>38400</v>
      </c>
      <c r="L123">
        <v>0</v>
      </c>
      <c r="M123">
        <v>16000</v>
      </c>
      <c r="N123">
        <v>0</v>
      </c>
      <c r="O123">
        <v>3200</v>
      </c>
      <c r="R123">
        <v>6</v>
      </c>
      <c r="AG123">
        <v>6</v>
      </c>
      <c r="AK123">
        <v>5</v>
      </c>
      <c r="AY123">
        <f t="shared" si="96"/>
        <v>0</v>
      </c>
      <c r="AZ123">
        <f t="shared" si="97"/>
        <v>2</v>
      </c>
      <c r="BA123">
        <f t="shared" si="98"/>
        <v>0</v>
      </c>
      <c r="BB123">
        <f t="shared" si="99"/>
        <v>0</v>
      </c>
      <c r="BC123">
        <f t="shared" si="100"/>
        <v>0</v>
      </c>
      <c r="BD123">
        <f t="shared" si="101"/>
        <v>0</v>
      </c>
      <c r="BE123">
        <f t="shared" si="102"/>
        <v>0</v>
      </c>
      <c r="BF123">
        <f t="shared" si="103"/>
        <v>0</v>
      </c>
      <c r="BG123">
        <f t="shared" si="104"/>
        <v>0</v>
      </c>
      <c r="BH123">
        <f t="shared" si="105"/>
        <v>0</v>
      </c>
      <c r="BI123">
        <f t="shared" si="106"/>
        <v>0</v>
      </c>
      <c r="BJ123">
        <f t="shared" si="107"/>
        <v>0</v>
      </c>
      <c r="BK123">
        <f t="shared" si="108"/>
        <v>0</v>
      </c>
      <c r="BL123">
        <f t="shared" si="109"/>
        <v>0</v>
      </c>
      <c r="BM123">
        <f t="shared" si="110"/>
        <v>0</v>
      </c>
      <c r="BN123">
        <f t="shared" si="111"/>
        <v>0</v>
      </c>
      <c r="BO123">
        <f t="shared" si="112"/>
        <v>0</v>
      </c>
      <c r="BP123">
        <f t="shared" si="113"/>
        <v>0</v>
      </c>
      <c r="BQ123">
        <f t="shared" si="114"/>
        <v>0</v>
      </c>
      <c r="BR123">
        <f t="shared" si="115"/>
        <v>0</v>
      </c>
      <c r="BS123">
        <f t="shared" si="116"/>
        <v>2</v>
      </c>
      <c r="BT123">
        <f t="shared" si="117"/>
        <v>0</v>
      </c>
      <c r="BU123">
        <f t="shared" si="118"/>
        <v>0</v>
      </c>
      <c r="BV123">
        <f t="shared" si="119"/>
        <v>0</v>
      </c>
      <c r="BW123">
        <f t="shared" si="120"/>
        <v>0</v>
      </c>
      <c r="BX123">
        <f t="shared" si="121"/>
        <v>0</v>
      </c>
      <c r="BY123">
        <f t="shared" si="122"/>
        <v>0</v>
      </c>
      <c r="BZ123">
        <f t="shared" si="123"/>
        <v>0</v>
      </c>
      <c r="CA123">
        <f t="shared" si="124"/>
        <v>0</v>
      </c>
      <c r="CB123">
        <f t="shared" si="125"/>
        <v>0</v>
      </c>
      <c r="CC123">
        <f t="shared" si="126"/>
        <v>0</v>
      </c>
      <c r="CD123">
        <f t="shared" si="127"/>
        <v>0</v>
      </c>
      <c r="CE123">
        <f t="shared" si="128"/>
        <v>0</v>
      </c>
      <c r="CF123">
        <f t="shared" si="129"/>
        <v>0</v>
      </c>
      <c r="CG123">
        <f t="shared" si="78"/>
        <v>2</v>
      </c>
      <c r="CH123">
        <f t="shared" si="79"/>
        <v>2</v>
      </c>
      <c r="CI123">
        <f t="shared" si="150"/>
        <v>75600</v>
      </c>
      <c r="CJ123">
        <f t="shared" si="134"/>
        <v>0</v>
      </c>
      <c r="CK123">
        <f t="shared" si="135"/>
        <v>0</v>
      </c>
      <c r="CL123">
        <f t="shared" si="136"/>
        <v>0</v>
      </c>
      <c r="CM123">
        <f t="shared" si="137"/>
        <v>0</v>
      </c>
      <c r="CN123">
        <f t="shared" si="138"/>
        <v>0</v>
      </c>
      <c r="CO123">
        <f t="shared" si="139"/>
        <v>0</v>
      </c>
      <c r="CP123">
        <f t="shared" si="140"/>
        <v>0</v>
      </c>
      <c r="CQ123">
        <f t="shared" si="141"/>
        <v>0</v>
      </c>
      <c r="CR123">
        <f t="shared" si="142"/>
        <v>0</v>
      </c>
      <c r="CS123">
        <f t="shared" si="143"/>
        <v>0</v>
      </c>
      <c r="CT123">
        <f t="shared" si="144"/>
        <v>0</v>
      </c>
      <c r="CU123">
        <f t="shared" si="145"/>
        <v>0</v>
      </c>
      <c r="CV123">
        <f t="shared" si="146"/>
        <v>0</v>
      </c>
      <c r="CW123">
        <f t="shared" si="147"/>
        <v>0</v>
      </c>
      <c r="CX123">
        <f t="shared" si="148"/>
        <v>0</v>
      </c>
      <c r="CY123">
        <f t="shared" si="95"/>
        <v>75600</v>
      </c>
    </row>
    <row r="124" spans="1:103">
      <c r="A124" t="s">
        <v>374</v>
      </c>
      <c r="B124" t="s">
        <v>229</v>
      </c>
      <c r="C124">
        <v>7</v>
      </c>
      <c r="D124">
        <v>1</v>
      </c>
      <c r="E124">
        <v>7</v>
      </c>
      <c r="F124">
        <v>0</v>
      </c>
      <c r="H124">
        <v>32000</v>
      </c>
      <c r="I124">
        <v>533.33333333333337</v>
      </c>
      <c r="J124">
        <f t="shared" si="77"/>
        <v>1067</v>
      </c>
      <c r="K124">
        <v>76800</v>
      </c>
      <c r="L124">
        <v>0</v>
      </c>
      <c r="M124">
        <v>32000</v>
      </c>
      <c r="N124">
        <v>0</v>
      </c>
      <c r="O124">
        <v>6400</v>
      </c>
      <c r="R124">
        <v>7</v>
      </c>
      <c r="AG124">
        <v>7</v>
      </c>
      <c r="AK124">
        <v>6</v>
      </c>
      <c r="AY124">
        <f t="shared" si="96"/>
        <v>0</v>
      </c>
      <c r="AZ124">
        <f t="shared" si="97"/>
        <v>2</v>
      </c>
      <c r="BA124">
        <f t="shared" si="98"/>
        <v>0</v>
      </c>
      <c r="BB124">
        <f t="shared" si="99"/>
        <v>0</v>
      </c>
      <c r="BC124">
        <f t="shared" si="100"/>
        <v>0</v>
      </c>
      <c r="BD124">
        <f t="shared" si="101"/>
        <v>0</v>
      </c>
      <c r="BE124">
        <f t="shared" si="102"/>
        <v>0</v>
      </c>
      <c r="BF124">
        <f t="shared" si="103"/>
        <v>0</v>
      </c>
      <c r="BG124">
        <f t="shared" si="104"/>
        <v>0</v>
      </c>
      <c r="BH124">
        <f t="shared" si="105"/>
        <v>0</v>
      </c>
      <c r="BI124">
        <f t="shared" si="106"/>
        <v>0</v>
      </c>
      <c r="BJ124">
        <f t="shared" si="107"/>
        <v>0</v>
      </c>
      <c r="BK124">
        <f t="shared" si="108"/>
        <v>0</v>
      </c>
      <c r="BL124">
        <f t="shared" si="109"/>
        <v>0</v>
      </c>
      <c r="BM124">
        <f t="shared" si="110"/>
        <v>0</v>
      </c>
      <c r="BN124">
        <f t="shared" si="111"/>
        <v>0</v>
      </c>
      <c r="BO124">
        <f t="shared" si="112"/>
        <v>0</v>
      </c>
      <c r="BP124">
        <f t="shared" si="113"/>
        <v>0</v>
      </c>
      <c r="BQ124">
        <f t="shared" si="114"/>
        <v>0</v>
      </c>
      <c r="BR124">
        <f t="shared" si="115"/>
        <v>0</v>
      </c>
      <c r="BS124">
        <f t="shared" si="116"/>
        <v>2</v>
      </c>
      <c r="BT124">
        <f t="shared" si="117"/>
        <v>0</v>
      </c>
      <c r="BU124">
        <f t="shared" si="118"/>
        <v>0</v>
      </c>
      <c r="BV124">
        <f t="shared" si="119"/>
        <v>0</v>
      </c>
      <c r="BW124">
        <f t="shared" si="120"/>
        <v>0</v>
      </c>
      <c r="BX124">
        <f t="shared" si="121"/>
        <v>0</v>
      </c>
      <c r="BY124">
        <f t="shared" si="122"/>
        <v>0</v>
      </c>
      <c r="BZ124">
        <f t="shared" si="123"/>
        <v>0</v>
      </c>
      <c r="CA124">
        <f t="shared" si="124"/>
        <v>0</v>
      </c>
      <c r="CB124">
        <f t="shared" si="125"/>
        <v>0</v>
      </c>
      <c r="CC124">
        <f t="shared" si="126"/>
        <v>0</v>
      </c>
      <c r="CD124">
        <f t="shared" si="127"/>
        <v>0</v>
      </c>
      <c r="CE124">
        <f t="shared" si="128"/>
        <v>0</v>
      </c>
      <c r="CF124">
        <f t="shared" si="129"/>
        <v>0</v>
      </c>
      <c r="CG124">
        <f t="shared" si="78"/>
        <v>2</v>
      </c>
      <c r="CH124">
        <f t="shared" si="79"/>
        <v>2</v>
      </c>
      <c r="CI124">
        <f t="shared" si="150"/>
        <v>152400</v>
      </c>
      <c r="CJ124">
        <f t="shared" si="134"/>
        <v>0</v>
      </c>
      <c r="CK124">
        <f t="shared" si="135"/>
        <v>0</v>
      </c>
      <c r="CL124">
        <f t="shared" si="136"/>
        <v>0</v>
      </c>
      <c r="CM124">
        <f t="shared" si="137"/>
        <v>0</v>
      </c>
      <c r="CN124">
        <f t="shared" si="138"/>
        <v>0</v>
      </c>
      <c r="CO124">
        <f t="shared" si="139"/>
        <v>0</v>
      </c>
      <c r="CP124">
        <f t="shared" si="140"/>
        <v>0</v>
      </c>
      <c r="CQ124">
        <f t="shared" si="141"/>
        <v>0</v>
      </c>
      <c r="CR124">
        <f t="shared" si="142"/>
        <v>0</v>
      </c>
      <c r="CS124">
        <f t="shared" si="143"/>
        <v>0</v>
      </c>
      <c r="CT124">
        <f t="shared" si="144"/>
        <v>0</v>
      </c>
      <c r="CU124">
        <f t="shared" si="145"/>
        <v>0</v>
      </c>
      <c r="CV124">
        <f t="shared" si="146"/>
        <v>0</v>
      </c>
      <c r="CW124">
        <f t="shared" si="147"/>
        <v>0</v>
      </c>
      <c r="CX124">
        <f t="shared" si="148"/>
        <v>0</v>
      </c>
      <c r="CY124">
        <f t="shared" si="95"/>
        <v>152400</v>
      </c>
    </row>
    <row r="125" spans="1:103">
      <c r="A125" t="s">
        <v>374</v>
      </c>
      <c r="B125" t="s">
        <v>229</v>
      </c>
      <c r="C125">
        <v>8</v>
      </c>
      <c r="D125">
        <v>1</v>
      </c>
      <c r="E125">
        <v>8</v>
      </c>
      <c r="F125">
        <v>0</v>
      </c>
      <c r="H125">
        <v>64000</v>
      </c>
      <c r="I125">
        <v>1066.6666666666667</v>
      </c>
      <c r="J125">
        <f t="shared" si="77"/>
        <v>2134</v>
      </c>
      <c r="K125">
        <v>153600</v>
      </c>
      <c r="L125">
        <v>0</v>
      </c>
      <c r="M125">
        <v>64000</v>
      </c>
      <c r="N125">
        <v>0</v>
      </c>
      <c r="O125">
        <v>12800</v>
      </c>
      <c r="R125">
        <v>8</v>
      </c>
      <c r="AG125">
        <v>8</v>
      </c>
      <c r="AK125">
        <v>7</v>
      </c>
      <c r="AY125">
        <f t="shared" si="96"/>
        <v>0</v>
      </c>
      <c r="AZ125">
        <f t="shared" si="97"/>
        <v>2</v>
      </c>
      <c r="BA125">
        <f t="shared" si="98"/>
        <v>0</v>
      </c>
      <c r="BB125">
        <f t="shared" si="99"/>
        <v>0</v>
      </c>
      <c r="BC125">
        <f t="shared" si="100"/>
        <v>0</v>
      </c>
      <c r="BD125">
        <f t="shared" si="101"/>
        <v>0</v>
      </c>
      <c r="BE125">
        <f t="shared" si="102"/>
        <v>0</v>
      </c>
      <c r="BF125">
        <f t="shared" si="103"/>
        <v>0</v>
      </c>
      <c r="BG125">
        <f t="shared" si="104"/>
        <v>0</v>
      </c>
      <c r="BH125">
        <f t="shared" si="105"/>
        <v>0</v>
      </c>
      <c r="BI125">
        <f t="shared" si="106"/>
        <v>0</v>
      </c>
      <c r="BJ125">
        <f t="shared" si="107"/>
        <v>0</v>
      </c>
      <c r="BK125">
        <f t="shared" si="108"/>
        <v>0</v>
      </c>
      <c r="BL125">
        <f t="shared" si="109"/>
        <v>0</v>
      </c>
      <c r="BM125">
        <f t="shared" si="110"/>
        <v>0</v>
      </c>
      <c r="BN125">
        <f t="shared" si="111"/>
        <v>0</v>
      </c>
      <c r="BO125">
        <f t="shared" si="112"/>
        <v>0</v>
      </c>
      <c r="BP125">
        <f t="shared" si="113"/>
        <v>0</v>
      </c>
      <c r="BQ125">
        <f t="shared" si="114"/>
        <v>0</v>
      </c>
      <c r="BR125">
        <f t="shared" si="115"/>
        <v>0</v>
      </c>
      <c r="BS125">
        <f t="shared" si="116"/>
        <v>2</v>
      </c>
      <c r="BT125">
        <f t="shared" si="117"/>
        <v>0</v>
      </c>
      <c r="BU125">
        <f t="shared" si="118"/>
        <v>0</v>
      </c>
      <c r="BV125">
        <f t="shared" si="119"/>
        <v>0</v>
      </c>
      <c r="BW125">
        <f t="shared" si="120"/>
        <v>0</v>
      </c>
      <c r="BX125">
        <f t="shared" si="121"/>
        <v>0</v>
      </c>
      <c r="BY125">
        <f t="shared" si="122"/>
        <v>0</v>
      </c>
      <c r="BZ125">
        <f t="shared" si="123"/>
        <v>0</v>
      </c>
      <c r="CA125">
        <f t="shared" si="124"/>
        <v>0</v>
      </c>
      <c r="CB125">
        <f t="shared" si="125"/>
        <v>0</v>
      </c>
      <c r="CC125">
        <f t="shared" si="126"/>
        <v>0</v>
      </c>
      <c r="CD125">
        <f t="shared" si="127"/>
        <v>0</v>
      </c>
      <c r="CE125">
        <f t="shared" si="128"/>
        <v>0</v>
      </c>
      <c r="CF125">
        <f t="shared" si="129"/>
        <v>0</v>
      </c>
      <c r="CG125">
        <f t="shared" si="78"/>
        <v>2</v>
      </c>
      <c r="CH125">
        <f t="shared" si="79"/>
        <v>2</v>
      </c>
      <c r="CI125">
        <f t="shared" si="150"/>
        <v>306000</v>
      </c>
      <c r="CJ125">
        <f t="shared" si="134"/>
        <v>0</v>
      </c>
      <c r="CK125">
        <f t="shared" si="135"/>
        <v>0</v>
      </c>
      <c r="CL125">
        <f t="shared" si="136"/>
        <v>0</v>
      </c>
      <c r="CM125">
        <f t="shared" si="137"/>
        <v>0</v>
      </c>
      <c r="CN125">
        <f t="shared" si="138"/>
        <v>0</v>
      </c>
      <c r="CO125">
        <f t="shared" si="139"/>
        <v>0</v>
      </c>
      <c r="CP125">
        <f t="shared" si="140"/>
        <v>0</v>
      </c>
      <c r="CQ125">
        <f t="shared" si="141"/>
        <v>0</v>
      </c>
      <c r="CR125">
        <f t="shared" si="142"/>
        <v>0</v>
      </c>
      <c r="CS125">
        <f t="shared" si="143"/>
        <v>0</v>
      </c>
      <c r="CT125">
        <f t="shared" si="144"/>
        <v>0</v>
      </c>
      <c r="CU125">
        <f t="shared" si="145"/>
        <v>0</v>
      </c>
      <c r="CV125">
        <f t="shared" si="146"/>
        <v>0</v>
      </c>
      <c r="CW125">
        <f t="shared" si="147"/>
        <v>0</v>
      </c>
      <c r="CX125">
        <f t="shared" si="148"/>
        <v>0</v>
      </c>
      <c r="CY125">
        <f t="shared" si="95"/>
        <v>306000</v>
      </c>
    </row>
    <row r="126" spans="1:103">
      <c r="A126" t="s">
        <v>374</v>
      </c>
      <c r="B126" t="s">
        <v>229</v>
      </c>
      <c r="C126">
        <v>9</v>
      </c>
      <c r="D126">
        <v>1</v>
      </c>
      <c r="E126">
        <v>9</v>
      </c>
      <c r="F126">
        <v>0</v>
      </c>
      <c r="H126">
        <v>128000</v>
      </c>
      <c r="I126">
        <v>2133.3333333333335</v>
      </c>
      <c r="J126">
        <f t="shared" si="77"/>
        <v>4267</v>
      </c>
      <c r="K126">
        <v>307200</v>
      </c>
      <c r="L126">
        <v>0</v>
      </c>
      <c r="M126">
        <v>128000</v>
      </c>
      <c r="N126">
        <v>0</v>
      </c>
      <c r="O126">
        <v>25600</v>
      </c>
      <c r="R126">
        <v>9</v>
      </c>
      <c r="AG126">
        <v>9</v>
      </c>
      <c r="AK126">
        <v>8</v>
      </c>
      <c r="AY126">
        <f t="shared" si="96"/>
        <v>0</v>
      </c>
      <c r="AZ126">
        <f t="shared" si="97"/>
        <v>2</v>
      </c>
      <c r="BA126">
        <f t="shared" si="98"/>
        <v>0</v>
      </c>
      <c r="BB126">
        <f t="shared" si="99"/>
        <v>0</v>
      </c>
      <c r="BC126">
        <f t="shared" si="100"/>
        <v>0</v>
      </c>
      <c r="BD126">
        <f t="shared" si="101"/>
        <v>0</v>
      </c>
      <c r="BE126">
        <f t="shared" si="102"/>
        <v>0</v>
      </c>
      <c r="BF126">
        <f t="shared" si="103"/>
        <v>0</v>
      </c>
      <c r="BG126">
        <f t="shared" si="104"/>
        <v>0</v>
      </c>
      <c r="BH126">
        <f t="shared" si="105"/>
        <v>0</v>
      </c>
      <c r="BI126">
        <f t="shared" si="106"/>
        <v>0</v>
      </c>
      <c r="BJ126">
        <f t="shared" si="107"/>
        <v>0</v>
      </c>
      <c r="BK126">
        <f t="shared" si="108"/>
        <v>0</v>
      </c>
      <c r="BL126">
        <f t="shared" si="109"/>
        <v>0</v>
      </c>
      <c r="BM126">
        <f t="shared" si="110"/>
        <v>0</v>
      </c>
      <c r="BN126">
        <f t="shared" si="111"/>
        <v>0</v>
      </c>
      <c r="BO126">
        <f t="shared" si="112"/>
        <v>0</v>
      </c>
      <c r="BP126">
        <f t="shared" si="113"/>
        <v>0</v>
      </c>
      <c r="BQ126">
        <f t="shared" si="114"/>
        <v>0</v>
      </c>
      <c r="BR126">
        <f t="shared" si="115"/>
        <v>0</v>
      </c>
      <c r="BS126">
        <f t="shared" si="116"/>
        <v>2</v>
      </c>
      <c r="BT126">
        <f t="shared" si="117"/>
        <v>0</v>
      </c>
      <c r="BU126">
        <f t="shared" si="118"/>
        <v>0</v>
      </c>
      <c r="BV126">
        <f t="shared" si="119"/>
        <v>0</v>
      </c>
      <c r="BW126">
        <f t="shared" si="120"/>
        <v>0</v>
      </c>
      <c r="BX126">
        <f t="shared" si="121"/>
        <v>0</v>
      </c>
      <c r="BY126">
        <f t="shared" si="122"/>
        <v>0</v>
      </c>
      <c r="BZ126">
        <f t="shared" si="123"/>
        <v>0</v>
      </c>
      <c r="CA126">
        <f t="shared" si="124"/>
        <v>0</v>
      </c>
      <c r="CB126">
        <f t="shared" si="125"/>
        <v>0</v>
      </c>
      <c r="CC126">
        <f t="shared" si="126"/>
        <v>0</v>
      </c>
      <c r="CD126">
        <f t="shared" si="127"/>
        <v>0</v>
      </c>
      <c r="CE126">
        <f t="shared" si="128"/>
        <v>0</v>
      </c>
      <c r="CF126">
        <f t="shared" si="129"/>
        <v>0</v>
      </c>
      <c r="CG126">
        <f t="shared" si="78"/>
        <v>2</v>
      </c>
      <c r="CH126">
        <f t="shared" si="79"/>
        <v>2</v>
      </c>
      <c r="CI126">
        <f t="shared" si="150"/>
        <v>613200</v>
      </c>
      <c r="CJ126">
        <f t="shared" si="134"/>
        <v>0</v>
      </c>
      <c r="CK126">
        <f t="shared" si="135"/>
        <v>0</v>
      </c>
      <c r="CL126">
        <f t="shared" si="136"/>
        <v>0</v>
      </c>
      <c r="CM126">
        <f t="shared" si="137"/>
        <v>0</v>
      </c>
      <c r="CN126">
        <f t="shared" si="138"/>
        <v>0</v>
      </c>
      <c r="CO126">
        <f t="shared" si="139"/>
        <v>0</v>
      </c>
      <c r="CP126">
        <f t="shared" si="140"/>
        <v>0</v>
      </c>
      <c r="CQ126">
        <f t="shared" si="141"/>
        <v>0</v>
      </c>
      <c r="CR126">
        <f t="shared" si="142"/>
        <v>0</v>
      </c>
      <c r="CS126">
        <f t="shared" si="143"/>
        <v>0</v>
      </c>
      <c r="CT126">
        <f t="shared" si="144"/>
        <v>0</v>
      </c>
      <c r="CU126">
        <f t="shared" si="145"/>
        <v>0</v>
      </c>
      <c r="CV126">
        <f t="shared" si="146"/>
        <v>0</v>
      </c>
      <c r="CW126">
        <f t="shared" si="147"/>
        <v>0</v>
      </c>
      <c r="CX126">
        <f t="shared" si="148"/>
        <v>0</v>
      </c>
      <c r="CY126">
        <f t="shared" si="95"/>
        <v>613200</v>
      </c>
    </row>
    <row r="127" spans="1:103">
      <c r="A127" t="s">
        <v>374</v>
      </c>
      <c r="B127" t="s">
        <v>229</v>
      </c>
      <c r="C127">
        <v>10</v>
      </c>
      <c r="D127">
        <v>1</v>
      </c>
      <c r="E127">
        <v>10</v>
      </c>
      <c r="F127">
        <v>0</v>
      </c>
      <c r="H127">
        <v>256000</v>
      </c>
      <c r="I127">
        <v>4266.666666666667</v>
      </c>
      <c r="J127">
        <f t="shared" si="77"/>
        <v>8534</v>
      </c>
      <c r="K127">
        <v>614400</v>
      </c>
      <c r="L127">
        <v>0</v>
      </c>
      <c r="M127">
        <v>256000</v>
      </c>
      <c r="N127">
        <v>0</v>
      </c>
      <c r="O127">
        <v>51200</v>
      </c>
      <c r="R127">
        <v>10</v>
      </c>
      <c r="AG127">
        <v>10</v>
      </c>
      <c r="AK127">
        <v>9</v>
      </c>
      <c r="AY127">
        <f t="shared" si="96"/>
        <v>0</v>
      </c>
      <c r="AZ127">
        <f t="shared" si="97"/>
        <v>2</v>
      </c>
      <c r="BA127">
        <f t="shared" si="98"/>
        <v>0</v>
      </c>
      <c r="BB127">
        <f t="shared" si="99"/>
        <v>0</v>
      </c>
      <c r="BC127">
        <f t="shared" si="100"/>
        <v>0</v>
      </c>
      <c r="BD127">
        <f t="shared" si="101"/>
        <v>0</v>
      </c>
      <c r="BE127">
        <f t="shared" si="102"/>
        <v>0</v>
      </c>
      <c r="BF127">
        <f t="shared" si="103"/>
        <v>0</v>
      </c>
      <c r="BG127">
        <f t="shared" si="104"/>
        <v>0</v>
      </c>
      <c r="BH127">
        <f t="shared" si="105"/>
        <v>0</v>
      </c>
      <c r="BI127">
        <f t="shared" si="106"/>
        <v>0</v>
      </c>
      <c r="BJ127">
        <f t="shared" si="107"/>
        <v>0</v>
      </c>
      <c r="BK127">
        <f t="shared" si="108"/>
        <v>0</v>
      </c>
      <c r="BL127">
        <f t="shared" si="109"/>
        <v>0</v>
      </c>
      <c r="BM127">
        <f t="shared" si="110"/>
        <v>0</v>
      </c>
      <c r="BN127">
        <f t="shared" si="111"/>
        <v>0</v>
      </c>
      <c r="BO127">
        <f t="shared" si="112"/>
        <v>0</v>
      </c>
      <c r="BP127">
        <f t="shared" si="113"/>
        <v>0</v>
      </c>
      <c r="BQ127">
        <f t="shared" si="114"/>
        <v>0</v>
      </c>
      <c r="BR127">
        <f t="shared" si="115"/>
        <v>0</v>
      </c>
      <c r="BS127">
        <f t="shared" si="116"/>
        <v>2</v>
      </c>
      <c r="BT127">
        <f t="shared" si="117"/>
        <v>0</v>
      </c>
      <c r="BU127">
        <f t="shared" si="118"/>
        <v>0</v>
      </c>
      <c r="BV127">
        <f t="shared" si="119"/>
        <v>0</v>
      </c>
      <c r="BW127">
        <f t="shared" si="120"/>
        <v>0</v>
      </c>
      <c r="BX127">
        <f t="shared" si="121"/>
        <v>0</v>
      </c>
      <c r="BY127">
        <f t="shared" si="122"/>
        <v>0</v>
      </c>
      <c r="BZ127">
        <f t="shared" si="123"/>
        <v>0</v>
      </c>
      <c r="CA127">
        <f t="shared" si="124"/>
        <v>0</v>
      </c>
      <c r="CB127">
        <f t="shared" si="125"/>
        <v>0</v>
      </c>
      <c r="CC127">
        <f t="shared" si="126"/>
        <v>0</v>
      </c>
      <c r="CD127">
        <f t="shared" si="127"/>
        <v>0</v>
      </c>
      <c r="CE127">
        <f t="shared" si="128"/>
        <v>0</v>
      </c>
      <c r="CF127">
        <f t="shared" si="129"/>
        <v>0</v>
      </c>
      <c r="CG127">
        <f t="shared" si="78"/>
        <v>2</v>
      </c>
      <c r="CH127">
        <f t="shared" si="79"/>
        <v>2</v>
      </c>
      <c r="CI127">
        <f t="shared" si="150"/>
        <v>1227600</v>
      </c>
      <c r="CJ127">
        <f t="shared" si="134"/>
        <v>0</v>
      </c>
      <c r="CK127">
        <f t="shared" si="135"/>
        <v>0</v>
      </c>
      <c r="CL127">
        <f t="shared" si="136"/>
        <v>0</v>
      </c>
      <c r="CM127">
        <f t="shared" si="137"/>
        <v>0</v>
      </c>
      <c r="CN127">
        <f t="shared" si="138"/>
        <v>0</v>
      </c>
      <c r="CO127">
        <f t="shared" si="139"/>
        <v>0</v>
      </c>
      <c r="CP127">
        <f t="shared" si="140"/>
        <v>0</v>
      </c>
      <c r="CQ127">
        <f t="shared" si="141"/>
        <v>0</v>
      </c>
      <c r="CR127">
        <f t="shared" si="142"/>
        <v>0</v>
      </c>
      <c r="CS127">
        <f t="shared" si="143"/>
        <v>0</v>
      </c>
      <c r="CT127">
        <f t="shared" si="144"/>
        <v>0</v>
      </c>
      <c r="CU127">
        <f t="shared" si="145"/>
        <v>0</v>
      </c>
      <c r="CV127">
        <f t="shared" si="146"/>
        <v>0</v>
      </c>
      <c r="CW127">
        <f t="shared" si="147"/>
        <v>0</v>
      </c>
      <c r="CX127">
        <f t="shared" si="148"/>
        <v>0</v>
      </c>
      <c r="CY127">
        <f t="shared" si="95"/>
        <v>1227600</v>
      </c>
    </row>
    <row r="128" spans="1:103">
      <c r="A128" t="s">
        <v>375</v>
      </c>
      <c r="B128" t="s">
        <v>229</v>
      </c>
      <c r="C128">
        <v>1</v>
      </c>
      <c r="D128">
        <v>1</v>
      </c>
      <c r="E128">
        <v>1</v>
      </c>
      <c r="F128">
        <v>0</v>
      </c>
      <c r="H128">
        <v>1800</v>
      </c>
      <c r="I128">
        <v>30</v>
      </c>
      <c r="J128">
        <f t="shared" si="77"/>
        <v>60</v>
      </c>
      <c r="K128">
        <v>3000</v>
      </c>
      <c r="L128">
        <v>600</v>
      </c>
      <c r="M128">
        <v>0</v>
      </c>
      <c r="N128">
        <v>0</v>
      </c>
      <c r="O128">
        <v>0</v>
      </c>
      <c r="R128">
        <v>1</v>
      </c>
      <c r="AY128">
        <f t="shared" si="96"/>
        <v>0</v>
      </c>
      <c r="AZ128">
        <f t="shared" si="97"/>
        <v>2</v>
      </c>
      <c r="BA128">
        <f t="shared" si="98"/>
        <v>0</v>
      </c>
      <c r="BB128">
        <f t="shared" si="99"/>
        <v>0</v>
      </c>
      <c r="BC128">
        <f t="shared" si="100"/>
        <v>0</v>
      </c>
      <c r="BD128">
        <f t="shared" si="101"/>
        <v>0</v>
      </c>
      <c r="BE128">
        <f t="shared" si="102"/>
        <v>0</v>
      </c>
      <c r="BF128">
        <f t="shared" si="103"/>
        <v>0</v>
      </c>
      <c r="BG128">
        <f t="shared" si="104"/>
        <v>0</v>
      </c>
      <c r="BH128">
        <f t="shared" si="105"/>
        <v>0</v>
      </c>
      <c r="BI128">
        <f t="shared" si="106"/>
        <v>0</v>
      </c>
      <c r="BJ128">
        <f t="shared" si="107"/>
        <v>0</v>
      </c>
      <c r="BK128">
        <f t="shared" si="108"/>
        <v>0</v>
      </c>
      <c r="BL128">
        <f t="shared" si="109"/>
        <v>0</v>
      </c>
      <c r="BM128">
        <f t="shared" si="110"/>
        <v>0</v>
      </c>
      <c r="BN128">
        <f t="shared" si="111"/>
        <v>0</v>
      </c>
      <c r="BO128">
        <f t="shared" si="112"/>
        <v>0</v>
      </c>
      <c r="BP128">
        <f t="shared" si="113"/>
        <v>0</v>
      </c>
      <c r="BQ128">
        <f t="shared" si="114"/>
        <v>0</v>
      </c>
      <c r="BR128">
        <f t="shared" si="115"/>
        <v>0</v>
      </c>
      <c r="BS128">
        <f t="shared" si="116"/>
        <v>0</v>
      </c>
      <c r="BT128">
        <f t="shared" si="117"/>
        <v>0</v>
      </c>
      <c r="BU128">
        <f t="shared" si="118"/>
        <v>0</v>
      </c>
      <c r="BV128">
        <f t="shared" si="119"/>
        <v>0</v>
      </c>
      <c r="BW128">
        <f t="shared" si="120"/>
        <v>0</v>
      </c>
      <c r="BX128">
        <f t="shared" si="121"/>
        <v>0</v>
      </c>
      <c r="BY128">
        <f t="shared" si="122"/>
        <v>0</v>
      </c>
      <c r="BZ128">
        <f t="shared" si="123"/>
        <v>0</v>
      </c>
      <c r="CA128">
        <f t="shared" si="124"/>
        <v>0</v>
      </c>
      <c r="CB128">
        <f t="shared" si="125"/>
        <v>0</v>
      </c>
      <c r="CC128">
        <f t="shared" si="126"/>
        <v>0</v>
      </c>
      <c r="CD128">
        <f t="shared" si="127"/>
        <v>0</v>
      </c>
      <c r="CE128">
        <f t="shared" si="128"/>
        <v>0</v>
      </c>
      <c r="CF128">
        <f t="shared" si="129"/>
        <v>0</v>
      </c>
      <c r="CG128">
        <f t="shared" si="78"/>
        <v>2</v>
      </c>
      <c r="CH128">
        <f t="shared" si="79"/>
        <v>2</v>
      </c>
      <c r="CI128">
        <f>K128</f>
        <v>3000</v>
      </c>
      <c r="CJ128">
        <f t="shared" si="134"/>
        <v>0</v>
      </c>
      <c r="CK128">
        <f t="shared" si="135"/>
        <v>0</v>
      </c>
      <c r="CL128">
        <f t="shared" si="136"/>
        <v>0</v>
      </c>
      <c r="CM128">
        <f t="shared" si="137"/>
        <v>0</v>
      </c>
      <c r="CN128">
        <f t="shared" si="138"/>
        <v>0</v>
      </c>
      <c r="CO128">
        <f t="shared" si="139"/>
        <v>0</v>
      </c>
      <c r="CP128">
        <f t="shared" si="140"/>
        <v>0</v>
      </c>
      <c r="CQ128">
        <f t="shared" si="141"/>
        <v>0</v>
      </c>
      <c r="CR128">
        <f t="shared" si="142"/>
        <v>0</v>
      </c>
      <c r="CS128">
        <f t="shared" si="143"/>
        <v>0</v>
      </c>
      <c r="CT128">
        <f t="shared" si="144"/>
        <v>0</v>
      </c>
      <c r="CU128">
        <f t="shared" si="145"/>
        <v>0</v>
      </c>
      <c r="CV128">
        <f t="shared" si="146"/>
        <v>0</v>
      </c>
      <c r="CW128">
        <f t="shared" si="147"/>
        <v>0</v>
      </c>
      <c r="CX128">
        <f t="shared" si="148"/>
        <v>0</v>
      </c>
      <c r="CY128">
        <f t="shared" si="95"/>
        <v>3000</v>
      </c>
    </row>
    <row r="129" spans="1:103">
      <c r="A129" t="s">
        <v>375</v>
      </c>
      <c r="B129" t="s">
        <v>229</v>
      </c>
      <c r="C129">
        <v>2</v>
      </c>
      <c r="D129">
        <v>1</v>
      </c>
      <c r="E129">
        <v>2</v>
      </c>
      <c r="F129">
        <v>0</v>
      </c>
      <c r="H129">
        <v>3600</v>
      </c>
      <c r="I129">
        <v>60</v>
      </c>
      <c r="J129">
        <f t="shared" si="77"/>
        <v>120</v>
      </c>
      <c r="K129">
        <v>6000</v>
      </c>
      <c r="L129">
        <v>1200</v>
      </c>
      <c r="M129">
        <v>0</v>
      </c>
      <c r="N129">
        <v>0</v>
      </c>
      <c r="O129">
        <v>0</v>
      </c>
      <c r="R129">
        <v>2</v>
      </c>
      <c r="AS129">
        <v>1</v>
      </c>
      <c r="AY129">
        <f t="shared" si="96"/>
        <v>0</v>
      </c>
      <c r="AZ129">
        <f t="shared" si="97"/>
        <v>2</v>
      </c>
      <c r="BA129">
        <f t="shared" si="98"/>
        <v>0</v>
      </c>
      <c r="BB129">
        <f t="shared" si="99"/>
        <v>0</v>
      </c>
      <c r="BC129">
        <f t="shared" si="100"/>
        <v>0</v>
      </c>
      <c r="BD129">
        <f t="shared" si="101"/>
        <v>0</v>
      </c>
      <c r="BE129">
        <f t="shared" si="102"/>
        <v>0</v>
      </c>
      <c r="BF129">
        <f t="shared" si="103"/>
        <v>0</v>
      </c>
      <c r="BG129">
        <f t="shared" si="104"/>
        <v>0</v>
      </c>
      <c r="BH129">
        <f t="shared" si="105"/>
        <v>0</v>
      </c>
      <c r="BI129">
        <f t="shared" si="106"/>
        <v>0</v>
      </c>
      <c r="BJ129">
        <f t="shared" si="107"/>
        <v>0</v>
      </c>
      <c r="BK129">
        <f t="shared" si="108"/>
        <v>0</v>
      </c>
      <c r="BL129">
        <f t="shared" si="109"/>
        <v>0</v>
      </c>
      <c r="BM129">
        <f t="shared" si="110"/>
        <v>0</v>
      </c>
      <c r="BN129">
        <f t="shared" si="111"/>
        <v>0</v>
      </c>
      <c r="BO129">
        <f t="shared" si="112"/>
        <v>0</v>
      </c>
      <c r="BP129">
        <f t="shared" si="113"/>
        <v>0</v>
      </c>
      <c r="BQ129">
        <f t="shared" si="114"/>
        <v>0</v>
      </c>
      <c r="BR129">
        <f t="shared" si="115"/>
        <v>0</v>
      </c>
      <c r="BS129">
        <f t="shared" si="116"/>
        <v>0</v>
      </c>
      <c r="BT129">
        <f t="shared" si="117"/>
        <v>0</v>
      </c>
      <c r="BU129">
        <f t="shared" si="118"/>
        <v>0</v>
      </c>
      <c r="BV129">
        <f t="shared" si="119"/>
        <v>0</v>
      </c>
      <c r="BW129">
        <f t="shared" si="120"/>
        <v>0</v>
      </c>
      <c r="BX129">
        <f t="shared" si="121"/>
        <v>0</v>
      </c>
      <c r="BY129">
        <f t="shared" si="122"/>
        <v>0</v>
      </c>
      <c r="BZ129">
        <f t="shared" si="123"/>
        <v>0</v>
      </c>
      <c r="CA129">
        <f t="shared" si="124"/>
        <v>2</v>
      </c>
      <c r="CB129">
        <f t="shared" si="125"/>
        <v>0</v>
      </c>
      <c r="CC129">
        <f t="shared" si="126"/>
        <v>0</v>
      </c>
      <c r="CD129">
        <f t="shared" si="127"/>
        <v>0</v>
      </c>
      <c r="CE129">
        <f t="shared" si="128"/>
        <v>0</v>
      </c>
      <c r="CF129">
        <f t="shared" si="129"/>
        <v>0</v>
      </c>
      <c r="CG129">
        <f t="shared" si="78"/>
        <v>2</v>
      </c>
      <c r="CH129">
        <f t="shared" si="79"/>
        <v>2</v>
      </c>
      <c r="CI129">
        <f>CI128+K129</f>
        <v>9000</v>
      </c>
      <c r="CJ129">
        <f t="shared" si="134"/>
        <v>0</v>
      </c>
      <c r="CK129">
        <f t="shared" si="135"/>
        <v>0</v>
      </c>
      <c r="CL129">
        <f t="shared" si="136"/>
        <v>0</v>
      </c>
      <c r="CM129">
        <f t="shared" si="137"/>
        <v>0</v>
      </c>
      <c r="CN129">
        <f t="shared" si="138"/>
        <v>0</v>
      </c>
      <c r="CO129">
        <f t="shared" si="139"/>
        <v>0</v>
      </c>
      <c r="CP129">
        <f t="shared" si="140"/>
        <v>0</v>
      </c>
      <c r="CQ129">
        <f t="shared" si="141"/>
        <v>0</v>
      </c>
      <c r="CR129">
        <f t="shared" si="142"/>
        <v>0</v>
      </c>
      <c r="CS129">
        <f t="shared" si="143"/>
        <v>0</v>
      </c>
      <c r="CT129">
        <f t="shared" si="144"/>
        <v>0</v>
      </c>
      <c r="CU129">
        <f t="shared" si="145"/>
        <v>0</v>
      </c>
      <c r="CV129">
        <f t="shared" si="146"/>
        <v>0</v>
      </c>
      <c r="CW129">
        <f t="shared" si="147"/>
        <v>0</v>
      </c>
      <c r="CX129">
        <f t="shared" si="148"/>
        <v>0</v>
      </c>
      <c r="CY129">
        <f t="shared" si="95"/>
        <v>9000</v>
      </c>
    </row>
    <row r="130" spans="1:103">
      <c r="A130" t="s">
        <v>375</v>
      </c>
      <c r="B130" t="s">
        <v>229</v>
      </c>
      <c r="C130">
        <v>3</v>
      </c>
      <c r="D130">
        <v>1</v>
      </c>
      <c r="E130">
        <v>3</v>
      </c>
      <c r="F130">
        <v>0</v>
      </c>
      <c r="H130">
        <v>7200</v>
      </c>
      <c r="I130">
        <v>120</v>
      </c>
      <c r="J130">
        <f t="shared" si="77"/>
        <v>240</v>
      </c>
      <c r="K130">
        <v>12000</v>
      </c>
      <c r="L130">
        <v>2400</v>
      </c>
      <c r="M130">
        <v>0</v>
      </c>
      <c r="N130">
        <v>0</v>
      </c>
      <c r="O130">
        <v>0</v>
      </c>
      <c r="R130">
        <v>3</v>
      </c>
      <c r="AS130">
        <v>2</v>
      </c>
      <c r="AY130">
        <f t="shared" si="96"/>
        <v>0</v>
      </c>
      <c r="AZ130">
        <f t="shared" si="97"/>
        <v>2</v>
      </c>
      <c r="BA130">
        <f t="shared" si="98"/>
        <v>0</v>
      </c>
      <c r="BB130">
        <f t="shared" si="99"/>
        <v>0</v>
      </c>
      <c r="BC130">
        <f t="shared" si="100"/>
        <v>0</v>
      </c>
      <c r="BD130">
        <f t="shared" si="101"/>
        <v>0</v>
      </c>
      <c r="BE130">
        <f t="shared" si="102"/>
        <v>0</v>
      </c>
      <c r="BF130">
        <f t="shared" si="103"/>
        <v>0</v>
      </c>
      <c r="BG130">
        <f t="shared" si="104"/>
        <v>0</v>
      </c>
      <c r="BH130">
        <f t="shared" si="105"/>
        <v>0</v>
      </c>
      <c r="BI130">
        <f t="shared" si="106"/>
        <v>0</v>
      </c>
      <c r="BJ130">
        <f t="shared" si="107"/>
        <v>0</v>
      </c>
      <c r="BK130">
        <f t="shared" si="108"/>
        <v>0</v>
      </c>
      <c r="BL130">
        <f t="shared" si="109"/>
        <v>0</v>
      </c>
      <c r="BM130">
        <f t="shared" si="110"/>
        <v>0</v>
      </c>
      <c r="BN130">
        <f t="shared" si="111"/>
        <v>0</v>
      </c>
      <c r="BO130">
        <f t="shared" si="112"/>
        <v>0</v>
      </c>
      <c r="BP130">
        <f t="shared" si="113"/>
        <v>0</v>
      </c>
      <c r="BQ130">
        <f t="shared" si="114"/>
        <v>0</v>
      </c>
      <c r="BR130">
        <f t="shared" si="115"/>
        <v>0</v>
      </c>
      <c r="BS130">
        <f t="shared" si="116"/>
        <v>0</v>
      </c>
      <c r="BT130">
        <f t="shared" si="117"/>
        <v>0</v>
      </c>
      <c r="BU130">
        <f t="shared" si="118"/>
        <v>0</v>
      </c>
      <c r="BV130">
        <f t="shared" si="119"/>
        <v>0</v>
      </c>
      <c r="BW130">
        <f t="shared" si="120"/>
        <v>0</v>
      </c>
      <c r="BX130">
        <f t="shared" si="121"/>
        <v>0</v>
      </c>
      <c r="BY130">
        <f t="shared" si="122"/>
        <v>0</v>
      </c>
      <c r="BZ130">
        <f t="shared" si="123"/>
        <v>0</v>
      </c>
      <c r="CA130">
        <f t="shared" si="124"/>
        <v>2</v>
      </c>
      <c r="CB130">
        <f t="shared" si="125"/>
        <v>0</v>
      </c>
      <c r="CC130">
        <f t="shared" si="126"/>
        <v>0</v>
      </c>
      <c r="CD130">
        <f t="shared" si="127"/>
        <v>0</v>
      </c>
      <c r="CE130">
        <f t="shared" si="128"/>
        <v>0</v>
      </c>
      <c r="CF130">
        <f t="shared" si="129"/>
        <v>0</v>
      </c>
      <c r="CG130">
        <f t="shared" si="78"/>
        <v>2</v>
      </c>
      <c r="CH130">
        <f t="shared" si="79"/>
        <v>2</v>
      </c>
      <c r="CI130">
        <f t="shared" ref="CI130:CI137" si="151">CI129+K130</f>
        <v>21000</v>
      </c>
      <c r="CJ130">
        <f t="shared" si="134"/>
        <v>0</v>
      </c>
      <c r="CK130">
        <f t="shared" si="135"/>
        <v>0</v>
      </c>
      <c r="CL130">
        <f t="shared" si="136"/>
        <v>0</v>
      </c>
      <c r="CM130">
        <f t="shared" si="137"/>
        <v>0</v>
      </c>
      <c r="CN130">
        <f t="shared" si="138"/>
        <v>0</v>
      </c>
      <c r="CO130">
        <f t="shared" si="139"/>
        <v>0</v>
      </c>
      <c r="CP130">
        <f t="shared" si="140"/>
        <v>0</v>
      </c>
      <c r="CQ130">
        <f t="shared" si="141"/>
        <v>0</v>
      </c>
      <c r="CR130">
        <f t="shared" si="142"/>
        <v>0</v>
      </c>
      <c r="CS130">
        <f t="shared" si="143"/>
        <v>0</v>
      </c>
      <c r="CT130">
        <f t="shared" si="144"/>
        <v>0</v>
      </c>
      <c r="CU130">
        <f t="shared" si="145"/>
        <v>0</v>
      </c>
      <c r="CV130">
        <f t="shared" si="146"/>
        <v>0</v>
      </c>
      <c r="CW130">
        <f t="shared" si="147"/>
        <v>0</v>
      </c>
      <c r="CX130">
        <f t="shared" si="148"/>
        <v>0</v>
      </c>
      <c r="CY130">
        <f t="shared" si="95"/>
        <v>21000</v>
      </c>
    </row>
    <row r="131" spans="1:103">
      <c r="A131" t="s">
        <v>375</v>
      </c>
      <c r="B131" t="s">
        <v>229</v>
      </c>
      <c r="C131">
        <v>4</v>
      </c>
      <c r="D131">
        <v>1</v>
      </c>
      <c r="E131">
        <v>4</v>
      </c>
      <c r="F131">
        <v>0</v>
      </c>
      <c r="H131">
        <v>14400</v>
      </c>
      <c r="I131">
        <v>240</v>
      </c>
      <c r="J131">
        <f t="shared" si="77"/>
        <v>480</v>
      </c>
      <c r="K131">
        <v>24000</v>
      </c>
      <c r="L131">
        <v>4800</v>
      </c>
      <c r="M131">
        <v>0</v>
      </c>
      <c r="N131">
        <v>0</v>
      </c>
      <c r="O131">
        <v>0</v>
      </c>
      <c r="R131">
        <v>4</v>
      </c>
      <c r="AS131">
        <v>3</v>
      </c>
      <c r="AY131">
        <f t="shared" si="96"/>
        <v>0</v>
      </c>
      <c r="AZ131">
        <f t="shared" si="97"/>
        <v>2</v>
      </c>
      <c r="BA131">
        <f t="shared" si="98"/>
        <v>0</v>
      </c>
      <c r="BB131">
        <f t="shared" si="99"/>
        <v>0</v>
      </c>
      <c r="BC131">
        <f t="shared" si="100"/>
        <v>0</v>
      </c>
      <c r="BD131">
        <f t="shared" si="101"/>
        <v>0</v>
      </c>
      <c r="BE131">
        <f t="shared" si="102"/>
        <v>0</v>
      </c>
      <c r="BF131">
        <f t="shared" si="103"/>
        <v>0</v>
      </c>
      <c r="BG131">
        <f t="shared" si="104"/>
        <v>0</v>
      </c>
      <c r="BH131">
        <f t="shared" si="105"/>
        <v>0</v>
      </c>
      <c r="BI131">
        <f t="shared" si="106"/>
        <v>0</v>
      </c>
      <c r="BJ131">
        <f t="shared" si="107"/>
        <v>0</v>
      </c>
      <c r="BK131">
        <f t="shared" si="108"/>
        <v>0</v>
      </c>
      <c r="BL131">
        <f t="shared" si="109"/>
        <v>0</v>
      </c>
      <c r="BM131">
        <f t="shared" si="110"/>
        <v>0</v>
      </c>
      <c r="BN131">
        <f t="shared" si="111"/>
        <v>0</v>
      </c>
      <c r="BO131">
        <f t="shared" si="112"/>
        <v>0</v>
      </c>
      <c r="BP131">
        <f t="shared" si="113"/>
        <v>0</v>
      </c>
      <c r="BQ131">
        <f t="shared" si="114"/>
        <v>0</v>
      </c>
      <c r="BR131">
        <f t="shared" si="115"/>
        <v>0</v>
      </c>
      <c r="BS131">
        <f t="shared" si="116"/>
        <v>0</v>
      </c>
      <c r="BT131">
        <f t="shared" si="117"/>
        <v>0</v>
      </c>
      <c r="BU131">
        <f t="shared" si="118"/>
        <v>0</v>
      </c>
      <c r="BV131">
        <f t="shared" si="119"/>
        <v>0</v>
      </c>
      <c r="BW131">
        <f t="shared" si="120"/>
        <v>0</v>
      </c>
      <c r="BX131">
        <f t="shared" si="121"/>
        <v>0</v>
      </c>
      <c r="BY131">
        <f t="shared" si="122"/>
        <v>0</v>
      </c>
      <c r="BZ131">
        <f t="shared" si="123"/>
        <v>0</v>
      </c>
      <c r="CA131">
        <f t="shared" si="124"/>
        <v>2</v>
      </c>
      <c r="CB131">
        <f t="shared" si="125"/>
        <v>0</v>
      </c>
      <c r="CC131">
        <f t="shared" si="126"/>
        <v>0</v>
      </c>
      <c r="CD131">
        <f t="shared" si="127"/>
        <v>0</v>
      </c>
      <c r="CE131">
        <f t="shared" si="128"/>
        <v>0</v>
      </c>
      <c r="CF131">
        <f t="shared" si="129"/>
        <v>0</v>
      </c>
      <c r="CG131">
        <f t="shared" si="78"/>
        <v>2</v>
      </c>
      <c r="CH131">
        <f t="shared" si="79"/>
        <v>2</v>
      </c>
      <c r="CI131">
        <f t="shared" si="151"/>
        <v>45000</v>
      </c>
      <c r="CJ131">
        <f t="shared" si="134"/>
        <v>0</v>
      </c>
      <c r="CK131">
        <f t="shared" si="135"/>
        <v>0</v>
      </c>
      <c r="CL131">
        <f t="shared" si="136"/>
        <v>0</v>
      </c>
      <c r="CM131">
        <f t="shared" si="137"/>
        <v>0</v>
      </c>
      <c r="CN131">
        <f t="shared" si="138"/>
        <v>0</v>
      </c>
      <c r="CO131">
        <f t="shared" si="139"/>
        <v>0</v>
      </c>
      <c r="CP131">
        <f t="shared" si="140"/>
        <v>0</v>
      </c>
      <c r="CQ131">
        <f t="shared" si="141"/>
        <v>0</v>
      </c>
      <c r="CR131">
        <f t="shared" si="142"/>
        <v>0</v>
      </c>
      <c r="CS131">
        <f t="shared" si="143"/>
        <v>0</v>
      </c>
      <c r="CT131">
        <f t="shared" si="144"/>
        <v>0</v>
      </c>
      <c r="CU131">
        <f t="shared" si="145"/>
        <v>0</v>
      </c>
      <c r="CV131">
        <f t="shared" si="146"/>
        <v>0</v>
      </c>
      <c r="CW131">
        <f t="shared" si="147"/>
        <v>0</v>
      </c>
      <c r="CX131">
        <f t="shared" si="148"/>
        <v>0</v>
      </c>
      <c r="CY131">
        <f t="shared" si="95"/>
        <v>45000</v>
      </c>
    </row>
    <row r="132" spans="1:103">
      <c r="A132" t="s">
        <v>375</v>
      </c>
      <c r="B132" t="s">
        <v>229</v>
      </c>
      <c r="C132">
        <v>5</v>
      </c>
      <c r="D132">
        <v>1</v>
      </c>
      <c r="E132">
        <v>5</v>
      </c>
      <c r="F132">
        <v>0</v>
      </c>
      <c r="H132">
        <v>28800</v>
      </c>
      <c r="I132">
        <v>480</v>
      </c>
      <c r="J132">
        <f t="shared" ref="J132:J195" si="152">ROUNDUP(H132/30,0)</f>
        <v>960</v>
      </c>
      <c r="K132">
        <v>48000</v>
      </c>
      <c r="L132">
        <v>9600</v>
      </c>
      <c r="M132">
        <v>0</v>
      </c>
      <c r="N132">
        <v>0</v>
      </c>
      <c r="O132">
        <v>0</v>
      </c>
      <c r="R132">
        <v>5</v>
      </c>
      <c r="AS132">
        <v>4</v>
      </c>
      <c r="AY132">
        <f t="shared" si="96"/>
        <v>0</v>
      </c>
      <c r="AZ132">
        <f t="shared" si="97"/>
        <v>2</v>
      </c>
      <c r="BA132">
        <f t="shared" si="98"/>
        <v>0</v>
      </c>
      <c r="BB132">
        <f t="shared" si="99"/>
        <v>0</v>
      </c>
      <c r="BC132">
        <f t="shared" si="100"/>
        <v>0</v>
      </c>
      <c r="BD132">
        <f t="shared" si="101"/>
        <v>0</v>
      </c>
      <c r="BE132">
        <f t="shared" si="102"/>
        <v>0</v>
      </c>
      <c r="BF132">
        <f t="shared" si="103"/>
        <v>0</v>
      </c>
      <c r="BG132">
        <f t="shared" si="104"/>
        <v>0</v>
      </c>
      <c r="BH132">
        <f t="shared" si="105"/>
        <v>0</v>
      </c>
      <c r="BI132">
        <f t="shared" si="106"/>
        <v>0</v>
      </c>
      <c r="BJ132">
        <f t="shared" si="107"/>
        <v>0</v>
      </c>
      <c r="BK132">
        <f t="shared" si="108"/>
        <v>0</v>
      </c>
      <c r="BL132">
        <f t="shared" si="109"/>
        <v>0</v>
      </c>
      <c r="BM132">
        <f t="shared" si="110"/>
        <v>0</v>
      </c>
      <c r="BN132">
        <f t="shared" si="111"/>
        <v>0</v>
      </c>
      <c r="BO132">
        <f t="shared" si="112"/>
        <v>0</v>
      </c>
      <c r="BP132">
        <f t="shared" si="113"/>
        <v>0</v>
      </c>
      <c r="BQ132">
        <f t="shared" si="114"/>
        <v>0</v>
      </c>
      <c r="BR132">
        <f t="shared" si="115"/>
        <v>0</v>
      </c>
      <c r="BS132">
        <f t="shared" si="116"/>
        <v>0</v>
      </c>
      <c r="BT132">
        <f t="shared" si="117"/>
        <v>0</v>
      </c>
      <c r="BU132">
        <f t="shared" si="118"/>
        <v>0</v>
      </c>
      <c r="BV132">
        <f t="shared" si="119"/>
        <v>0</v>
      </c>
      <c r="BW132">
        <f t="shared" si="120"/>
        <v>0</v>
      </c>
      <c r="BX132">
        <f t="shared" si="121"/>
        <v>0</v>
      </c>
      <c r="BY132">
        <f t="shared" si="122"/>
        <v>0</v>
      </c>
      <c r="BZ132">
        <f t="shared" si="123"/>
        <v>0</v>
      </c>
      <c r="CA132">
        <f t="shared" si="124"/>
        <v>2</v>
      </c>
      <c r="CB132">
        <f t="shared" si="125"/>
        <v>0</v>
      </c>
      <c r="CC132">
        <f t="shared" si="126"/>
        <v>0</v>
      </c>
      <c r="CD132">
        <f t="shared" si="127"/>
        <v>0</v>
      </c>
      <c r="CE132">
        <f t="shared" si="128"/>
        <v>0</v>
      </c>
      <c r="CF132">
        <f t="shared" si="129"/>
        <v>0</v>
      </c>
      <c r="CG132">
        <f t="shared" ref="CG132:CG195" si="153">MAX(AY132:CF132)</f>
        <v>2</v>
      </c>
      <c r="CH132">
        <f t="shared" ref="CH132:CH195" si="154">MAX(F132,CG132)</f>
        <v>2</v>
      </c>
      <c r="CI132">
        <f t="shared" si="151"/>
        <v>93000</v>
      </c>
      <c r="CJ132">
        <f t="shared" ref="CJ132:CJ168" si="155">IF(CJ$2&lt;&gt;$A132,SUMIFS($CY$1:$CY$464,$A$1:$A$464,CJ$2,$C$1:$C$464,BR132),0)</f>
        <v>0</v>
      </c>
      <c r="CK132">
        <f t="shared" ref="CK132:CK168" si="156">IF(CK$2&lt;&gt;$A132,SUMIFS($CY$1:$CY$464,$A$1:$A$464,CK$2,$C$1:$C$464,BS132),0)</f>
        <v>0</v>
      </c>
      <c r="CL132">
        <f t="shared" ref="CL132:CL168" si="157">IF(CL$2&lt;&gt;$A132,SUMIFS($CY$1:$CY$464,$A$1:$A$464,CL$2,$C$1:$C$464,BT132),0)</f>
        <v>0</v>
      </c>
      <c r="CM132">
        <f t="shared" ref="CM132:CM168" si="158">IF(CM$2&lt;&gt;$A132,SUMIFS($CY$1:$CY$464,$A$1:$A$464,CM$2,$C$1:$C$464,BU132),0)</f>
        <v>0</v>
      </c>
      <c r="CN132">
        <f t="shared" ref="CN132:CN168" si="159">IF(CN$2&lt;&gt;$A132,SUMIFS($CY$1:$CY$464,$A$1:$A$464,CN$2,$C$1:$C$464,BV132),0)</f>
        <v>0</v>
      </c>
      <c r="CO132">
        <f t="shared" ref="CO132:CO168" si="160">IF(CO$2&lt;&gt;$A132,SUMIFS($CY$1:$CY$464,$A$1:$A$464,CO$2,$C$1:$C$464,BW132),0)</f>
        <v>0</v>
      </c>
      <c r="CP132">
        <f t="shared" ref="CP132:CP168" si="161">IF(CP$2&lt;&gt;$A132,SUMIFS($CY$1:$CY$464,$A$1:$A$464,CP$2,$C$1:$C$464,BX132),0)</f>
        <v>0</v>
      </c>
      <c r="CQ132">
        <f t="shared" ref="CQ132:CQ168" si="162">IF(CQ$2&lt;&gt;$A132,SUMIFS($CY$1:$CY$464,$A$1:$A$464,CQ$2,$C$1:$C$464,BY132),0)</f>
        <v>0</v>
      </c>
      <c r="CR132">
        <f t="shared" ref="CR132:CR168" si="163">IF(CR$2&lt;&gt;$A132,SUMIFS($CY$1:$CY$464,$A$1:$A$464,CR$2,$C$1:$C$464,BZ132),0)</f>
        <v>0</v>
      </c>
      <c r="CS132">
        <f t="shared" ref="CS132:CS168" si="164">IF(CS$2&lt;&gt;$A132,SUMIFS($CY$1:$CY$464,$A$1:$A$464,CS$2,$C$1:$C$464,CA132),0)</f>
        <v>0</v>
      </c>
      <c r="CT132">
        <f t="shared" ref="CT132:CT168" si="165">IF(CT$2&lt;&gt;$A132,SUMIFS($CY$1:$CY$464,$A$1:$A$464,CT$2,$C$1:$C$464,CB132),0)</f>
        <v>0</v>
      </c>
      <c r="CU132">
        <f t="shared" ref="CU132:CU168" si="166">IF(CU$2&lt;&gt;$A132,SUMIFS($CY$1:$CY$464,$A$1:$A$464,CU$2,$C$1:$C$464,CC132),0)</f>
        <v>0</v>
      </c>
      <c r="CV132">
        <f t="shared" ref="CV132:CV168" si="167">IF(CV$2&lt;&gt;$A132,SUMIFS($CY$1:$CY$464,$A$1:$A$464,CV$2,$C$1:$C$464,CD132),0)</f>
        <v>0</v>
      </c>
      <c r="CW132">
        <f t="shared" ref="CW132:CW168" si="168">IF(CW$2&lt;&gt;$A132,SUMIFS($CY$1:$CY$464,$A$1:$A$464,CW$2,$C$1:$C$464,CE132),0)</f>
        <v>0</v>
      </c>
      <c r="CX132">
        <f t="shared" ref="CX132:CX168" si="169">IF(CX$2&lt;&gt;$A132,SUMIFS($CY$1:$CY$464,$A$1:$A$464,CX$2,$C$1:$C$464,CF132),0)</f>
        <v>0</v>
      </c>
      <c r="CY132">
        <f t="shared" si="95"/>
        <v>93000</v>
      </c>
    </row>
    <row r="133" spans="1:103">
      <c r="A133" t="s">
        <v>375</v>
      </c>
      <c r="B133" t="s">
        <v>229</v>
      </c>
      <c r="C133">
        <v>6</v>
      </c>
      <c r="D133">
        <v>1</v>
      </c>
      <c r="E133">
        <v>6</v>
      </c>
      <c r="F133">
        <v>0</v>
      </c>
      <c r="H133">
        <v>57600</v>
      </c>
      <c r="I133">
        <v>960</v>
      </c>
      <c r="J133">
        <f t="shared" si="152"/>
        <v>1920</v>
      </c>
      <c r="K133">
        <v>96000</v>
      </c>
      <c r="L133">
        <v>19200</v>
      </c>
      <c r="M133">
        <v>0</v>
      </c>
      <c r="N133">
        <v>0</v>
      </c>
      <c r="O133">
        <v>0</v>
      </c>
      <c r="R133">
        <v>6</v>
      </c>
      <c r="AS133">
        <v>5</v>
      </c>
      <c r="AY133">
        <f t="shared" si="96"/>
        <v>0</v>
      </c>
      <c r="AZ133">
        <f t="shared" si="97"/>
        <v>2</v>
      </c>
      <c r="BA133">
        <f t="shared" si="98"/>
        <v>0</v>
      </c>
      <c r="BB133">
        <f t="shared" si="99"/>
        <v>0</v>
      </c>
      <c r="BC133">
        <f t="shared" si="100"/>
        <v>0</v>
      </c>
      <c r="BD133">
        <f t="shared" si="101"/>
        <v>0</v>
      </c>
      <c r="BE133">
        <f t="shared" si="102"/>
        <v>0</v>
      </c>
      <c r="BF133">
        <f t="shared" si="103"/>
        <v>0</v>
      </c>
      <c r="BG133">
        <f t="shared" si="104"/>
        <v>0</v>
      </c>
      <c r="BH133">
        <f t="shared" si="105"/>
        <v>0</v>
      </c>
      <c r="BI133">
        <f t="shared" si="106"/>
        <v>0</v>
      </c>
      <c r="BJ133">
        <f t="shared" si="107"/>
        <v>0</v>
      </c>
      <c r="BK133">
        <f t="shared" si="108"/>
        <v>0</v>
      </c>
      <c r="BL133">
        <f t="shared" si="109"/>
        <v>0</v>
      </c>
      <c r="BM133">
        <f t="shared" si="110"/>
        <v>0</v>
      </c>
      <c r="BN133">
        <f t="shared" si="111"/>
        <v>0</v>
      </c>
      <c r="BO133">
        <f t="shared" si="112"/>
        <v>0</v>
      </c>
      <c r="BP133">
        <f t="shared" si="113"/>
        <v>0</v>
      </c>
      <c r="BQ133">
        <f t="shared" si="114"/>
        <v>0</v>
      </c>
      <c r="BR133">
        <f t="shared" si="115"/>
        <v>0</v>
      </c>
      <c r="BS133">
        <f t="shared" si="116"/>
        <v>0</v>
      </c>
      <c r="BT133">
        <f t="shared" si="117"/>
        <v>0</v>
      </c>
      <c r="BU133">
        <f t="shared" si="118"/>
        <v>0</v>
      </c>
      <c r="BV133">
        <f t="shared" si="119"/>
        <v>0</v>
      </c>
      <c r="BW133">
        <f t="shared" si="120"/>
        <v>0</v>
      </c>
      <c r="BX133">
        <f t="shared" si="121"/>
        <v>0</v>
      </c>
      <c r="BY133">
        <f t="shared" si="122"/>
        <v>0</v>
      </c>
      <c r="BZ133">
        <f t="shared" si="123"/>
        <v>0</v>
      </c>
      <c r="CA133">
        <f t="shared" si="124"/>
        <v>2</v>
      </c>
      <c r="CB133">
        <f t="shared" si="125"/>
        <v>0</v>
      </c>
      <c r="CC133">
        <f t="shared" si="126"/>
        <v>0</v>
      </c>
      <c r="CD133">
        <f t="shared" si="127"/>
        <v>0</v>
      </c>
      <c r="CE133">
        <f t="shared" si="128"/>
        <v>0</v>
      </c>
      <c r="CF133">
        <f t="shared" si="129"/>
        <v>0</v>
      </c>
      <c r="CG133">
        <f t="shared" si="153"/>
        <v>2</v>
      </c>
      <c r="CH133">
        <f t="shared" si="154"/>
        <v>2</v>
      </c>
      <c r="CI133">
        <f t="shared" si="151"/>
        <v>189000</v>
      </c>
      <c r="CJ133">
        <f t="shared" si="155"/>
        <v>0</v>
      </c>
      <c r="CK133">
        <f t="shared" si="156"/>
        <v>0</v>
      </c>
      <c r="CL133">
        <f t="shared" si="157"/>
        <v>0</v>
      </c>
      <c r="CM133">
        <f t="shared" si="158"/>
        <v>0</v>
      </c>
      <c r="CN133">
        <f t="shared" si="159"/>
        <v>0</v>
      </c>
      <c r="CO133">
        <f t="shared" si="160"/>
        <v>0</v>
      </c>
      <c r="CP133">
        <f t="shared" si="161"/>
        <v>0</v>
      </c>
      <c r="CQ133">
        <f t="shared" si="162"/>
        <v>0</v>
      </c>
      <c r="CR133">
        <f t="shared" si="163"/>
        <v>0</v>
      </c>
      <c r="CS133">
        <f t="shared" si="164"/>
        <v>0</v>
      </c>
      <c r="CT133">
        <f t="shared" si="165"/>
        <v>0</v>
      </c>
      <c r="CU133">
        <f t="shared" si="166"/>
        <v>0</v>
      </c>
      <c r="CV133">
        <f t="shared" si="167"/>
        <v>0</v>
      </c>
      <c r="CW133">
        <f t="shared" si="168"/>
        <v>0</v>
      </c>
      <c r="CX133">
        <f t="shared" si="169"/>
        <v>0</v>
      </c>
      <c r="CY133">
        <f t="shared" ref="CY133:CY168" si="170">SUM(CI133:CX133)</f>
        <v>189000</v>
      </c>
    </row>
    <row r="134" spans="1:103">
      <c r="A134" t="s">
        <v>375</v>
      </c>
      <c r="B134" t="s">
        <v>229</v>
      </c>
      <c r="C134">
        <v>7</v>
      </c>
      <c r="D134">
        <v>1</v>
      </c>
      <c r="E134">
        <v>7</v>
      </c>
      <c r="F134">
        <v>0</v>
      </c>
      <c r="H134">
        <v>115200</v>
      </c>
      <c r="I134">
        <v>1920</v>
      </c>
      <c r="J134">
        <f t="shared" si="152"/>
        <v>3840</v>
      </c>
      <c r="K134">
        <v>192000</v>
      </c>
      <c r="L134">
        <v>38400</v>
      </c>
      <c r="M134">
        <v>0</v>
      </c>
      <c r="N134">
        <v>0</v>
      </c>
      <c r="O134">
        <v>0</v>
      </c>
      <c r="R134">
        <v>7</v>
      </c>
      <c r="AS134">
        <v>6</v>
      </c>
      <c r="AY134">
        <f t="shared" ref="AY134:AY197" si="171">SUMIFS($CH$3:$CH$341,$A$3:$A$341,Q$2,$C$3:$C$341,Q134)</f>
        <v>0</v>
      </c>
      <c r="AZ134">
        <f t="shared" ref="AZ134:AZ197" si="172">SUMIFS($CH$3:$CH$341,$A$3:$A$341,R$2,$C$3:$C$341,R134)</f>
        <v>2</v>
      </c>
      <c r="BA134">
        <f t="shared" ref="BA134:BA197" si="173">SUMIFS($CH$3:$CH$341,$A$3:$A$341,S$2,$C$3:$C$341,S134)</f>
        <v>0</v>
      </c>
      <c r="BB134">
        <f t="shared" ref="BB134:BB197" si="174">SUMIFS($CH$3:$CH$341,$A$3:$A$341,T$2,$C$3:$C$341,T134)</f>
        <v>0</v>
      </c>
      <c r="BC134">
        <f t="shared" ref="BC134:BC197" si="175">SUMIFS($CH$3:$CH$341,$A$3:$A$341,U$2,$C$3:$C$341,U134)</f>
        <v>0</v>
      </c>
      <c r="BD134">
        <f t="shared" ref="BD134:BD197" si="176">SUMIFS($CH$3:$CH$341,$A$3:$A$341,V$2,$C$3:$C$341,V134)</f>
        <v>0</v>
      </c>
      <c r="BE134">
        <f t="shared" ref="BE134:BE197" si="177">SUMIFS($CH$3:$CH$341,$A$3:$A$341,W$2,$C$3:$C$341,W134)</f>
        <v>0</v>
      </c>
      <c r="BF134">
        <f t="shared" ref="BF134:BF197" si="178">SUMIFS($CH$3:$CH$341,$A$3:$A$341,X$2,$C$3:$C$341,X134)</f>
        <v>0</v>
      </c>
      <c r="BG134">
        <f t="shared" ref="BG134:BG197" si="179">SUMIFS($CH$3:$CH$341,$A$3:$A$341,Y$2,$C$3:$C$341,Y134)</f>
        <v>0</v>
      </c>
      <c r="BH134">
        <f t="shared" ref="BH134:BH197" si="180">SUMIFS($CH$3:$CH$341,$A$3:$A$341,Z$2,$C$3:$C$341,Z134)</f>
        <v>0</v>
      </c>
      <c r="BI134">
        <f t="shared" ref="BI134:BI197" si="181">SUMIFS($CH$3:$CH$341,$A$3:$A$341,AA$2,$C$3:$C$341,AA134)</f>
        <v>0</v>
      </c>
      <c r="BJ134">
        <f t="shared" ref="BJ134:BJ197" si="182">SUMIFS($CH$3:$CH$341,$A$3:$A$341,AB$2,$C$3:$C$341,AB134)</f>
        <v>0</v>
      </c>
      <c r="BK134">
        <f t="shared" ref="BK134:BK197" si="183">SUMIFS($CH$3:$CH$341,$A$3:$A$341,AC$2,$C$3:$C$341,AC134)</f>
        <v>0</v>
      </c>
      <c r="BL134">
        <f t="shared" ref="BL134:BL197" si="184">SUMIFS($CH$3:$CH$341,$A$3:$A$341,AD$2,$C$3:$C$341,AD134)</f>
        <v>0</v>
      </c>
      <c r="BM134">
        <f t="shared" ref="BM134:BM197" si="185">SUMIFS($CH$3:$CH$341,$A$3:$A$341,AE$2,$C$3:$C$341,AE134)</f>
        <v>0</v>
      </c>
      <c r="BN134">
        <f t="shared" ref="BN134:BN197" si="186">SUMIFS($CH$3:$CH$341,$A$3:$A$341,AF$2,$C$3:$C$341,AF134)</f>
        <v>0</v>
      </c>
      <c r="BO134">
        <f t="shared" ref="BO134:BO197" si="187">SUMIFS($CH$3:$CH$341,$A$3:$A$341,AG$2,$C$3:$C$341,AG134)</f>
        <v>0</v>
      </c>
      <c r="BP134">
        <f t="shared" ref="BP134:BP197" si="188">SUMIFS($CH$3:$CH$341,$A$3:$A$341,AH$2,$C$3:$C$341,AH134)</f>
        <v>0</v>
      </c>
      <c r="BQ134">
        <f t="shared" ref="BQ134:BQ197" si="189">SUMIFS($CH$3:$CH$341,$A$3:$A$341,AI$2,$C$3:$C$341,AI134)</f>
        <v>0</v>
      </c>
      <c r="BR134">
        <f t="shared" ref="BR134:BR197" si="190">SUMIFS($CH$3:$CH$341,$A$3:$A$341,AJ$2,$C$3:$C$341,AJ134)</f>
        <v>0</v>
      </c>
      <c r="BS134">
        <f t="shared" ref="BS134:BS197" si="191">SUMIFS($CH$3:$CH$341,$A$3:$A$341,AK$2,$C$3:$C$341,AK134)</f>
        <v>0</v>
      </c>
      <c r="BT134">
        <f t="shared" ref="BT134:BT197" si="192">SUMIFS($CH$3:$CH$341,$A$3:$A$341,AL$2,$C$3:$C$341,AL134)</f>
        <v>0</v>
      </c>
      <c r="BU134">
        <f t="shared" ref="BU134:BU197" si="193">SUMIFS($CH$3:$CH$341,$A$3:$A$341,AM$2,$C$3:$C$341,AM134)</f>
        <v>0</v>
      </c>
      <c r="BV134">
        <f t="shared" ref="BV134:BV197" si="194">SUMIFS($CH$3:$CH$341,$A$3:$A$341,AN$2,$C$3:$C$341,AN134)</f>
        <v>0</v>
      </c>
      <c r="BW134">
        <f t="shared" ref="BW134:BW197" si="195">SUMIFS($CH$3:$CH$341,$A$3:$A$341,AO$2,$C$3:$C$341,AO134)</f>
        <v>0</v>
      </c>
      <c r="BX134">
        <f t="shared" ref="BX134:BX197" si="196">SUMIFS($CH$3:$CH$341,$A$3:$A$341,AP$2,$C$3:$C$341,AP134)</f>
        <v>0</v>
      </c>
      <c r="BY134">
        <f t="shared" ref="BY134:BY197" si="197">SUMIFS($CH$3:$CH$341,$A$3:$A$341,AQ$2,$C$3:$C$341,AQ134)</f>
        <v>0</v>
      </c>
      <c r="BZ134">
        <f t="shared" ref="BZ134:BZ197" si="198">SUMIFS($CH$3:$CH$341,$A$3:$A$341,AR$2,$C$3:$C$341,AR134)</f>
        <v>0</v>
      </c>
      <c r="CA134">
        <f t="shared" ref="CA134:CA197" si="199">SUMIFS($CH$3:$CH$341,$A$3:$A$341,AS$2,$C$3:$C$341,AS134)</f>
        <v>2</v>
      </c>
      <c r="CB134">
        <f t="shared" ref="CB134:CB197" si="200">SUMIFS($CH$3:$CH$341,$A$3:$A$341,AT$2,$C$3:$C$341,AT134)</f>
        <v>0</v>
      </c>
      <c r="CC134">
        <f t="shared" ref="CC134:CC197" si="201">SUMIFS($CH$3:$CH$341,$A$3:$A$341,AU$2,$C$3:$C$341,AU134)</f>
        <v>0</v>
      </c>
      <c r="CD134">
        <f t="shared" ref="CD134:CD197" si="202">SUMIFS($CH$3:$CH$341,$A$3:$A$341,AV$2,$C$3:$C$341,AV134)</f>
        <v>0</v>
      </c>
      <c r="CE134">
        <f t="shared" ref="CE134:CE197" si="203">SUMIFS($CH$3:$CH$341,$A$3:$A$341,AW$2,$C$3:$C$341,AW134)</f>
        <v>0</v>
      </c>
      <c r="CF134">
        <f t="shared" ref="CF134:CF197" si="204">SUMIFS($CH$3:$CH$341,$A$3:$A$341,AX$2,$C$3:$C$341,AX134)</f>
        <v>0</v>
      </c>
      <c r="CG134">
        <f t="shared" si="153"/>
        <v>2</v>
      </c>
      <c r="CH134">
        <f t="shared" si="154"/>
        <v>2</v>
      </c>
      <c r="CI134">
        <f t="shared" si="151"/>
        <v>381000</v>
      </c>
      <c r="CJ134">
        <f t="shared" si="155"/>
        <v>0</v>
      </c>
      <c r="CK134">
        <f t="shared" si="156"/>
        <v>0</v>
      </c>
      <c r="CL134">
        <f t="shared" si="157"/>
        <v>0</v>
      </c>
      <c r="CM134">
        <f t="shared" si="158"/>
        <v>0</v>
      </c>
      <c r="CN134">
        <f t="shared" si="159"/>
        <v>0</v>
      </c>
      <c r="CO134">
        <f t="shared" si="160"/>
        <v>0</v>
      </c>
      <c r="CP134">
        <f t="shared" si="161"/>
        <v>0</v>
      </c>
      <c r="CQ134">
        <f t="shared" si="162"/>
        <v>0</v>
      </c>
      <c r="CR134">
        <f t="shared" si="163"/>
        <v>0</v>
      </c>
      <c r="CS134">
        <f t="shared" si="164"/>
        <v>0</v>
      </c>
      <c r="CT134">
        <f t="shared" si="165"/>
        <v>0</v>
      </c>
      <c r="CU134">
        <f t="shared" si="166"/>
        <v>0</v>
      </c>
      <c r="CV134">
        <f t="shared" si="167"/>
        <v>0</v>
      </c>
      <c r="CW134">
        <f t="shared" si="168"/>
        <v>0</v>
      </c>
      <c r="CX134">
        <f t="shared" si="169"/>
        <v>0</v>
      </c>
      <c r="CY134">
        <f t="shared" si="170"/>
        <v>381000</v>
      </c>
    </row>
    <row r="135" spans="1:103">
      <c r="A135" t="s">
        <v>375</v>
      </c>
      <c r="B135" t="s">
        <v>229</v>
      </c>
      <c r="C135">
        <v>8</v>
      </c>
      <c r="D135">
        <v>1</v>
      </c>
      <c r="E135">
        <v>8</v>
      </c>
      <c r="F135">
        <v>0</v>
      </c>
      <c r="H135">
        <v>230400</v>
      </c>
      <c r="I135">
        <v>3840</v>
      </c>
      <c r="J135">
        <f t="shared" si="152"/>
        <v>7680</v>
      </c>
      <c r="K135">
        <v>384000</v>
      </c>
      <c r="L135">
        <v>76800</v>
      </c>
      <c r="M135">
        <v>0</v>
      </c>
      <c r="N135">
        <v>0</v>
      </c>
      <c r="O135">
        <v>0</v>
      </c>
      <c r="R135">
        <v>8</v>
      </c>
      <c r="AS135">
        <v>7</v>
      </c>
      <c r="AY135">
        <f t="shared" si="171"/>
        <v>0</v>
      </c>
      <c r="AZ135">
        <f t="shared" si="172"/>
        <v>2</v>
      </c>
      <c r="BA135">
        <f t="shared" si="173"/>
        <v>0</v>
      </c>
      <c r="BB135">
        <f t="shared" si="174"/>
        <v>0</v>
      </c>
      <c r="BC135">
        <f t="shared" si="175"/>
        <v>0</v>
      </c>
      <c r="BD135">
        <f t="shared" si="176"/>
        <v>0</v>
      </c>
      <c r="BE135">
        <f t="shared" si="177"/>
        <v>0</v>
      </c>
      <c r="BF135">
        <f t="shared" si="178"/>
        <v>0</v>
      </c>
      <c r="BG135">
        <f t="shared" si="179"/>
        <v>0</v>
      </c>
      <c r="BH135">
        <f t="shared" si="180"/>
        <v>0</v>
      </c>
      <c r="BI135">
        <f t="shared" si="181"/>
        <v>0</v>
      </c>
      <c r="BJ135">
        <f t="shared" si="182"/>
        <v>0</v>
      </c>
      <c r="BK135">
        <f t="shared" si="183"/>
        <v>0</v>
      </c>
      <c r="BL135">
        <f t="shared" si="184"/>
        <v>0</v>
      </c>
      <c r="BM135">
        <f t="shared" si="185"/>
        <v>0</v>
      </c>
      <c r="BN135">
        <f t="shared" si="186"/>
        <v>0</v>
      </c>
      <c r="BO135">
        <f t="shared" si="187"/>
        <v>0</v>
      </c>
      <c r="BP135">
        <f t="shared" si="188"/>
        <v>0</v>
      </c>
      <c r="BQ135">
        <f t="shared" si="189"/>
        <v>0</v>
      </c>
      <c r="BR135">
        <f t="shared" si="190"/>
        <v>0</v>
      </c>
      <c r="BS135">
        <f t="shared" si="191"/>
        <v>0</v>
      </c>
      <c r="BT135">
        <f t="shared" si="192"/>
        <v>0</v>
      </c>
      <c r="BU135">
        <f t="shared" si="193"/>
        <v>0</v>
      </c>
      <c r="BV135">
        <f t="shared" si="194"/>
        <v>0</v>
      </c>
      <c r="BW135">
        <f t="shared" si="195"/>
        <v>0</v>
      </c>
      <c r="BX135">
        <f t="shared" si="196"/>
        <v>0</v>
      </c>
      <c r="BY135">
        <f t="shared" si="197"/>
        <v>0</v>
      </c>
      <c r="BZ135">
        <f t="shared" si="198"/>
        <v>0</v>
      </c>
      <c r="CA135">
        <f t="shared" si="199"/>
        <v>2</v>
      </c>
      <c r="CB135">
        <f t="shared" si="200"/>
        <v>0</v>
      </c>
      <c r="CC135">
        <f t="shared" si="201"/>
        <v>0</v>
      </c>
      <c r="CD135">
        <f t="shared" si="202"/>
        <v>0</v>
      </c>
      <c r="CE135">
        <f t="shared" si="203"/>
        <v>0</v>
      </c>
      <c r="CF135">
        <f t="shared" si="204"/>
        <v>0</v>
      </c>
      <c r="CG135">
        <f t="shared" si="153"/>
        <v>2</v>
      </c>
      <c r="CH135">
        <f t="shared" si="154"/>
        <v>2</v>
      </c>
      <c r="CI135">
        <f t="shared" si="151"/>
        <v>765000</v>
      </c>
      <c r="CJ135">
        <f t="shared" si="155"/>
        <v>0</v>
      </c>
      <c r="CK135">
        <f t="shared" si="156"/>
        <v>0</v>
      </c>
      <c r="CL135">
        <f t="shared" si="157"/>
        <v>0</v>
      </c>
      <c r="CM135">
        <f t="shared" si="158"/>
        <v>0</v>
      </c>
      <c r="CN135">
        <f t="shared" si="159"/>
        <v>0</v>
      </c>
      <c r="CO135">
        <f t="shared" si="160"/>
        <v>0</v>
      </c>
      <c r="CP135">
        <f t="shared" si="161"/>
        <v>0</v>
      </c>
      <c r="CQ135">
        <f t="shared" si="162"/>
        <v>0</v>
      </c>
      <c r="CR135">
        <f t="shared" si="163"/>
        <v>0</v>
      </c>
      <c r="CS135">
        <f t="shared" si="164"/>
        <v>0</v>
      </c>
      <c r="CT135">
        <f t="shared" si="165"/>
        <v>0</v>
      </c>
      <c r="CU135">
        <f t="shared" si="166"/>
        <v>0</v>
      </c>
      <c r="CV135">
        <f t="shared" si="167"/>
        <v>0</v>
      </c>
      <c r="CW135">
        <f t="shared" si="168"/>
        <v>0</v>
      </c>
      <c r="CX135">
        <f t="shared" si="169"/>
        <v>0</v>
      </c>
      <c r="CY135">
        <f t="shared" si="170"/>
        <v>765000</v>
      </c>
    </row>
    <row r="136" spans="1:103">
      <c r="A136" t="s">
        <v>375</v>
      </c>
      <c r="B136" t="s">
        <v>229</v>
      </c>
      <c r="C136">
        <v>9</v>
      </c>
      <c r="D136">
        <v>1</v>
      </c>
      <c r="E136">
        <v>9</v>
      </c>
      <c r="F136">
        <v>0</v>
      </c>
      <c r="H136">
        <v>460800</v>
      </c>
      <c r="I136">
        <v>7680</v>
      </c>
      <c r="J136">
        <f t="shared" si="152"/>
        <v>15360</v>
      </c>
      <c r="K136">
        <v>768000</v>
      </c>
      <c r="L136">
        <v>153600</v>
      </c>
      <c r="M136">
        <v>0</v>
      </c>
      <c r="N136">
        <v>0</v>
      </c>
      <c r="O136">
        <v>0</v>
      </c>
      <c r="R136">
        <v>9</v>
      </c>
      <c r="AS136">
        <v>8</v>
      </c>
      <c r="AY136">
        <f t="shared" si="171"/>
        <v>0</v>
      </c>
      <c r="AZ136">
        <f t="shared" si="172"/>
        <v>2</v>
      </c>
      <c r="BA136">
        <f t="shared" si="173"/>
        <v>0</v>
      </c>
      <c r="BB136">
        <f t="shared" si="174"/>
        <v>0</v>
      </c>
      <c r="BC136">
        <f t="shared" si="175"/>
        <v>0</v>
      </c>
      <c r="BD136">
        <f t="shared" si="176"/>
        <v>0</v>
      </c>
      <c r="BE136">
        <f t="shared" si="177"/>
        <v>0</v>
      </c>
      <c r="BF136">
        <f t="shared" si="178"/>
        <v>0</v>
      </c>
      <c r="BG136">
        <f t="shared" si="179"/>
        <v>0</v>
      </c>
      <c r="BH136">
        <f t="shared" si="180"/>
        <v>0</v>
      </c>
      <c r="BI136">
        <f t="shared" si="181"/>
        <v>0</v>
      </c>
      <c r="BJ136">
        <f t="shared" si="182"/>
        <v>0</v>
      </c>
      <c r="BK136">
        <f t="shared" si="183"/>
        <v>0</v>
      </c>
      <c r="BL136">
        <f t="shared" si="184"/>
        <v>0</v>
      </c>
      <c r="BM136">
        <f t="shared" si="185"/>
        <v>0</v>
      </c>
      <c r="BN136">
        <f t="shared" si="186"/>
        <v>0</v>
      </c>
      <c r="BO136">
        <f t="shared" si="187"/>
        <v>0</v>
      </c>
      <c r="BP136">
        <f t="shared" si="188"/>
        <v>0</v>
      </c>
      <c r="BQ136">
        <f t="shared" si="189"/>
        <v>0</v>
      </c>
      <c r="BR136">
        <f t="shared" si="190"/>
        <v>0</v>
      </c>
      <c r="BS136">
        <f t="shared" si="191"/>
        <v>0</v>
      </c>
      <c r="BT136">
        <f t="shared" si="192"/>
        <v>0</v>
      </c>
      <c r="BU136">
        <f t="shared" si="193"/>
        <v>0</v>
      </c>
      <c r="BV136">
        <f t="shared" si="194"/>
        <v>0</v>
      </c>
      <c r="BW136">
        <f t="shared" si="195"/>
        <v>0</v>
      </c>
      <c r="BX136">
        <f t="shared" si="196"/>
        <v>0</v>
      </c>
      <c r="BY136">
        <f t="shared" si="197"/>
        <v>0</v>
      </c>
      <c r="BZ136">
        <f t="shared" si="198"/>
        <v>0</v>
      </c>
      <c r="CA136">
        <f t="shared" si="199"/>
        <v>2</v>
      </c>
      <c r="CB136">
        <f t="shared" si="200"/>
        <v>0</v>
      </c>
      <c r="CC136">
        <f t="shared" si="201"/>
        <v>0</v>
      </c>
      <c r="CD136">
        <f t="shared" si="202"/>
        <v>0</v>
      </c>
      <c r="CE136">
        <f t="shared" si="203"/>
        <v>0</v>
      </c>
      <c r="CF136">
        <f t="shared" si="204"/>
        <v>0</v>
      </c>
      <c r="CG136">
        <f t="shared" si="153"/>
        <v>2</v>
      </c>
      <c r="CH136">
        <f t="shared" si="154"/>
        <v>2</v>
      </c>
      <c r="CI136">
        <f t="shared" si="151"/>
        <v>1533000</v>
      </c>
      <c r="CJ136">
        <f t="shared" si="155"/>
        <v>0</v>
      </c>
      <c r="CK136">
        <f t="shared" si="156"/>
        <v>0</v>
      </c>
      <c r="CL136">
        <f t="shared" si="157"/>
        <v>0</v>
      </c>
      <c r="CM136">
        <f t="shared" si="158"/>
        <v>0</v>
      </c>
      <c r="CN136">
        <f t="shared" si="159"/>
        <v>0</v>
      </c>
      <c r="CO136">
        <f t="shared" si="160"/>
        <v>0</v>
      </c>
      <c r="CP136">
        <f t="shared" si="161"/>
        <v>0</v>
      </c>
      <c r="CQ136">
        <f t="shared" si="162"/>
        <v>0</v>
      </c>
      <c r="CR136">
        <f t="shared" si="163"/>
        <v>0</v>
      </c>
      <c r="CS136">
        <f t="shared" si="164"/>
        <v>0</v>
      </c>
      <c r="CT136">
        <f t="shared" si="165"/>
        <v>0</v>
      </c>
      <c r="CU136">
        <f t="shared" si="166"/>
        <v>0</v>
      </c>
      <c r="CV136">
        <f t="shared" si="167"/>
        <v>0</v>
      </c>
      <c r="CW136">
        <f t="shared" si="168"/>
        <v>0</v>
      </c>
      <c r="CX136">
        <f t="shared" si="169"/>
        <v>0</v>
      </c>
      <c r="CY136">
        <f t="shared" si="170"/>
        <v>1533000</v>
      </c>
    </row>
    <row r="137" spans="1:103">
      <c r="A137" t="s">
        <v>375</v>
      </c>
      <c r="B137" t="s">
        <v>229</v>
      </c>
      <c r="C137">
        <v>10</v>
      </c>
      <c r="D137">
        <v>1</v>
      </c>
      <c r="E137">
        <v>10</v>
      </c>
      <c r="F137">
        <v>0</v>
      </c>
      <c r="H137">
        <v>921600</v>
      </c>
      <c r="I137">
        <v>15360</v>
      </c>
      <c r="J137">
        <f t="shared" si="152"/>
        <v>30720</v>
      </c>
      <c r="K137">
        <v>1536000</v>
      </c>
      <c r="L137">
        <v>307200</v>
      </c>
      <c r="M137">
        <v>0</v>
      </c>
      <c r="N137">
        <v>0</v>
      </c>
      <c r="O137">
        <v>0</v>
      </c>
      <c r="R137">
        <v>10</v>
      </c>
      <c r="AS137">
        <v>9</v>
      </c>
      <c r="AY137">
        <f t="shared" si="171"/>
        <v>0</v>
      </c>
      <c r="AZ137">
        <f t="shared" si="172"/>
        <v>2</v>
      </c>
      <c r="BA137">
        <f t="shared" si="173"/>
        <v>0</v>
      </c>
      <c r="BB137">
        <f t="shared" si="174"/>
        <v>0</v>
      </c>
      <c r="BC137">
        <f t="shared" si="175"/>
        <v>0</v>
      </c>
      <c r="BD137">
        <f t="shared" si="176"/>
        <v>0</v>
      </c>
      <c r="BE137">
        <f t="shared" si="177"/>
        <v>0</v>
      </c>
      <c r="BF137">
        <f t="shared" si="178"/>
        <v>0</v>
      </c>
      <c r="BG137">
        <f t="shared" si="179"/>
        <v>0</v>
      </c>
      <c r="BH137">
        <f t="shared" si="180"/>
        <v>0</v>
      </c>
      <c r="BI137">
        <f t="shared" si="181"/>
        <v>0</v>
      </c>
      <c r="BJ137">
        <f t="shared" si="182"/>
        <v>0</v>
      </c>
      <c r="BK137">
        <f t="shared" si="183"/>
        <v>0</v>
      </c>
      <c r="BL137">
        <f t="shared" si="184"/>
        <v>0</v>
      </c>
      <c r="BM137">
        <f t="shared" si="185"/>
        <v>0</v>
      </c>
      <c r="BN137">
        <f t="shared" si="186"/>
        <v>0</v>
      </c>
      <c r="BO137">
        <f t="shared" si="187"/>
        <v>0</v>
      </c>
      <c r="BP137">
        <f t="shared" si="188"/>
        <v>0</v>
      </c>
      <c r="BQ137">
        <f t="shared" si="189"/>
        <v>0</v>
      </c>
      <c r="BR137">
        <f t="shared" si="190"/>
        <v>0</v>
      </c>
      <c r="BS137">
        <f t="shared" si="191"/>
        <v>0</v>
      </c>
      <c r="BT137">
        <f t="shared" si="192"/>
        <v>0</v>
      </c>
      <c r="BU137">
        <f t="shared" si="193"/>
        <v>0</v>
      </c>
      <c r="BV137">
        <f t="shared" si="194"/>
        <v>0</v>
      </c>
      <c r="BW137">
        <f t="shared" si="195"/>
        <v>0</v>
      </c>
      <c r="BX137">
        <f t="shared" si="196"/>
        <v>0</v>
      </c>
      <c r="BY137">
        <f t="shared" si="197"/>
        <v>0</v>
      </c>
      <c r="BZ137">
        <f t="shared" si="198"/>
        <v>0</v>
      </c>
      <c r="CA137">
        <f t="shared" si="199"/>
        <v>2</v>
      </c>
      <c r="CB137">
        <f t="shared" si="200"/>
        <v>0</v>
      </c>
      <c r="CC137">
        <f t="shared" si="201"/>
        <v>0</v>
      </c>
      <c r="CD137">
        <f t="shared" si="202"/>
        <v>0</v>
      </c>
      <c r="CE137">
        <f t="shared" si="203"/>
        <v>0</v>
      </c>
      <c r="CF137">
        <f t="shared" si="204"/>
        <v>0</v>
      </c>
      <c r="CG137">
        <f t="shared" si="153"/>
        <v>2</v>
      </c>
      <c r="CH137">
        <f t="shared" si="154"/>
        <v>2</v>
      </c>
      <c r="CI137">
        <f t="shared" si="151"/>
        <v>3069000</v>
      </c>
      <c r="CJ137">
        <f t="shared" si="155"/>
        <v>0</v>
      </c>
      <c r="CK137">
        <f t="shared" si="156"/>
        <v>0</v>
      </c>
      <c r="CL137">
        <f t="shared" si="157"/>
        <v>0</v>
      </c>
      <c r="CM137">
        <f t="shared" si="158"/>
        <v>0</v>
      </c>
      <c r="CN137">
        <f t="shared" si="159"/>
        <v>0</v>
      </c>
      <c r="CO137">
        <f t="shared" si="160"/>
        <v>0</v>
      </c>
      <c r="CP137">
        <f t="shared" si="161"/>
        <v>0</v>
      </c>
      <c r="CQ137">
        <f t="shared" si="162"/>
        <v>0</v>
      </c>
      <c r="CR137">
        <f t="shared" si="163"/>
        <v>0</v>
      </c>
      <c r="CS137">
        <f t="shared" si="164"/>
        <v>0</v>
      </c>
      <c r="CT137">
        <f t="shared" si="165"/>
        <v>0</v>
      </c>
      <c r="CU137">
        <f t="shared" si="166"/>
        <v>0</v>
      </c>
      <c r="CV137">
        <f t="shared" si="167"/>
        <v>0</v>
      </c>
      <c r="CW137">
        <f t="shared" si="168"/>
        <v>0</v>
      </c>
      <c r="CX137">
        <f t="shared" si="169"/>
        <v>0</v>
      </c>
      <c r="CY137">
        <f t="shared" si="170"/>
        <v>3069000</v>
      </c>
    </row>
    <row r="138" spans="1:103">
      <c r="A138" t="s">
        <v>376</v>
      </c>
      <c r="B138" t="s">
        <v>229</v>
      </c>
      <c r="C138">
        <v>1</v>
      </c>
      <c r="D138">
        <v>1</v>
      </c>
      <c r="E138">
        <v>1</v>
      </c>
      <c r="F138">
        <v>0</v>
      </c>
      <c r="H138">
        <v>1200</v>
      </c>
      <c r="I138">
        <v>20</v>
      </c>
      <c r="J138">
        <f t="shared" si="152"/>
        <v>40</v>
      </c>
      <c r="K138">
        <v>3000</v>
      </c>
      <c r="L138">
        <v>800</v>
      </c>
      <c r="M138">
        <v>120</v>
      </c>
      <c r="N138">
        <v>200</v>
      </c>
      <c r="O138">
        <v>3000</v>
      </c>
      <c r="R138">
        <v>1</v>
      </c>
      <c r="T138">
        <v>2</v>
      </c>
      <c r="AY138">
        <f t="shared" si="171"/>
        <v>0</v>
      </c>
      <c r="AZ138">
        <f t="shared" si="172"/>
        <v>2</v>
      </c>
      <c r="BA138">
        <f t="shared" si="173"/>
        <v>0</v>
      </c>
      <c r="BB138">
        <f t="shared" si="174"/>
        <v>2</v>
      </c>
      <c r="BC138">
        <f t="shared" si="175"/>
        <v>0</v>
      </c>
      <c r="BD138">
        <f t="shared" si="176"/>
        <v>0</v>
      </c>
      <c r="BE138">
        <f t="shared" si="177"/>
        <v>0</v>
      </c>
      <c r="BF138">
        <f t="shared" si="178"/>
        <v>0</v>
      </c>
      <c r="BG138">
        <f t="shared" si="179"/>
        <v>0</v>
      </c>
      <c r="BH138">
        <f t="shared" si="180"/>
        <v>0</v>
      </c>
      <c r="BI138">
        <f t="shared" si="181"/>
        <v>0</v>
      </c>
      <c r="BJ138">
        <f t="shared" si="182"/>
        <v>0</v>
      </c>
      <c r="BK138">
        <f t="shared" si="183"/>
        <v>0</v>
      </c>
      <c r="BL138">
        <f t="shared" si="184"/>
        <v>0</v>
      </c>
      <c r="BM138">
        <f t="shared" si="185"/>
        <v>0</v>
      </c>
      <c r="BN138">
        <f t="shared" si="186"/>
        <v>0</v>
      </c>
      <c r="BO138">
        <f t="shared" si="187"/>
        <v>0</v>
      </c>
      <c r="BP138">
        <f t="shared" si="188"/>
        <v>0</v>
      </c>
      <c r="BQ138">
        <f t="shared" si="189"/>
        <v>0</v>
      </c>
      <c r="BR138">
        <f t="shared" si="190"/>
        <v>0</v>
      </c>
      <c r="BS138">
        <f t="shared" si="191"/>
        <v>0</v>
      </c>
      <c r="BT138">
        <f t="shared" si="192"/>
        <v>0</v>
      </c>
      <c r="BU138">
        <f t="shared" si="193"/>
        <v>0</v>
      </c>
      <c r="BV138">
        <f t="shared" si="194"/>
        <v>0</v>
      </c>
      <c r="BW138">
        <f t="shared" si="195"/>
        <v>0</v>
      </c>
      <c r="BX138">
        <f t="shared" si="196"/>
        <v>0</v>
      </c>
      <c r="BY138">
        <f t="shared" si="197"/>
        <v>0</v>
      </c>
      <c r="BZ138">
        <f t="shared" si="198"/>
        <v>0</v>
      </c>
      <c r="CA138">
        <f t="shared" si="199"/>
        <v>0</v>
      </c>
      <c r="CB138">
        <f t="shared" si="200"/>
        <v>0</v>
      </c>
      <c r="CC138">
        <f t="shared" si="201"/>
        <v>0</v>
      </c>
      <c r="CD138">
        <f t="shared" si="202"/>
        <v>0</v>
      </c>
      <c r="CE138">
        <f t="shared" si="203"/>
        <v>0</v>
      </c>
      <c r="CF138">
        <f t="shared" si="204"/>
        <v>0</v>
      </c>
      <c r="CG138">
        <f t="shared" si="153"/>
        <v>2</v>
      </c>
      <c r="CH138">
        <f t="shared" si="154"/>
        <v>2</v>
      </c>
      <c r="CI138">
        <f>K138</f>
        <v>3000</v>
      </c>
      <c r="CJ138">
        <f t="shared" si="155"/>
        <v>0</v>
      </c>
      <c r="CK138">
        <f t="shared" si="156"/>
        <v>0</v>
      </c>
      <c r="CL138">
        <f t="shared" si="157"/>
        <v>0</v>
      </c>
      <c r="CM138">
        <f t="shared" si="158"/>
        <v>0</v>
      </c>
      <c r="CN138">
        <f t="shared" si="159"/>
        <v>0</v>
      </c>
      <c r="CO138">
        <f t="shared" si="160"/>
        <v>0</v>
      </c>
      <c r="CP138">
        <f t="shared" si="161"/>
        <v>0</v>
      </c>
      <c r="CQ138">
        <f t="shared" si="162"/>
        <v>0</v>
      </c>
      <c r="CR138">
        <f t="shared" si="163"/>
        <v>0</v>
      </c>
      <c r="CS138">
        <f t="shared" si="164"/>
        <v>0</v>
      </c>
      <c r="CT138">
        <f t="shared" si="165"/>
        <v>0</v>
      </c>
      <c r="CU138">
        <f t="shared" si="166"/>
        <v>0</v>
      </c>
      <c r="CV138">
        <f t="shared" si="167"/>
        <v>0</v>
      </c>
      <c r="CW138">
        <f t="shared" si="168"/>
        <v>0</v>
      </c>
      <c r="CX138">
        <f t="shared" si="169"/>
        <v>0</v>
      </c>
      <c r="CY138">
        <f t="shared" si="170"/>
        <v>3000</v>
      </c>
    </row>
    <row r="139" spans="1:103">
      <c r="A139" t="s">
        <v>376</v>
      </c>
      <c r="B139" t="s">
        <v>229</v>
      </c>
      <c r="C139">
        <v>2</v>
      </c>
      <c r="D139">
        <v>1</v>
      </c>
      <c r="E139">
        <v>2</v>
      </c>
      <c r="F139">
        <v>0</v>
      </c>
      <c r="H139">
        <v>2400</v>
      </c>
      <c r="I139">
        <v>40</v>
      </c>
      <c r="J139">
        <f t="shared" si="152"/>
        <v>80</v>
      </c>
      <c r="K139">
        <v>6000</v>
      </c>
      <c r="L139">
        <v>1600</v>
      </c>
      <c r="M139">
        <v>240</v>
      </c>
      <c r="N139">
        <v>400</v>
      </c>
      <c r="O139">
        <v>6000</v>
      </c>
      <c r="R139">
        <v>2</v>
      </c>
      <c r="T139">
        <v>2</v>
      </c>
      <c r="AP139">
        <v>1</v>
      </c>
      <c r="AY139">
        <f t="shared" si="171"/>
        <v>0</v>
      </c>
      <c r="AZ139">
        <f t="shared" si="172"/>
        <v>2</v>
      </c>
      <c r="BA139">
        <f t="shared" si="173"/>
        <v>0</v>
      </c>
      <c r="BB139">
        <f t="shared" si="174"/>
        <v>2</v>
      </c>
      <c r="BC139">
        <f t="shared" si="175"/>
        <v>0</v>
      </c>
      <c r="BD139">
        <f t="shared" si="176"/>
        <v>0</v>
      </c>
      <c r="BE139">
        <f t="shared" si="177"/>
        <v>0</v>
      </c>
      <c r="BF139">
        <f t="shared" si="178"/>
        <v>0</v>
      </c>
      <c r="BG139">
        <f t="shared" si="179"/>
        <v>0</v>
      </c>
      <c r="BH139">
        <f t="shared" si="180"/>
        <v>0</v>
      </c>
      <c r="BI139">
        <f t="shared" si="181"/>
        <v>0</v>
      </c>
      <c r="BJ139">
        <f t="shared" si="182"/>
        <v>0</v>
      </c>
      <c r="BK139">
        <f t="shared" si="183"/>
        <v>0</v>
      </c>
      <c r="BL139">
        <f t="shared" si="184"/>
        <v>0</v>
      </c>
      <c r="BM139">
        <f t="shared" si="185"/>
        <v>0</v>
      </c>
      <c r="BN139">
        <f t="shared" si="186"/>
        <v>0</v>
      </c>
      <c r="BO139">
        <f t="shared" si="187"/>
        <v>0</v>
      </c>
      <c r="BP139">
        <f t="shared" si="188"/>
        <v>0</v>
      </c>
      <c r="BQ139">
        <f t="shared" si="189"/>
        <v>0</v>
      </c>
      <c r="BR139">
        <f t="shared" si="190"/>
        <v>0</v>
      </c>
      <c r="BS139">
        <f t="shared" si="191"/>
        <v>0</v>
      </c>
      <c r="BT139">
        <f t="shared" si="192"/>
        <v>0</v>
      </c>
      <c r="BU139">
        <f t="shared" si="193"/>
        <v>0</v>
      </c>
      <c r="BV139">
        <f t="shared" si="194"/>
        <v>0</v>
      </c>
      <c r="BW139">
        <f t="shared" si="195"/>
        <v>0</v>
      </c>
      <c r="BX139">
        <f t="shared" si="196"/>
        <v>2</v>
      </c>
      <c r="BY139">
        <f t="shared" si="197"/>
        <v>0</v>
      </c>
      <c r="BZ139">
        <f t="shared" si="198"/>
        <v>0</v>
      </c>
      <c r="CA139">
        <f t="shared" si="199"/>
        <v>0</v>
      </c>
      <c r="CB139">
        <f t="shared" si="200"/>
        <v>0</v>
      </c>
      <c r="CC139">
        <f t="shared" si="201"/>
        <v>0</v>
      </c>
      <c r="CD139">
        <f t="shared" si="202"/>
        <v>0</v>
      </c>
      <c r="CE139">
        <f t="shared" si="203"/>
        <v>0</v>
      </c>
      <c r="CF139">
        <f t="shared" si="204"/>
        <v>0</v>
      </c>
      <c r="CG139">
        <f t="shared" si="153"/>
        <v>2</v>
      </c>
      <c r="CH139">
        <f t="shared" si="154"/>
        <v>2</v>
      </c>
      <c r="CI139">
        <f>CI138+K139</f>
        <v>9000</v>
      </c>
      <c r="CJ139">
        <f t="shared" si="155"/>
        <v>0</v>
      </c>
      <c r="CK139">
        <f t="shared" si="156"/>
        <v>0</v>
      </c>
      <c r="CL139">
        <f t="shared" si="157"/>
        <v>0</v>
      </c>
      <c r="CM139">
        <f t="shared" si="158"/>
        <v>0</v>
      </c>
      <c r="CN139">
        <f t="shared" si="159"/>
        <v>0</v>
      </c>
      <c r="CO139">
        <f t="shared" si="160"/>
        <v>0</v>
      </c>
      <c r="CP139">
        <f t="shared" si="161"/>
        <v>0</v>
      </c>
      <c r="CQ139">
        <f t="shared" si="162"/>
        <v>0</v>
      </c>
      <c r="CR139">
        <f t="shared" si="163"/>
        <v>0</v>
      </c>
      <c r="CS139">
        <f t="shared" si="164"/>
        <v>0</v>
      </c>
      <c r="CT139">
        <f t="shared" si="165"/>
        <v>0</v>
      </c>
      <c r="CU139">
        <f t="shared" si="166"/>
        <v>0</v>
      </c>
      <c r="CV139">
        <f t="shared" si="167"/>
        <v>0</v>
      </c>
      <c r="CW139">
        <f t="shared" si="168"/>
        <v>0</v>
      </c>
      <c r="CX139">
        <f t="shared" si="169"/>
        <v>0</v>
      </c>
      <c r="CY139">
        <f t="shared" si="170"/>
        <v>9000</v>
      </c>
    </row>
    <row r="140" spans="1:103">
      <c r="A140" t="s">
        <v>376</v>
      </c>
      <c r="B140" t="s">
        <v>229</v>
      </c>
      <c r="C140">
        <v>3</v>
      </c>
      <c r="D140">
        <v>1</v>
      </c>
      <c r="E140">
        <v>3</v>
      </c>
      <c r="F140">
        <v>0</v>
      </c>
      <c r="H140">
        <v>4800</v>
      </c>
      <c r="I140">
        <v>80</v>
      </c>
      <c r="J140">
        <f t="shared" si="152"/>
        <v>160</v>
      </c>
      <c r="K140">
        <v>12000</v>
      </c>
      <c r="L140">
        <v>3200</v>
      </c>
      <c r="M140">
        <v>480</v>
      </c>
      <c r="N140">
        <v>800</v>
      </c>
      <c r="O140">
        <v>12000</v>
      </c>
      <c r="R140">
        <v>3</v>
      </c>
      <c r="T140">
        <v>2</v>
      </c>
      <c r="AP140">
        <v>2</v>
      </c>
      <c r="AY140">
        <f t="shared" si="171"/>
        <v>0</v>
      </c>
      <c r="AZ140">
        <f t="shared" si="172"/>
        <v>2</v>
      </c>
      <c r="BA140">
        <f t="shared" si="173"/>
        <v>0</v>
      </c>
      <c r="BB140">
        <f t="shared" si="174"/>
        <v>2</v>
      </c>
      <c r="BC140">
        <f t="shared" si="175"/>
        <v>0</v>
      </c>
      <c r="BD140">
        <f t="shared" si="176"/>
        <v>0</v>
      </c>
      <c r="BE140">
        <f t="shared" si="177"/>
        <v>0</v>
      </c>
      <c r="BF140">
        <f t="shared" si="178"/>
        <v>0</v>
      </c>
      <c r="BG140">
        <f t="shared" si="179"/>
        <v>0</v>
      </c>
      <c r="BH140">
        <f t="shared" si="180"/>
        <v>0</v>
      </c>
      <c r="BI140">
        <f t="shared" si="181"/>
        <v>0</v>
      </c>
      <c r="BJ140">
        <f t="shared" si="182"/>
        <v>0</v>
      </c>
      <c r="BK140">
        <f t="shared" si="183"/>
        <v>0</v>
      </c>
      <c r="BL140">
        <f t="shared" si="184"/>
        <v>0</v>
      </c>
      <c r="BM140">
        <f t="shared" si="185"/>
        <v>0</v>
      </c>
      <c r="BN140">
        <f t="shared" si="186"/>
        <v>0</v>
      </c>
      <c r="BO140">
        <f t="shared" si="187"/>
        <v>0</v>
      </c>
      <c r="BP140">
        <f t="shared" si="188"/>
        <v>0</v>
      </c>
      <c r="BQ140">
        <f t="shared" si="189"/>
        <v>0</v>
      </c>
      <c r="BR140">
        <f t="shared" si="190"/>
        <v>0</v>
      </c>
      <c r="BS140">
        <f t="shared" si="191"/>
        <v>0</v>
      </c>
      <c r="BT140">
        <f t="shared" si="192"/>
        <v>0</v>
      </c>
      <c r="BU140">
        <f t="shared" si="193"/>
        <v>0</v>
      </c>
      <c r="BV140">
        <f t="shared" si="194"/>
        <v>0</v>
      </c>
      <c r="BW140">
        <f t="shared" si="195"/>
        <v>0</v>
      </c>
      <c r="BX140">
        <f t="shared" si="196"/>
        <v>2</v>
      </c>
      <c r="BY140">
        <f t="shared" si="197"/>
        <v>0</v>
      </c>
      <c r="BZ140">
        <f t="shared" si="198"/>
        <v>0</v>
      </c>
      <c r="CA140">
        <f t="shared" si="199"/>
        <v>0</v>
      </c>
      <c r="CB140">
        <f t="shared" si="200"/>
        <v>0</v>
      </c>
      <c r="CC140">
        <f t="shared" si="201"/>
        <v>0</v>
      </c>
      <c r="CD140">
        <f t="shared" si="202"/>
        <v>0</v>
      </c>
      <c r="CE140">
        <f t="shared" si="203"/>
        <v>0</v>
      </c>
      <c r="CF140">
        <f t="shared" si="204"/>
        <v>0</v>
      </c>
      <c r="CG140">
        <f t="shared" si="153"/>
        <v>2</v>
      </c>
      <c r="CH140">
        <f t="shared" si="154"/>
        <v>2</v>
      </c>
      <c r="CI140">
        <f t="shared" ref="CI140:CI147" si="205">CI139+K140</f>
        <v>21000</v>
      </c>
      <c r="CJ140">
        <f t="shared" si="155"/>
        <v>0</v>
      </c>
      <c r="CK140">
        <f t="shared" si="156"/>
        <v>0</v>
      </c>
      <c r="CL140">
        <f t="shared" si="157"/>
        <v>0</v>
      </c>
      <c r="CM140">
        <f t="shared" si="158"/>
        <v>0</v>
      </c>
      <c r="CN140">
        <f t="shared" si="159"/>
        <v>0</v>
      </c>
      <c r="CO140">
        <f t="shared" si="160"/>
        <v>0</v>
      </c>
      <c r="CP140">
        <f t="shared" si="161"/>
        <v>0</v>
      </c>
      <c r="CQ140">
        <f t="shared" si="162"/>
        <v>0</v>
      </c>
      <c r="CR140">
        <f t="shared" si="163"/>
        <v>0</v>
      </c>
      <c r="CS140">
        <f t="shared" si="164"/>
        <v>0</v>
      </c>
      <c r="CT140">
        <f t="shared" si="165"/>
        <v>0</v>
      </c>
      <c r="CU140">
        <f t="shared" si="166"/>
        <v>0</v>
      </c>
      <c r="CV140">
        <f t="shared" si="167"/>
        <v>0</v>
      </c>
      <c r="CW140">
        <f t="shared" si="168"/>
        <v>0</v>
      </c>
      <c r="CX140">
        <f t="shared" si="169"/>
        <v>0</v>
      </c>
      <c r="CY140">
        <f t="shared" si="170"/>
        <v>21000</v>
      </c>
    </row>
    <row r="141" spans="1:103">
      <c r="A141" t="s">
        <v>376</v>
      </c>
      <c r="B141" t="s">
        <v>229</v>
      </c>
      <c r="C141">
        <v>4</v>
      </c>
      <c r="D141">
        <v>1</v>
      </c>
      <c r="E141">
        <v>4</v>
      </c>
      <c r="F141">
        <v>0</v>
      </c>
      <c r="H141">
        <v>9600</v>
      </c>
      <c r="I141">
        <v>160</v>
      </c>
      <c r="J141">
        <f t="shared" si="152"/>
        <v>320</v>
      </c>
      <c r="K141">
        <v>24000</v>
      </c>
      <c r="L141">
        <v>6400</v>
      </c>
      <c r="M141">
        <v>960</v>
      </c>
      <c r="N141">
        <v>1600</v>
      </c>
      <c r="O141">
        <v>24000</v>
      </c>
      <c r="R141">
        <v>4</v>
      </c>
      <c r="T141">
        <v>2</v>
      </c>
      <c r="AP141">
        <v>3</v>
      </c>
      <c r="AY141">
        <f t="shared" si="171"/>
        <v>0</v>
      </c>
      <c r="AZ141">
        <f t="shared" si="172"/>
        <v>2</v>
      </c>
      <c r="BA141">
        <f t="shared" si="173"/>
        <v>0</v>
      </c>
      <c r="BB141">
        <f t="shared" si="174"/>
        <v>2</v>
      </c>
      <c r="BC141">
        <f t="shared" si="175"/>
        <v>0</v>
      </c>
      <c r="BD141">
        <f t="shared" si="176"/>
        <v>0</v>
      </c>
      <c r="BE141">
        <f t="shared" si="177"/>
        <v>0</v>
      </c>
      <c r="BF141">
        <f t="shared" si="178"/>
        <v>0</v>
      </c>
      <c r="BG141">
        <f t="shared" si="179"/>
        <v>0</v>
      </c>
      <c r="BH141">
        <f t="shared" si="180"/>
        <v>0</v>
      </c>
      <c r="BI141">
        <f t="shared" si="181"/>
        <v>0</v>
      </c>
      <c r="BJ141">
        <f t="shared" si="182"/>
        <v>0</v>
      </c>
      <c r="BK141">
        <f t="shared" si="183"/>
        <v>0</v>
      </c>
      <c r="BL141">
        <f t="shared" si="184"/>
        <v>0</v>
      </c>
      <c r="BM141">
        <f t="shared" si="185"/>
        <v>0</v>
      </c>
      <c r="BN141">
        <f t="shared" si="186"/>
        <v>0</v>
      </c>
      <c r="BO141">
        <f t="shared" si="187"/>
        <v>0</v>
      </c>
      <c r="BP141">
        <f t="shared" si="188"/>
        <v>0</v>
      </c>
      <c r="BQ141">
        <f t="shared" si="189"/>
        <v>0</v>
      </c>
      <c r="BR141">
        <f t="shared" si="190"/>
        <v>0</v>
      </c>
      <c r="BS141">
        <f t="shared" si="191"/>
        <v>0</v>
      </c>
      <c r="BT141">
        <f t="shared" si="192"/>
        <v>0</v>
      </c>
      <c r="BU141">
        <f t="shared" si="193"/>
        <v>0</v>
      </c>
      <c r="BV141">
        <f t="shared" si="194"/>
        <v>0</v>
      </c>
      <c r="BW141">
        <f t="shared" si="195"/>
        <v>0</v>
      </c>
      <c r="BX141">
        <f t="shared" si="196"/>
        <v>2</v>
      </c>
      <c r="BY141">
        <f t="shared" si="197"/>
        <v>0</v>
      </c>
      <c r="BZ141">
        <f t="shared" si="198"/>
        <v>0</v>
      </c>
      <c r="CA141">
        <f t="shared" si="199"/>
        <v>0</v>
      </c>
      <c r="CB141">
        <f t="shared" si="200"/>
        <v>0</v>
      </c>
      <c r="CC141">
        <f t="shared" si="201"/>
        <v>0</v>
      </c>
      <c r="CD141">
        <f t="shared" si="202"/>
        <v>0</v>
      </c>
      <c r="CE141">
        <f t="shared" si="203"/>
        <v>0</v>
      </c>
      <c r="CF141">
        <f t="shared" si="204"/>
        <v>0</v>
      </c>
      <c r="CG141">
        <f t="shared" si="153"/>
        <v>2</v>
      </c>
      <c r="CH141">
        <f t="shared" si="154"/>
        <v>2</v>
      </c>
      <c r="CI141">
        <f t="shared" si="205"/>
        <v>45000</v>
      </c>
      <c r="CJ141">
        <f t="shared" si="155"/>
        <v>0</v>
      </c>
      <c r="CK141">
        <f t="shared" si="156"/>
        <v>0</v>
      </c>
      <c r="CL141">
        <f t="shared" si="157"/>
        <v>0</v>
      </c>
      <c r="CM141">
        <f t="shared" si="158"/>
        <v>0</v>
      </c>
      <c r="CN141">
        <f t="shared" si="159"/>
        <v>0</v>
      </c>
      <c r="CO141">
        <f t="shared" si="160"/>
        <v>0</v>
      </c>
      <c r="CP141">
        <f t="shared" si="161"/>
        <v>0</v>
      </c>
      <c r="CQ141">
        <f t="shared" si="162"/>
        <v>0</v>
      </c>
      <c r="CR141">
        <f t="shared" si="163"/>
        <v>0</v>
      </c>
      <c r="CS141">
        <f t="shared" si="164"/>
        <v>0</v>
      </c>
      <c r="CT141">
        <f t="shared" si="165"/>
        <v>0</v>
      </c>
      <c r="CU141">
        <f t="shared" si="166"/>
        <v>0</v>
      </c>
      <c r="CV141">
        <f t="shared" si="167"/>
        <v>0</v>
      </c>
      <c r="CW141">
        <f t="shared" si="168"/>
        <v>0</v>
      </c>
      <c r="CX141">
        <f t="shared" si="169"/>
        <v>0</v>
      </c>
      <c r="CY141">
        <f t="shared" si="170"/>
        <v>45000</v>
      </c>
    </row>
    <row r="142" spans="1:103">
      <c r="A142" t="s">
        <v>376</v>
      </c>
      <c r="B142" t="s">
        <v>229</v>
      </c>
      <c r="C142">
        <v>5</v>
      </c>
      <c r="D142">
        <v>1</v>
      </c>
      <c r="E142">
        <v>5</v>
      </c>
      <c r="F142">
        <v>0</v>
      </c>
      <c r="H142">
        <v>19200</v>
      </c>
      <c r="I142">
        <v>320</v>
      </c>
      <c r="J142">
        <f t="shared" si="152"/>
        <v>640</v>
      </c>
      <c r="K142">
        <v>48000</v>
      </c>
      <c r="L142">
        <v>12800</v>
      </c>
      <c r="M142">
        <v>1920</v>
      </c>
      <c r="N142">
        <v>3200</v>
      </c>
      <c r="O142">
        <v>48000</v>
      </c>
      <c r="R142">
        <v>5</v>
      </c>
      <c r="T142">
        <v>2</v>
      </c>
      <c r="AP142">
        <v>4</v>
      </c>
      <c r="AY142">
        <f t="shared" si="171"/>
        <v>0</v>
      </c>
      <c r="AZ142">
        <f t="shared" si="172"/>
        <v>2</v>
      </c>
      <c r="BA142">
        <f t="shared" si="173"/>
        <v>0</v>
      </c>
      <c r="BB142">
        <f t="shared" si="174"/>
        <v>2</v>
      </c>
      <c r="BC142">
        <f t="shared" si="175"/>
        <v>0</v>
      </c>
      <c r="BD142">
        <f t="shared" si="176"/>
        <v>0</v>
      </c>
      <c r="BE142">
        <f t="shared" si="177"/>
        <v>0</v>
      </c>
      <c r="BF142">
        <f t="shared" si="178"/>
        <v>0</v>
      </c>
      <c r="BG142">
        <f t="shared" si="179"/>
        <v>0</v>
      </c>
      <c r="BH142">
        <f t="shared" si="180"/>
        <v>0</v>
      </c>
      <c r="BI142">
        <f t="shared" si="181"/>
        <v>0</v>
      </c>
      <c r="BJ142">
        <f t="shared" si="182"/>
        <v>0</v>
      </c>
      <c r="BK142">
        <f t="shared" si="183"/>
        <v>0</v>
      </c>
      <c r="BL142">
        <f t="shared" si="184"/>
        <v>0</v>
      </c>
      <c r="BM142">
        <f t="shared" si="185"/>
        <v>0</v>
      </c>
      <c r="BN142">
        <f t="shared" si="186"/>
        <v>0</v>
      </c>
      <c r="BO142">
        <f t="shared" si="187"/>
        <v>0</v>
      </c>
      <c r="BP142">
        <f t="shared" si="188"/>
        <v>0</v>
      </c>
      <c r="BQ142">
        <f t="shared" si="189"/>
        <v>0</v>
      </c>
      <c r="BR142">
        <f t="shared" si="190"/>
        <v>0</v>
      </c>
      <c r="BS142">
        <f t="shared" si="191"/>
        <v>0</v>
      </c>
      <c r="BT142">
        <f t="shared" si="192"/>
        <v>0</v>
      </c>
      <c r="BU142">
        <f t="shared" si="193"/>
        <v>0</v>
      </c>
      <c r="BV142">
        <f t="shared" si="194"/>
        <v>0</v>
      </c>
      <c r="BW142">
        <f t="shared" si="195"/>
        <v>0</v>
      </c>
      <c r="BX142">
        <f t="shared" si="196"/>
        <v>2</v>
      </c>
      <c r="BY142">
        <f t="shared" si="197"/>
        <v>0</v>
      </c>
      <c r="BZ142">
        <f t="shared" si="198"/>
        <v>0</v>
      </c>
      <c r="CA142">
        <f t="shared" si="199"/>
        <v>0</v>
      </c>
      <c r="CB142">
        <f t="shared" si="200"/>
        <v>0</v>
      </c>
      <c r="CC142">
        <f t="shared" si="201"/>
        <v>0</v>
      </c>
      <c r="CD142">
        <f t="shared" si="202"/>
        <v>0</v>
      </c>
      <c r="CE142">
        <f t="shared" si="203"/>
        <v>0</v>
      </c>
      <c r="CF142">
        <f t="shared" si="204"/>
        <v>0</v>
      </c>
      <c r="CG142">
        <f t="shared" si="153"/>
        <v>2</v>
      </c>
      <c r="CH142">
        <f t="shared" si="154"/>
        <v>2</v>
      </c>
      <c r="CI142">
        <f t="shared" si="205"/>
        <v>93000</v>
      </c>
      <c r="CJ142">
        <f t="shared" si="155"/>
        <v>0</v>
      </c>
      <c r="CK142">
        <f t="shared" si="156"/>
        <v>0</v>
      </c>
      <c r="CL142">
        <f t="shared" si="157"/>
        <v>0</v>
      </c>
      <c r="CM142">
        <f t="shared" si="158"/>
        <v>0</v>
      </c>
      <c r="CN142">
        <f t="shared" si="159"/>
        <v>0</v>
      </c>
      <c r="CO142">
        <f t="shared" si="160"/>
        <v>0</v>
      </c>
      <c r="CP142">
        <f t="shared" si="161"/>
        <v>0</v>
      </c>
      <c r="CQ142">
        <f t="shared" si="162"/>
        <v>0</v>
      </c>
      <c r="CR142">
        <f t="shared" si="163"/>
        <v>0</v>
      </c>
      <c r="CS142">
        <f t="shared" si="164"/>
        <v>0</v>
      </c>
      <c r="CT142">
        <f t="shared" si="165"/>
        <v>0</v>
      </c>
      <c r="CU142">
        <f t="shared" si="166"/>
        <v>0</v>
      </c>
      <c r="CV142">
        <f t="shared" si="167"/>
        <v>0</v>
      </c>
      <c r="CW142">
        <f t="shared" si="168"/>
        <v>0</v>
      </c>
      <c r="CX142">
        <f t="shared" si="169"/>
        <v>0</v>
      </c>
      <c r="CY142">
        <f t="shared" si="170"/>
        <v>93000</v>
      </c>
    </row>
    <row r="143" spans="1:103">
      <c r="A143" t="s">
        <v>376</v>
      </c>
      <c r="B143" t="s">
        <v>229</v>
      </c>
      <c r="C143">
        <v>6</v>
      </c>
      <c r="D143">
        <v>1</v>
      </c>
      <c r="E143">
        <v>6</v>
      </c>
      <c r="F143">
        <v>0</v>
      </c>
      <c r="H143">
        <v>38400</v>
      </c>
      <c r="I143">
        <v>640</v>
      </c>
      <c r="J143">
        <f t="shared" si="152"/>
        <v>1280</v>
      </c>
      <c r="K143">
        <v>96000</v>
      </c>
      <c r="L143">
        <v>25600</v>
      </c>
      <c r="M143">
        <v>3840</v>
      </c>
      <c r="N143">
        <v>6400</v>
      </c>
      <c r="O143">
        <v>96000</v>
      </c>
      <c r="R143">
        <v>6</v>
      </c>
      <c r="T143">
        <v>2</v>
      </c>
      <c r="AP143">
        <v>5</v>
      </c>
      <c r="AY143">
        <f t="shared" si="171"/>
        <v>0</v>
      </c>
      <c r="AZ143">
        <f t="shared" si="172"/>
        <v>2</v>
      </c>
      <c r="BA143">
        <f t="shared" si="173"/>
        <v>0</v>
      </c>
      <c r="BB143">
        <f t="shared" si="174"/>
        <v>2</v>
      </c>
      <c r="BC143">
        <f t="shared" si="175"/>
        <v>0</v>
      </c>
      <c r="BD143">
        <f t="shared" si="176"/>
        <v>0</v>
      </c>
      <c r="BE143">
        <f t="shared" si="177"/>
        <v>0</v>
      </c>
      <c r="BF143">
        <f t="shared" si="178"/>
        <v>0</v>
      </c>
      <c r="BG143">
        <f t="shared" si="179"/>
        <v>0</v>
      </c>
      <c r="BH143">
        <f t="shared" si="180"/>
        <v>0</v>
      </c>
      <c r="BI143">
        <f t="shared" si="181"/>
        <v>0</v>
      </c>
      <c r="BJ143">
        <f t="shared" si="182"/>
        <v>0</v>
      </c>
      <c r="BK143">
        <f t="shared" si="183"/>
        <v>0</v>
      </c>
      <c r="BL143">
        <f t="shared" si="184"/>
        <v>0</v>
      </c>
      <c r="BM143">
        <f t="shared" si="185"/>
        <v>0</v>
      </c>
      <c r="BN143">
        <f t="shared" si="186"/>
        <v>0</v>
      </c>
      <c r="BO143">
        <f t="shared" si="187"/>
        <v>0</v>
      </c>
      <c r="BP143">
        <f t="shared" si="188"/>
        <v>0</v>
      </c>
      <c r="BQ143">
        <f t="shared" si="189"/>
        <v>0</v>
      </c>
      <c r="BR143">
        <f t="shared" si="190"/>
        <v>0</v>
      </c>
      <c r="BS143">
        <f t="shared" si="191"/>
        <v>0</v>
      </c>
      <c r="BT143">
        <f t="shared" si="192"/>
        <v>0</v>
      </c>
      <c r="BU143">
        <f t="shared" si="193"/>
        <v>0</v>
      </c>
      <c r="BV143">
        <f t="shared" si="194"/>
        <v>0</v>
      </c>
      <c r="BW143">
        <f t="shared" si="195"/>
        <v>0</v>
      </c>
      <c r="BX143">
        <f t="shared" si="196"/>
        <v>2</v>
      </c>
      <c r="BY143">
        <f t="shared" si="197"/>
        <v>0</v>
      </c>
      <c r="BZ143">
        <f t="shared" si="198"/>
        <v>0</v>
      </c>
      <c r="CA143">
        <f t="shared" si="199"/>
        <v>0</v>
      </c>
      <c r="CB143">
        <f t="shared" si="200"/>
        <v>0</v>
      </c>
      <c r="CC143">
        <f t="shared" si="201"/>
        <v>0</v>
      </c>
      <c r="CD143">
        <f t="shared" si="202"/>
        <v>0</v>
      </c>
      <c r="CE143">
        <f t="shared" si="203"/>
        <v>0</v>
      </c>
      <c r="CF143">
        <f t="shared" si="204"/>
        <v>0</v>
      </c>
      <c r="CG143">
        <f t="shared" si="153"/>
        <v>2</v>
      </c>
      <c r="CH143">
        <f t="shared" si="154"/>
        <v>2</v>
      </c>
      <c r="CI143">
        <f t="shared" si="205"/>
        <v>189000</v>
      </c>
      <c r="CJ143">
        <f t="shared" si="155"/>
        <v>0</v>
      </c>
      <c r="CK143">
        <f t="shared" si="156"/>
        <v>0</v>
      </c>
      <c r="CL143">
        <f t="shared" si="157"/>
        <v>0</v>
      </c>
      <c r="CM143">
        <f t="shared" si="158"/>
        <v>0</v>
      </c>
      <c r="CN143">
        <f t="shared" si="159"/>
        <v>0</v>
      </c>
      <c r="CO143">
        <f t="shared" si="160"/>
        <v>0</v>
      </c>
      <c r="CP143">
        <f t="shared" si="161"/>
        <v>0</v>
      </c>
      <c r="CQ143">
        <f t="shared" si="162"/>
        <v>0</v>
      </c>
      <c r="CR143">
        <f t="shared" si="163"/>
        <v>0</v>
      </c>
      <c r="CS143">
        <f t="shared" si="164"/>
        <v>0</v>
      </c>
      <c r="CT143">
        <f t="shared" si="165"/>
        <v>0</v>
      </c>
      <c r="CU143">
        <f t="shared" si="166"/>
        <v>0</v>
      </c>
      <c r="CV143">
        <f t="shared" si="167"/>
        <v>0</v>
      </c>
      <c r="CW143">
        <f t="shared" si="168"/>
        <v>0</v>
      </c>
      <c r="CX143">
        <f t="shared" si="169"/>
        <v>0</v>
      </c>
      <c r="CY143">
        <f t="shared" si="170"/>
        <v>189000</v>
      </c>
    </row>
    <row r="144" spans="1:103">
      <c r="A144" t="s">
        <v>376</v>
      </c>
      <c r="B144" t="s">
        <v>229</v>
      </c>
      <c r="C144">
        <v>7</v>
      </c>
      <c r="D144">
        <v>1</v>
      </c>
      <c r="E144">
        <v>7</v>
      </c>
      <c r="F144">
        <v>0</v>
      </c>
      <c r="H144">
        <v>76800</v>
      </c>
      <c r="I144">
        <v>1280</v>
      </c>
      <c r="J144">
        <f t="shared" si="152"/>
        <v>2560</v>
      </c>
      <c r="K144">
        <v>192000</v>
      </c>
      <c r="L144">
        <v>51200</v>
      </c>
      <c r="M144">
        <v>7680</v>
      </c>
      <c r="N144">
        <v>12800</v>
      </c>
      <c r="O144">
        <v>192000</v>
      </c>
      <c r="R144">
        <v>7</v>
      </c>
      <c r="T144">
        <v>2</v>
      </c>
      <c r="AP144">
        <v>6</v>
      </c>
      <c r="AY144">
        <f t="shared" si="171"/>
        <v>0</v>
      </c>
      <c r="AZ144">
        <f t="shared" si="172"/>
        <v>2</v>
      </c>
      <c r="BA144">
        <f t="shared" si="173"/>
        <v>0</v>
      </c>
      <c r="BB144">
        <f t="shared" si="174"/>
        <v>2</v>
      </c>
      <c r="BC144">
        <f t="shared" si="175"/>
        <v>0</v>
      </c>
      <c r="BD144">
        <f t="shared" si="176"/>
        <v>0</v>
      </c>
      <c r="BE144">
        <f t="shared" si="177"/>
        <v>0</v>
      </c>
      <c r="BF144">
        <f t="shared" si="178"/>
        <v>0</v>
      </c>
      <c r="BG144">
        <f t="shared" si="179"/>
        <v>0</v>
      </c>
      <c r="BH144">
        <f t="shared" si="180"/>
        <v>0</v>
      </c>
      <c r="BI144">
        <f t="shared" si="181"/>
        <v>0</v>
      </c>
      <c r="BJ144">
        <f t="shared" si="182"/>
        <v>0</v>
      </c>
      <c r="BK144">
        <f t="shared" si="183"/>
        <v>0</v>
      </c>
      <c r="BL144">
        <f t="shared" si="184"/>
        <v>0</v>
      </c>
      <c r="BM144">
        <f t="shared" si="185"/>
        <v>0</v>
      </c>
      <c r="BN144">
        <f t="shared" si="186"/>
        <v>0</v>
      </c>
      <c r="BO144">
        <f t="shared" si="187"/>
        <v>0</v>
      </c>
      <c r="BP144">
        <f t="shared" si="188"/>
        <v>0</v>
      </c>
      <c r="BQ144">
        <f t="shared" si="189"/>
        <v>0</v>
      </c>
      <c r="BR144">
        <f t="shared" si="190"/>
        <v>0</v>
      </c>
      <c r="BS144">
        <f t="shared" si="191"/>
        <v>0</v>
      </c>
      <c r="BT144">
        <f t="shared" si="192"/>
        <v>0</v>
      </c>
      <c r="BU144">
        <f t="shared" si="193"/>
        <v>0</v>
      </c>
      <c r="BV144">
        <f t="shared" si="194"/>
        <v>0</v>
      </c>
      <c r="BW144">
        <f t="shared" si="195"/>
        <v>0</v>
      </c>
      <c r="BX144">
        <f t="shared" si="196"/>
        <v>2</v>
      </c>
      <c r="BY144">
        <f t="shared" si="197"/>
        <v>0</v>
      </c>
      <c r="BZ144">
        <f t="shared" si="198"/>
        <v>0</v>
      </c>
      <c r="CA144">
        <f t="shared" si="199"/>
        <v>0</v>
      </c>
      <c r="CB144">
        <f t="shared" si="200"/>
        <v>0</v>
      </c>
      <c r="CC144">
        <f t="shared" si="201"/>
        <v>0</v>
      </c>
      <c r="CD144">
        <f t="shared" si="202"/>
        <v>0</v>
      </c>
      <c r="CE144">
        <f t="shared" si="203"/>
        <v>0</v>
      </c>
      <c r="CF144">
        <f t="shared" si="204"/>
        <v>0</v>
      </c>
      <c r="CG144">
        <f t="shared" si="153"/>
        <v>2</v>
      </c>
      <c r="CH144">
        <f t="shared" si="154"/>
        <v>2</v>
      </c>
      <c r="CI144">
        <f t="shared" si="205"/>
        <v>381000</v>
      </c>
      <c r="CJ144">
        <f t="shared" si="155"/>
        <v>0</v>
      </c>
      <c r="CK144">
        <f t="shared" si="156"/>
        <v>0</v>
      </c>
      <c r="CL144">
        <f t="shared" si="157"/>
        <v>0</v>
      </c>
      <c r="CM144">
        <f t="shared" si="158"/>
        <v>0</v>
      </c>
      <c r="CN144">
        <f t="shared" si="159"/>
        <v>0</v>
      </c>
      <c r="CO144">
        <f t="shared" si="160"/>
        <v>0</v>
      </c>
      <c r="CP144">
        <f t="shared" si="161"/>
        <v>0</v>
      </c>
      <c r="CQ144">
        <f t="shared" si="162"/>
        <v>0</v>
      </c>
      <c r="CR144">
        <f t="shared" si="163"/>
        <v>0</v>
      </c>
      <c r="CS144">
        <f t="shared" si="164"/>
        <v>0</v>
      </c>
      <c r="CT144">
        <f t="shared" si="165"/>
        <v>0</v>
      </c>
      <c r="CU144">
        <f t="shared" si="166"/>
        <v>0</v>
      </c>
      <c r="CV144">
        <f t="shared" si="167"/>
        <v>0</v>
      </c>
      <c r="CW144">
        <f t="shared" si="168"/>
        <v>0</v>
      </c>
      <c r="CX144">
        <f t="shared" si="169"/>
        <v>0</v>
      </c>
      <c r="CY144">
        <f t="shared" si="170"/>
        <v>381000</v>
      </c>
    </row>
    <row r="145" spans="1:103">
      <c r="A145" t="s">
        <v>376</v>
      </c>
      <c r="B145" t="s">
        <v>229</v>
      </c>
      <c r="C145">
        <v>8</v>
      </c>
      <c r="D145">
        <v>1</v>
      </c>
      <c r="E145">
        <v>8</v>
      </c>
      <c r="F145">
        <v>0</v>
      </c>
      <c r="H145">
        <v>153600</v>
      </c>
      <c r="I145">
        <v>2560</v>
      </c>
      <c r="J145">
        <f t="shared" si="152"/>
        <v>5120</v>
      </c>
      <c r="K145">
        <v>384000</v>
      </c>
      <c r="L145">
        <v>102400</v>
      </c>
      <c r="M145">
        <v>15360</v>
      </c>
      <c r="N145">
        <v>25600</v>
      </c>
      <c r="O145">
        <v>384000</v>
      </c>
      <c r="R145">
        <v>8</v>
      </c>
      <c r="T145">
        <v>2</v>
      </c>
      <c r="AP145">
        <v>7</v>
      </c>
      <c r="AY145">
        <f t="shared" si="171"/>
        <v>0</v>
      </c>
      <c r="AZ145">
        <f t="shared" si="172"/>
        <v>2</v>
      </c>
      <c r="BA145">
        <f t="shared" si="173"/>
        <v>0</v>
      </c>
      <c r="BB145">
        <f t="shared" si="174"/>
        <v>2</v>
      </c>
      <c r="BC145">
        <f t="shared" si="175"/>
        <v>0</v>
      </c>
      <c r="BD145">
        <f t="shared" si="176"/>
        <v>0</v>
      </c>
      <c r="BE145">
        <f t="shared" si="177"/>
        <v>0</v>
      </c>
      <c r="BF145">
        <f t="shared" si="178"/>
        <v>0</v>
      </c>
      <c r="BG145">
        <f t="shared" si="179"/>
        <v>0</v>
      </c>
      <c r="BH145">
        <f t="shared" si="180"/>
        <v>0</v>
      </c>
      <c r="BI145">
        <f t="shared" si="181"/>
        <v>0</v>
      </c>
      <c r="BJ145">
        <f t="shared" si="182"/>
        <v>0</v>
      </c>
      <c r="BK145">
        <f t="shared" si="183"/>
        <v>0</v>
      </c>
      <c r="BL145">
        <f t="shared" si="184"/>
        <v>0</v>
      </c>
      <c r="BM145">
        <f t="shared" si="185"/>
        <v>0</v>
      </c>
      <c r="BN145">
        <f t="shared" si="186"/>
        <v>0</v>
      </c>
      <c r="BO145">
        <f t="shared" si="187"/>
        <v>0</v>
      </c>
      <c r="BP145">
        <f t="shared" si="188"/>
        <v>0</v>
      </c>
      <c r="BQ145">
        <f t="shared" si="189"/>
        <v>0</v>
      </c>
      <c r="BR145">
        <f t="shared" si="190"/>
        <v>0</v>
      </c>
      <c r="BS145">
        <f t="shared" si="191"/>
        <v>0</v>
      </c>
      <c r="BT145">
        <f t="shared" si="192"/>
        <v>0</v>
      </c>
      <c r="BU145">
        <f t="shared" si="193"/>
        <v>0</v>
      </c>
      <c r="BV145">
        <f t="shared" si="194"/>
        <v>0</v>
      </c>
      <c r="BW145">
        <f t="shared" si="195"/>
        <v>0</v>
      </c>
      <c r="BX145">
        <f t="shared" si="196"/>
        <v>2</v>
      </c>
      <c r="BY145">
        <f t="shared" si="197"/>
        <v>0</v>
      </c>
      <c r="BZ145">
        <f t="shared" si="198"/>
        <v>0</v>
      </c>
      <c r="CA145">
        <f t="shared" si="199"/>
        <v>0</v>
      </c>
      <c r="CB145">
        <f t="shared" si="200"/>
        <v>0</v>
      </c>
      <c r="CC145">
        <f t="shared" si="201"/>
        <v>0</v>
      </c>
      <c r="CD145">
        <f t="shared" si="202"/>
        <v>0</v>
      </c>
      <c r="CE145">
        <f t="shared" si="203"/>
        <v>0</v>
      </c>
      <c r="CF145">
        <f t="shared" si="204"/>
        <v>0</v>
      </c>
      <c r="CG145">
        <f t="shared" si="153"/>
        <v>2</v>
      </c>
      <c r="CH145">
        <f t="shared" si="154"/>
        <v>2</v>
      </c>
      <c r="CI145">
        <f t="shared" si="205"/>
        <v>765000</v>
      </c>
      <c r="CJ145">
        <f t="shared" si="155"/>
        <v>0</v>
      </c>
      <c r="CK145">
        <f t="shared" si="156"/>
        <v>0</v>
      </c>
      <c r="CL145">
        <f t="shared" si="157"/>
        <v>0</v>
      </c>
      <c r="CM145">
        <f t="shared" si="158"/>
        <v>0</v>
      </c>
      <c r="CN145">
        <f t="shared" si="159"/>
        <v>0</v>
      </c>
      <c r="CO145">
        <f t="shared" si="160"/>
        <v>0</v>
      </c>
      <c r="CP145">
        <f t="shared" si="161"/>
        <v>0</v>
      </c>
      <c r="CQ145">
        <f t="shared" si="162"/>
        <v>0</v>
      </c>
      <c r="CR145">
        <f t="shared" si="163"/>
        <v>0</v>
      </c>
      <c r="CS145">
        <f t="shared" si="164"/>
        <v>0</v>
      </c>
      <c r="CT145">
        <f t="shared" si="165"/>
        <v>0</v>
      </c>
      <c r="CU145">
        <f t="shared" si="166"/>
        <v>0</v>
      </c>
      <c r="CV145">
        <f t="shared" si="167"/>
        <v>0</v>
      </c>
      <c r="CW145">
        <f t="shared" si="168"/>
        <v>0</v>
      </c>
      <c r="CX145">
        <f t="shared" si="169"/>
        <v>0</v>
      </c>
      <c r="CY145">
        <f t="shared" si="170"/>
        <v>765000</v>
      </c>
    </row>
    <row r="146" spans="1:103">
      <c r="A146" t="s">
        <v>376</v>
      </c>
      <c r="B146" t="s">
        <v>229</v>
      </c>
      <c r="C146">
        <v>9</v>
      </c>
      <c r="D146">
        <v>1</v>
      </c>
      <c r="E146">
        <v>9</v>
      </c>
      <c r="F146">
        <v>0</v>
      </c>
      <c r="H146">
        <v>307200</v>
      </c>
      <c r="I146">
        <v>5120</v>
      </c>
      <c r="J146">
        <f t="shared" si="152"/>
        <v>10240</v>
      </c>
      <c r="K146">
        <v>768000</v>
      </c>
      <c r="L146">
        <v>204800</v>
      </c>
      <c r="M146">
        <v>30720</v>
      </c>
      <c r="N146">
        <v>51200</v>
      </c>
      <c r="O146">
        <v>768000</v>
      </c>
      <c r="R146">
        <v>9</v>
      </c>
      <c r="T146">
        <v>2</v>
      </c>
      <c r="AP146">
        <v>8</v>
      </c>
      <c r="AY146">
        <f t="shared" si="171"/>
        <v>0</v>
      </c>
      <c r="AZ146">
        <f t="shared" si="172"/>
        <v>2</v>
      </c>
      <c r="BA146">
        <f t="shared" si="173"/>
        <v>0</v>
      </c>
      <c r="BB146">
        <f t="shared" si="174"/>
        <v>2</v>
      </c>
      <c r="BC146">
        <f t="shared" si="175"/>
        <v>0</v>
      </c>
      <c r="BD146">
        <f t="shared" si="176"/>
        <v>0</v>
      </c>
      <c r="BE146">
        <f t="shared" si="177"/>
        <v>0</v>
      </c>
      <c r="BF146">
        <f t="shared" si="178"/>
        <v>0</v>
      </c>
      <c r="BG146">
        <f t="shared" si="179"/>
        <v>0</v>
      </c>
      <c r="BH146">
        <f t="shared" si="180"/>
        <v>0</v>
      </c>
      <c r="BI146">
        <f t="shared" si="181"/>
        <v>0</v>
      </c>
      <c r="BJ146">
        <f t="shared" si="182"/>
        <v>0</v>
      </c>
      <c r="BK146">
        <f t="shared" si="183"/>
        <v>0</v>
      </c>
      <c r="BL146">
        <f t="shared" si="184"/>
        <v>0</v>
      </c>
      <c r="BM146">
        <f t="shared" si="185"/>
        <v>0</v>
      </c>
      <c r="BN146">
        <f t="shared" si="186"/>
        <v>0</v>
      </c>
      <c r="BO146">
        <f t="shared" si="187"/>
        <v>0</v>
      </c>
      <c r="BP146">
        <f t="shared" si="188"/>
        <v>0</v>
      </c>
      <c r="BQ146">
        <f t="shared" si="189"/>
        <v>0</v>
      </c>
      <c r="BR146">
        <f t="shared" si="190"/>
        <v>0</v>
      </c>
      <c r="BS146">
        <f t="shared" si="191"/>
        <v>0</v>
      </c>
      <c r="BT146">
        <f t="shared" si="192"/>
        <v>0</v>
      </c>
      <c r="BU146">
        <f t="shared" si="193"/>
        <v>0</v>
      </c>
      <c r="BV146">
        <f t="shared" si="194"/>
        <v>0</v>
      </c>
      <c r="BW146">
        <f t="shared" si="195"/>
        <v>0</v>
      </c>
      <c r="BX146">
        <f t="shared" si="196"/>
        <v>2</v>
      </c>
      <c r="BY146">
        <f t="shared" si="197"/>
        <v>0</v>
      </c>
      <c r="BZ146">
        <f t="shared" si="198"/>
        <v>0</v>
      </c>
      <c r="CA146">
        <f t="shared" si="199"/>
        <v>0</v>
      </c>
      <c r="CB146">
        <f t="shared" si="200"/>
        <v>0</v>
      </c>
      <c r="CC146">
        <f t="shared" si="201"/>
        <v>0</v>
      </c>
      <c r="CD146">
        <f t="shared" si="202"/>
        <v>0</v>
      </c>
      <c r="CE146">
        <f t="shared" si="203"/>
        <v>0</v>
      </c>
      <c r="CF146">
        <f t="shared" si="204"/>
        <v>0</v>
      </c>
      <c r="CG146">
        <f t="shared" si="153"/>
        <v>2</v>
      </c>
      <c r="CH146">
        <f t="shared" si="154"/>
        <v>2</v>
      </c>
      <c r="CI146">
        <f t="shared" si="205"/>
        <v>1533000</v>
      </c>
      <c r="CJ146">
        <f t="shared" si="155"/>
        <v>0</v>
      </c>
      <c r="CK146">
        <f t="shared" si="156"/>
        <v>0</v>
      </c>
      <c r="CL146">
        <f t="shared" si="157"/>
        <v>0</v>
      </c>
      <c r="CM146">
        <f t="shared" si="158"/>
        <v>0</v>
      </c>
      <c r="CN146">
        <f t="shared" si="159"/>
        <v>0</v>
      </c>
      <c r="CO146">
        <f t="shared" si="160"/>
        <v>0</v>
      </c>
      <c r="CP146">
        <f t="shared" si="161"/>
        <v>0</v>
      </c>
      <c r="CQ146">
        <f t="shared" si="162"/>
        <v>0</v>
      </c>
      <c r="CR146">
        <f t="shared" si="163"/>
        <v>0</v>
      </c>
      <c r="CS146">
        <f t="shared" si="164"/>
        <v>0</v>
      </c>
      <c r="CT146">
        <f t="shared" si="165"/>
        <v>0</v>
      </c>
      <c r="CU146">
        <f t="shared" si="166"/>
        <v>0</v>
      </c>
      <c r="CV146">
        <f t="shared" si="167"/>
        <v>0</v>
      </c>
      <c r="CW146">
        <f t="shared" si="168"/>
        <v>0</v>
      </c>
      <c r="CX146">
        <f t="shared" si="169"/>
        <v>0</v>
      </c>
      <c r="CY146">
        <f t="shared" si="170"/>
        <v>1533000</v>
      </c>
    </row>
    <row r="147" spans="1:103">
      <c r="A147" t="s">
        <v>376</v>
      </c>
      <c r="B147" t="s">
        <v>229</v>
      </c>
      <c r="C147">
        <v>10</v>
      </c>
      <c r="D147">
        <v>1</v>
      </c>
      <c r="E147">
        <v>10</v>
      </c>
      <c r="F147">
        <v>0</v>
      </c>
      <c r="H147">
        <v>614400</v>
      </c>
      <c r="I147">
        <v>10240</v>
      </c>
      <c r="J147">
        <f t="shared" si="152"/>
        <v>20480</v>
      </c>
      <c r="K147">
        <v>1536000</v>
      </c>
      <c r="L147">
        <v>409600</v>
      </c>
      <c r="M147">
        <v>61440</v>
      </c>
      <c r="N147">
        <v>102400</v>
      </c>
      <c r="O147">
        <v>1536000</v>
      </c>
      <c r="R147">
        <v>10</v>
      </c>
      <c r="T147">
        <v>2</v>
      </c>
      <c r="AP147">
        <v>9</v>
      </c>
      <c r="AY147">
        <f t="shared" si="171"/>
        <v>0</v>
      </c>
      <c r="AZ147">
        <f t="shared" si="172"/>
        <v>2</v>
      </c>
      <c r="BA147">
        <f t="shared" si="173"/>
        <v>0</v>
      </c>
      <c r="BB147">
        <f t="shared" si="174"/>
        <v>2</v>
      </c>
      <c r="BC147">
        <f t="shared" si="175"/>
        <v>0</v>
      </c>
      <c r="BD147">
        <f t="shared" si="176"/>
        <v>0</v>
      </c>
      <c r="BE147">
        <f t="shared" si="177"/>
        <v>0</v>
      </c>
      <c r="BF147">
        <f t="shared" si="178"/>
        <v>0</v>
      </c>
      <c r="BG147">
        <f t="shared" si="179"/>
        <v>0</v>
      </c>
      <c r="BH147">
        <f t="shared" si="180"/>
        <v>0</v>
      </c>
      <c r="BI147">
        <f t="shared" si="181"/>
        <v>0</v>
      </c>
      <c r="BJ147">
        <f t="shared" si="182"/>
        <v>0</v>
      </c>
      <c r="BK147">
        <f t="shared" si="183"/>
        <v>0</v>
      </c>
      <c r="BL147">
        <f t="shared" si="184"/>
        <v>0</v>
      </c>
      <c r="BM147">
        <f t="shared" si="185"/>
        <v>0</v>
      </c>
      <c r="BN147">
        <f t="shared" si="186"/>
        <v>0</v>
      </c>
      <c r="BO147">
        <f t="shared" si="187"/>
        <v>0</v>
      </c>
      <c r="BP147">
        <f t="shared" si="188"/>
        <v>0</v>
      </c>
      <c r="BQ147">
        <f t="shared" si="189"/>
        <v>0</v>
      </c>
      <c r="BR147">
        <f t="shared" si="190"/>
        <v>0</v>
      </c>
      <c r="BS147">
        <f t="shared" si="191"/>
        <v>0</v>
      </c>
      <c r="BT147">
        <f t="shared" si="192"/>
        <v>0</v>
      </c>
      <c r="BU147">
        <f t="shared" si="193"/>
        <v>0</v>
      </c>
      <c r="BV147">
        <f t="shared" si="194"/>
        <v>0</v>
      </c>
      <c r="BW147">
        <f t="shared" si="195"/>
        <v>0</v>
      </c>
      <c r="BX147">
        <f t="shared" si="196"/>
        <v>2</v>
      </c>
      <c r="BY147">
        <f t="shared" si="197"/>
        <v>0</v>
      </c>
      <c r="BZ147">
        <f t="shared" si="198"/>
        <v>0</v>
      </c>
      <c r="CA147">
        <f t="shared" si="199"/>
        <v>0</v>
      </c>
      <c r="CB147">
        <f t="shared" si="200"/>
        <v>0</v>
      </c>
      <c r="CC147">
        <f t="shared" si="201"/>
        <v>0</v>
      </c>
      <c r="CD147">
        <f t="shared" si="202"/>
        <v>0</v>
      </c>
      <c r="CE147">
        <f t="shared" si="203"/>
        <v>0</v>
      </c>
      <c r="CF147">
        <f t="shared" si="204"/>
        <v>0</v>
      </c>
      <c r="CG147">
        <f t="shared" si="153"/>
        <v>2</v>
      </c>
      <c r="CH147">
        <f t="shared" si="154"/>
        <v>2</v>
      </c>
      <c r="CI147">
        <f t="shared" si="205"/>
        <v>3069000</v>
      </c>
      <c r="CJ147">
        <f t="shared" si="155"/>
        <v>0</v>
      </c>
      <c r="CK147">
        <f t="shared" si="156"/>
        <v>0</v>
      </c>
      <c r="CL147">
        <f t="shared" si="157"/>
        <v>0</v>
      </c>
      <c r="CM147">
        <f t="shared" si="158"/>
        <v>0</v>
      </c>
      <c r="CN147">
        <f t="shared" si="159"/>
        <v>0</v>
      </c>
      <c r="CO147">
        <f t="shared" si="160"/>
        <v>0</v>
      </c>
      <c r="CP147">
        <f t="shared" si="161"/>
        <v>0</v>
      </c>
      <c r="CQ147">
        <f t="shared" si="162"/>
        <v>0</v>
      </c>
      <c r="CR147">
        <f t="shared" si="163"/>
        <v>0</v>
      </c>
      <c r="CS147">
        <f t="shared" si="164"/>
        <v>0</v>
      </c>
      <c r="CT147">
        <f t="shared" si="165"/>
        <v>0</v>
      </c>
      <c r="CU147">
        <f t="shared" si="166"/>
        <v>0</v>
      </c>
      <c r="CV147">
        <f t="shared" si="167"/>
        <v>0</v>
      </c>
      <c r="CW147">
        <f t="shared" si="168"/>
        <v>0</v>
      </c>
      <c r="CX147">
        <f t="shared" si="169"/>
        <v>0</v>
      </c>
      <c r="CY147">
        <f t="shared" si="170"/>
        <v>3069000</v>
      </c>
    </row>
    <row r="148" spans="1:103">
      <c r="A148" t="s">
        <v>94</v>
      </c>
      <c r="B148" t="s">
        <v>229</v>
      </c>
      <c r="C148">
        <v>1</v>
      </c>
      <c r="D148">
        <v>1</v>
      </c>
      <c r="E148">
        <v>1</v>
      </c>
      <c r="F148">
        <v>0</v>
      </c>
      <c r="H148">
        <v>60</v>
      </c>
      <c r="I148">
        <v>1</v>
      </c>
      <c r="J148">
        <f t="shared" si="152"/>
        <v>2</v>
      </c>
      <c r="K148">
        <v>2000</v>
      </c>
      <c r="L148">
        <v>0</v>
      </c>
      <c r="M148">
        <v>0</v>
      </c>
      <c r="N148">
        <v>0</v>
      </c>
      <c r="O148">
        <v>800</v>
      </c>
      <c r="R148">
        <v>1</v>
      </c>
      <c r="AI148">
        <v>1</v>
      </c>
      <c r="AY148">
        <f t="shared" si="171"/>
        <v>0</v>
      </c>
      <c r="AZ148">
        <f t="shared" si="172"/>
        <v>2</v>
      </c>
      <c r="BA148">
        <f t="shared" si="173"/>
        <v>0</v>
      </c>
      <c r="BB148">
        <f t="shared" si="174"/>
        <v>0</v>
      </c>
      <c r="BC148">
        <f t="shared" si="175"/>
        <v>0</v>
      </c>
      <c r="BD148">
        <f t="shared" si="176"/>
        <v>0</v>
      </c>
      <c r="BE148">
        <f t="shared" si="177"/>
        <v>0</v>
      </c>
      <c r="BF148">
        <f t="shared" si="178"/>
        <v>0</v>
      </c>
      <c r="BG148">
        <f t="shared" si="179"/>
        <v>0</v>
      </c>
      <c r="BH148">
        <f t="shared" si="180"/>
        <v>0</v>
      </c>
      <c r="BI148">
        <f t="shared" si="181"/>
        <v>0</v>
      </c>
      <c r="BJ148">
        <f t="shared" si="182"/>
        <v>0</v>
      </c>
      <c r="BK148">
        <f t="shared" si="183"/>
        <v>0</v>
      </c>
      <c r="BL148">
        <f t="shared" si="184"/>
        <v>0</v>
      </c>
      <c r="BM148">
        <f t="shared" si="185"/>
        <v>0</v>
      </c>
      <c r="BN148">
        <f t="shared" si="186"/>
        <v>0</v>
      </c>
      <c r="BO148">
        <f t="shared" si="187"/>
        <v>0</v>
      </c>
      <c r="BP148">
        <f t="shared" si="188"/>
        <v>0</v>
      </c>
      <c r="BQ148">
        <f t="shared" si="189"/>
        <v>0</v>
      </c>
      <c r="BR148">
        <f t="shared" si="190"/>
        <v>0</v>
      </c>
      <c r="BS148">
        <f t="shared" si="191"/>
        <v>0</v>
      </c>
      <c r="BT148">
        <f t="shared" si="192"/>
        <v>0</v>
      </c>
      <c r="BU148">
        <f t="shared" si="193"/>
        <v>0</v>
      </c>
      <c r="BV148">
        <f t="shared" si="194"/>
        <v>0</v>
      </c>
      <c r="BW148">
        <f t="shared" si="195"/>
        <v>0</v>
      </c>
      <c r="BX148">
        <f t="shared" si="196"/>
        <v>0</v>
      </c>
      <c r="BY148">
        <f t="shared" si="197"/>
        <v>0</v>
      </c>
      <c r="BZ148">
        <f t="shared" si="198"/>
        <v>0</v>
      </c>
      <c r="CA148">
        <f t="shared" si="199"/>
        <v>0</v>
      </c>
      <c r="CB148">
        <f t="shared" si="200"/>
        <v>0</v>
      </c>
      <c r="CC148">
        <f t="shared" si="201"/>
        <v>0</v>
      </c>
      <c r="CD148">
        <f t="shared" si="202"/>
        <v>0</v>
      </c>
      <c r="CE148">
        <f t="shared" si="203"/>
        <v>0</v>
      </c>
      <c r="CF148">
        <f t="shared" si="204"/>
        <v>0</v>
      </c>
      <c r="CG148">
        <f t="shared" si="153"/>
        <v>2</v>
      </c>
      <c r="CH148">
        <f t="shared" si="154"/>
        <v>2</v>
      </c>
      <c r="CI148">
        <f>K148</f>
        <v>2000</v>
      </c>
      <c r="CJ148">
        <f t="shared" si="155"/>
        <v>0</v>
      </c>
      <c r="CK148">
        <f t="shared" si="156"/>
        <v>0</v>
      </c>
      <c r="CL148">
        <f t="shared" si="157"/>
        <v>0</v>
      </c>
      <c r="CM148">
        <f t="shared" si="158"/>
        <v>0</v>
      </c>
      <c r="CN148">
        <f t="shared" si="159"/>
        <v>0</v>
      </c>
      <c r="CO148">
        <f t="shared" si="160"/>
        <v>0</v>
      </c>
      <c r="CP148">
        <f t="shared" si="161"/>
        <v>0</v>
      </c>
      <c r="CQ148">
        <f t="shared" si="162"/>
        <v>0</v>
      </c>
      <c r="CR148">
        <f t="shared" si="163"/>
        <v>0</v>
      </c>
      <c r="CS148">
        <f t="shared" si="164"/>
        <v>0</v>
      </c>
      <c r="CT148">
        <f t="shared" si="165"/>
        <v>0</v>
      </c>
      <c r="CU148">
        <f t="shared" si="166"/>
        <v>0</v>
      </c>
      <c r="CV148">
        <f t="shared" si="167"/>
        <v>0</v>
      </c>
      <c r="CW148">
        <f t="shared" si="168"/>
        <v>0</v>
      </c>
      <c r="CX148">
        <f t="shared" si="169"/>
        <v>0</v>
      </c>
      <c r="CY148">
        <f t="shared" si="170"/>
        <v>2000</v>
      </c>
    </row>
    <row r="149" spans="1:103">
      <c r="A149" t="s">
        <v>94</v>
      </c>
      <c r="B149" t="s">
        <v>229</v>
      </c>
      <c r="C149">
        <v>2</v>
      </c>
      <c r="D149">
        <v>1</v>
      </c>
      <c r="E149">
        <v>2</v>
      </c>
      <c r="F149">
        <v>0</v>
      </c>
      <c r="H149">
        <v>1400</v>
      </c>
      <c r="I149">
        <v>23.333333333333332</v>
      </c>
      <c r="J149">
        <f t="shared" si="152"/>
        <v>47</v>
      </c>
      <c r="K149">
        <v>4000</v>
      </c>
      <c r="L149">
        <v>0</v>
      </c>
      <c r="M149">
        <v>0</v>
      </c>
      <c r="N149">
        <v>0</v>
      </c>
      <c r="O149">
        <v>1600</v>
      </c>
      <c r="R149">
        <v>2</v>
      </c>
      <c r="AI149">
        <v>2</v>
      </c>
      <c r="AM149">
        <v>1</v>
      </c>
      <c r="AY149">
        <f t="shared" si="171"/>
        <v>0</v>
      </c>
      <c r="AZ149">
        <f t="shared" si="172"/>
        <v>2</v>
      </c>
      <c r="BA149">
        <f t="shared" si="173"/>
        <v>0</v>
      </c>
      <c r="BB149">
        <f t="shared" si="174"/>
        <v>0</v>
      </c>
      <c r="BC149">
        <f t="shared" si="175"/>
        <v>0</v>
      </c>
      <c r="BD149">
        <f t="shared" si="176"/>
        <v>0</v>
      </c>
      <c r="BE149">
        <f t="shared" si="177"/>
        <v>0</v>
      </c>
      <c r="BF149">
        <f t="shared" si="178"/>
        <v>0</v>
      </c>
      <c r="BG149">
        <f t="shared" si="179"/>
        <v>0</v>
      </c>
      <c r="BH149">
        <f t="shared" si="180"/>
        <v>0</v>
      </c>
      <c r="BI149">
        <f t="shared" si="181"/>
        <v>0</v>
      </c>
      <c r="BJ149">
        <f t="shared" si="182"/>
        <v>0</v>
      </c>
      <c r="BK149">
        <f t="shared" si="183"/>
        <v>0</v>
      </c>
      <c r="BL149">
        <f t="shared" si="184"/>
        <v>0</v>
      </c>
      <c r="BM149">
        <f t="shared" si="185"/>
        <v>0</v>
      </c>
      <c r="BN149">
        <f t="shared" si="186"/>
        <v>0</v>
      </c>
      <c r="BO149">
        <f t="shared" si="187"/>
        <v>0</v>
      </c>
      <c r="BP149">
        <f t="shared" si="188"/>
        <v>0</v>
      </c>
      <c r="BQ149">
        <f t="shared" si="189"/>
        <v>0</v>
      </c>
      <c r="BR149">
        <f t="shared" si="190"/>
        <v>0</v>
      </c>
      <c r="BS149">
        <f t="shared" si="191"/>
        <v>0</v>
      </c>
      <c r="BT149">
        <f t="shared" si="192"/>
        <v>0</v>
      </c>
      <c r="BU149">
        <f t="shared" si="193"/>
        <v>2</v>
      </c>
      <c r="BV149">
        <f t="shared" si="194"/>
        <v>0</v>
      </c>
      <c r="BW149">
        <f t="shared" si="195"/>
        <v>0</v>
      </c>
      <c r="BX149">
        <f t="shared" si="196"/>
        <v>0</v>
      </c>
      <c r="BY149">
        <f t="shared" si="197"/>
        <v>0</v>
      </c>
      <c r="BZ149">
        <f t="shared" si="198"/>
        <v>0</v>
      </c>
      <c r="CA149">
        <f t="shared" si="199"/>
        <v>0</v>
      </c>
      <c r="CB149">
        <f t="shared" si="200"/>
        <v>0</v>
      </c>
      <c r="CC149">
        <f t="shared" si="201"/>
        <v>0</v>
      </c>
      <c r="CD149">
        <f t="shared" si="202"/>
        <v>0</v>
      </c>
      <c r="CE149">
        <f t="shared" si="203"/>
        <v>0</v>
      </c>
      <c r="CF149">
        <f t="shared" si="204"/>
        <v>0</v>
      </c>
      <c r="CG149">
        <f t="shared" si="153"/>
        <v>2</v>
      </c>
      <c r="CH149">
        <f t="shared" si="154"/>
        <v>2</v>
      </c>
      <c r="CI149">
        <f>CI148+K149</f>
        <v>6000</v>
      </c>
      <c r="CJ149">
        <f t="shared" si="155"/>
        <v>0</v>
      </c>
      <c r="CK149">
        <f t="shared" si="156"/>
        <v>0</v>
      </c>
      <c r="CL149">
        <f t="shared" si="157"/>
        <v>0</v>
      </c>
      <c r="CM149">
        <f t="shared" si="158"/>
        <v>0</v>
      </c>
      <c r="CN149">
        <f t="shared" si="159"/>
        <v>0</v>
      </c>
      <c r="CO149">
        <f t="shared" si="160"/>
        <v>0</v>
      </c>
      <c r="CP149">
        <f t="shared" si="161"/>
        <v>0</v>
      </c>
      <c r="CQ149">
        <f t="shared" si="162"/>
        <v>0</v>
      </c>
      <c r="CR149">
        <f t="shared" si="163"/>
        <v>0</v>
      </c>
      <c r="CS149">
        <f t="shared" si="164"/>
        <v>0</v>
      </c>
      <c r="CT149">
        <f t="shared" si="165"/>
        <v>0</v>
      </c>
      <c r="CU149">
        <f t="shared" si="166"/>
        <v>0</v>
      </c>
      <c r="CV149">
        <f t="shared" si="167"/>
        <v>0</v>
      </c>
      <c r="CW149">
        <f t="shared" si="168"/>
        <v>0</v>
      </c>
      <c r="CX149">
        <f t="shared" si="169"/>
        <v>0</v>
      </c>
      <c r="CY149">
        <f t="shared" si="170"/>
        <v>6000</v>
      </c>
    </row>
    <row r="150" spans="1:103">
      <c r="A150" t="s">
        <v>94</v>
      </c>
      <c r="B150" t="s">
        <v>229</v>
      </c>
      <c r="C150">
        <v>3</v>
      </c>
      <c r="D150">
        <v>1</v>
      </c>
      <c r="E150">
        <v>3</v>
      </c>
      <c r="F150">
        <v>0</v>
      </c>
      <c r="H150">
        <v>2800</v>
      </c>
      <c r="I150">
        <v>46.666666666666664</v>
      </c>
      <c r="J150">
        <f t="shared" si="152"/>
        <v>94</v>
      </c>
      <c r="K150">
        <v>8000</v>
      </c>
      <c r="L150">
        <v>0</v>
      </c>
      <c r="M150">
        <v>0</v>
      </c>
      <c r="N150">
        <v>0</v>
      </c>
      <c r="O150">
        <v>3200</v>
      </c>
      <c r="R150">
        <v>3</v>
      </c>
      <c r="AI150">
        <v>3</v>
      </c>
      <c r="AM150">
        <v>2</v>
      </c>
      <c r="AY150">
        <f t="shared" si="171"/>
        <v>0</v>
      </c>
      <c r="AZ150">
        <f t="shared" si="172"/>
        <v>2</v>
      </c>
      <c r="BA150">
        <f t="shared" si="173"/>
        <v>0</v>
      </c>
      <c r="BB150">
        <f t="shared" si="174"/>
        <v>0</v>
      </c>
      <c r="BC150">
        <f t="shared" si="175"/>
        <v>0</v>
      </c>
      <c r="BD150">
        <f t="shared" si="176"/>
        <v>0</v>
      </c>
      <c r="BE150">
        <f t="shared" si="177"/>
        <v>0</v>
      </c>
      <c r="BF150">
        <f t="shared" si="178"/>
        <v>0</v>
      </c>
      <c r="BG150">
        <f t="shared" si="179"/>
        <v>0</v>
      </c>
      <c r="BH150">
        <f t="shared" si="180"/>
        <v>0</v>
      </c>
      <c r="BI150">
        <f t="shared" si="181"/>
        <v>0</v>
      </c>
      <c r="BJ150">
        <f t="shared" si="182"/>
        <v>0</v>
      </c>
      <c r="BK150">
        <f t="shared" si="183"/>
        <v>0</v>
      </c>
      <c r="BL150">
        <f t="shared" si="184"/>
        <v>0</v>
      </c>
      <c r="BM150">
        <f t="shared" si="185"/>
        <v>0</v>
      </c>
      <c r="BN150">
        <f t="shared" si="186"/>
        <v>0</v>
      </c>
      <c r="BO150">
        <f t="shared" si="187"/>
        <v>0</v>
      </c>
      <c r="BP150">
        <f t="shared" si="188"/>
        <v>0</v>
      </c>
      <c r="BQ150">
        <f t="shared" si="189"/>
        <v>0</v>
      </c>
      <c r="BR150">
        <f t="shared" si="190"/>
        <v>0</v>
      </c>
      <c r="BS150">
        <f t="shared" si="191"/>
        <v>0</v>
      </c>
      <c r="BT150">
        <f t="shared" si="192"/>
        <v>0</v>
      </c>
      <c r="BU150">
        <f t="shared" si="193"/>
        <v>2</v>
      </c>
      <c r="BV150">
        <f t="shared" si="194"/>
        <v>0</v>
      </c>
      <c r="BW150">
        <f t="shared" si="195"/>
        <v>0</v>
      </c>
      <c r="BX150">
        <f t="shared" si="196"/>
        <v>0</v>
      </c>
      <c r="BY150">
        <f t="shared" si="197"/>
        <v>0</v>
      </c>
      <c r="BZ150">
        <f t="shared" si="198"/>
        <v>0</v>
      </c>
      <c r="CA150">
        <f t="shared" si="199"/>
        <v>0</v>
      </c>
      <c r="CB150">
        <f t="shared" si="200"/>
        <v>0</v>
      </c>
      <c r="CC150">
        <f t="shared" si="201"/>
        <v>0</v>
      </c>
      <c r="CD150">
        <f t="shared" si="202"/>
        <v>0</v>
      </c>
      <c r="CE150">
        <f t="shared" si="203"/>
        <v>0</v>
      </c>
      <c r="CF150">
        <f t="shared" si="204"/>
        <v>0</v>
      </c>
      <c r="CG150">
        <f t="shared" si="153"/>
        <v>2</v>
      </c>
      <c r="CH150">
        <f t="shared" si="154"/>
        <v>2</v>
      </c>
      <c r="CI150">
        <f t="shared" ref="CI150:CI157" si="206">CI149+K150</f>
        <v>14000</v>
      </c>
      <c r="CJ150">
        <f t="shared" si="155"/>
        <v>0</v>
      </c>
      <c r="CK150">
        <f t="shared" si="156"/>
        <v>0</v>
      </c>
      <c r="CL150">
        <f t="shared" si="157"/>
        <v>0</v>
      </c>
      <c r="CM150">
        <f t="shared" si="158"/>
        <v>0</v>
      </c>
      <c r="CN150">
        <f t="shared" si="159"/>
        <v>0</v>
      </c>
      <c r="CO150">
        <f t="shared" si="160"/>
        <v>0</v>
      </c>
      <c r="CP150">
        <f t="shared" si="161"/>
        <v>0</v>
      </c>
      <c r="CQ150">
        <f t="shared" si="162"/>
        <v>0</v>
      </c>
      <c r="CR150">
        <f t="shared" si="163"/>
        <v>0</v>
      </c>
      <c r="CS150">
        <f t="shared" si="164"/>
        <v>0</v>
      </c>
      <c r="CT150">
        <f t="shared" si="165"/>
        <v>0</v>
      </c>
      <c r="CU150">
        <f t="shared" si="166"/>
        <v>0</v>
      </c>
      <c r="CV150">
        <f t="shared" si="167"/>
        <v>0</v>
      </c>
      <c r="CW150">
        <f t="shared" si="168"/>
        <v>0</v>
      </c>
      <c r="CX150">
        <f t="shared" si="169"/>
        <v>0</v>
      </c>
      <c r="CY150">
        <f t="shared" si="170"/>
        <v>14000</v>
      </c>
    </row>
    <row r="151" spans="1:103">
      <c r="A151" t="s">
        <v>94</v>
      </c>
      <c r="B151" t="s">
        <v>229</v>
      </c>
      <c r="C151">
        <v>4</v>
      </c>
      <c r="D151">
        <v>1</v>
      </c>
      <c r="E151">
        <v>4</v>
      </c>
      <c r="F151">
        <v>0</v>
      </c>
      <c r="H151">
        <v>5600</v>
      </c>
      <c r="I151">
        <v>93.333333333333329</v>
      </c>
      <c r="J151">
        <f t="shared" si="152"/>
        <v>187</v>
      </c>
      <c r="K151">
        <v>16000</v>
      </c>
      <c r="L151">
        <v>0</v>
      </c>
      <c r="M151">
        <v>0</v>
      </c>
      <c r="N151">
        <v>0</v>
      </c>
      <c r="O151">
        <v>6400</v>
      </c>
      <c r="R151">
        <v>4</v>
      </c>
      <c r="AI151">
        <v>4</v>
      </c>
      <c r="AM151">
        <v>3</v>
      </c>
      <c r="AY151">
        <f t="shared" si="171"/>
        <v>0</v>
      </c>
      <c r="AZ151">
        <f t="shared" si="172"/>
        <v>2</v>
      </c>
      <c r="BA151">
        <f t="shared" si="173"/>
        <v>0</v>
      </c>
      <c r="BB151">
        <f t="shared" si="174"/>
        <v>0</v>
      </c>
      <c r="BC151">
        <f t="shared" si="175"/>
        <v>0</v>
      </c>
      <c r="BD151">
        <f t="shared" si="176"/>
        <v>0</v>
      </c>
      <c r="BE151">
        <f t="shared" si="177"/>
        <v>0</v>
      </c>
      <c r="BF151">
        <f t="shared" si="178"/>
        <v>0</v>
      </c>
      <c r="BG151">
        <f t="shared" si="179"/>
        <v>0</v>
      </c>
      <c r="BH151">
        <f t="shared" si="180"/>
        <v>0</v>
      </c>
      <c r="BI151">
        <f t="shared" si="181"/>
        <v>0</v>
      </c>
      <c r="BJ151">
        <f t="shared" si="182"/>
        <v>0</v>
      </c>
      <c r="BK151">
        <f t="shared" si="183"/>
        <v>0</v>
      </c>
      <c r="BL151">
        <f t="shared" si="184"/>
        <v>0</v>
      </c>
      <c r="BM151">
        <f t="shared" si="185"/>
        <v>0</v>
      </c>
      <c r="BN151">
        <f t="shared" si="186"/>
        <v>0</v>
      </c>
      <c r="BO151">
        <f t="shared" si="187"/>
        <v>0</v>
      </c>
      <c r="BP151">
        <f t="shared" si="188"/>
        <v>0</v>
      </c>
      <c r="BQ151">
        <f t="shared" si="189"/>
        <v>0</v>
      </c>
      <c r="BR151">
        <f t="shared" si="190"/>
        <v>0</v>
      </c>
      <c r="BS151">
        <f t="shared" si="191"/>
        <v>0</v>
      </c>
      <c r="BT151">
        <f t="shared" si="192"/>
        <v>0</v>
      </c>
      <c r="BU151">
        <f t="shared" si="193"/>
        <v>2</v>
      </c>
      <c r="BV151">
        <f t="shared" si="194"/>
        <v>0</v>
      </c>
      <c r="BW151">
        <f t="shared" si="195"/>
        <v>0</v>
      </c>
      <c r="BX151">
        <f t="shared" si="196"/>
        <v>0</v>
      </c>
      <c r="BY151">
        <f t="shared" si="197"/>
        <v>0</v>
      </c>
      <c r="BZ151">
        <f t="shared" si="198"/>
        <v>0</v>
      </c>
      <c r="CA151">
        <f t="shared" si="199"/>
        <v>0</v>
      </c>
      <c r="CB151">
        <f t="shared" si="200"/>
        <v>0</v>
      </c>
      <c r="CC151">
        <f t="shared" si="201"/>
        <v>0</v>
      </c>
      <c r="CD151">
        <f t="shared" si="202"/>
        <v>0</v>
      </c>
      <c r="CE151">
        <f t="shared" si="203"/>
        <v>0</v>
      </c>
      <c r="CF151">
        <f t="shared" si="204"/>
        <v>0</v>
      </c>
      <c r="CG151">
        <f t="shared" si="153"/>
        <v>2</v>
      </c>
      <c r="CH151">
        <f t="shared" si="154"/>
        <v>2</v>
      </c>
      <c r="CI151">
        <f t="shared" si="206"/>
        <v>30000</v>
      </c>
      <c r="CJ151">
        <f t="shared" si="155"/>
        <v>0</v>
      </c>
      <c r="CK151">
        <f t="shared" si="156"/>
        <v>0</v>
      </c>
      <c r="CL151">
        <f t="shared" si="157"/>
        <v>0</v>
      </c>
      <c r="CM151">
        <f t="shared" si="158"/>
        <v>0</v>
      </c>
      <c r="CN151">
        <f t="shared" si="159"/>
        <v>0</v>
      </c>
      <c r="CO151">
        <f t="shared" si="160"/>
        <v>0</v>
      </c>
      <c r="CP151">
        <f t="shared" si="161"/>
        <v>0</v>
      </c>
      <c r="CQ151">
        <f t="shared" si="162"/>
        <v>0</v>
      </c>
      <c r="CR151">
        <f t="shared" si="163"/>
        <v>0</v>
      </c>
      <c r="CS151">
        <f t="shared" si="164"/>
        <v>0</v>
      </c>
      <c r="CT151">
        <f t="shared" si="165"/>
        <v>0</v>
      </c>
      <c r="CU151">
        <f t="shared" si="166"/>
        <v>0</v>
      </c>
      <c r="CV151">
        <f t="shared" si="167"/>
        <v>0</v>
      </c>
      <c r="CW151">
        <f t="shared" si="168"/>
        <v>0</v>
      </c>
      <c r="CX151">
        <f t="shared" si="169"/>
        <v>0</v>
      </c>
      <c r="CY151">
        <f t="shared" si="170"/>
        <v>30000</v>
      </c>
    </row>
    <row r="152" spans="1:103">
      <c r="A152" t="s">
        <v>94</v>
      </c>
      <c r="B152" t="s">
        <v>229</v>
      </c>
      <c r="C152">
        <v>5</v>
      </c>
      <c r="D152">
        <v>1</v>
      </c>
      <c r="E152">
        <v>5</v>
      </c>
      <c r="F152">
        <v>0</v>
      </c>
      <c r="H152">
        <v>11200</v>
      </c>
      <c r="I152">
        <v>186.66666666666666</v>
      </c>
      <c r="J152">
        <f t="shared" si="152"/>
        <v>374</v>
      </c>
      <c r="K152">
        <v>32000</v>
      </c>
      <c r="L152">
        <v>0</v>
      </c>
      <c r="M152">
        <v>0</v>
      </c>
      <c r="N152">
        <v>0</v>
      </c>
      <c r="O152">
        <v>12800</v>
      </c>
      <c r="R152">
        <v>5</v>
      </c>
      <c r="AI152">
        <v>5</v>
      </c>
      <c r="AM152">
        <v>4</v>
      </c>
      <c r="AY152">
        <f t="shared" si="171"/>
        <v>0</v>
      </c>
      <c r="AZ152">
        <f t="shared" si="172"/>
        <v>2</v>
      </c>
      <c r="BA152">
        <f t="shared" si="173"/>
        <v>0</v>
      </c>
      <c r="BB152">
        <f t="shared" si="174"/>
        <v>0</v>
      </c>
      <c r="BC152">
        <f t="shared" si="175"/>
        <v>0</v>
      </c>
      <c r="BD152">
        <f t="shared" si="176"/>
        <v>0</v>
      </c>
      <c r="BE152">
        <f t="shared" si="177"/>
        <v>0</v>
      </c>
      <c r="BF152">
        <f t="shared" si="178"/>
        <v>0</v>
      </c>
      <c r="BG152">
        <f t="shared" si="179"/>
        <v>0</v>
      </c>
      <c r="BH152">
        <f t="shared" si="180"/>
        <v>0</v>
      </c>
      <c r="BI152">
        <f t="shared" si="181"/>
        <v>0</v>
      </c>
      <c r="BJ152">
        <f t="shared" si="182"/>
        <v>0</v>
      </c>
      <c r="BK152">
        <f t="shared" si="183"/>
        <v>0</v>
      </c>
      <c r="BL152">
        <f t="shared" si="184"/>
        <v>0</v>
      </c>
      <c r="BM152">
        <f t="shared" si="185"/>
        <v>0</v>
      </c>
      <c r="BN152">
        <f t="shared" si="186"/>
        <v>0</v>
      </c>
      <c r="BO152">
        <f t="shared" si="187"/>
        <v>0</v>
      </c>
      <c r="BP152">
        <f t="shared" si="188"/>
        <v>0</v>
      </c>
      <c r="BQ152">
        <f t="shared" si="189"/>
        <v>0</v>
      </c>
      <c r="BR152">
        <f t="shared" si="190"/>
        <v>0</v>
      </c>
      <c r="BS152">
        <f t="shared" si="191"/>
        <v>0</v>
      </c>
      <c r="BT152">
        <f t="shared" si="192"/>
        <v>0</v>
      </c>
      <c r="BU152">
        <f t="shared" si="193"/>
        <v>2</v>
      </c>
      <c r="BV152">
        <f t="shared" si="194"/>
        <v>0</v>
      </c>
      <c r="BW152">
        <f t="shared" si="195"/>
        <v>0</v>
      </c>
      <c r="BX152">
        <f t="shared" si="196"/>
        <v>0</v>
      </c>
      <c r="BY152">
        <f t="shared" si="197"/>
        <v>0</v>
      </c>
      <c r="BZ152">
        <f t="shared" si="198"/>
        <v>0</v>
      </c>
      <c r="CA152">
        <f t="shared" si="199"/>
        <v>0</v>
      </c>
      <c r="CB152">
        <f t="shared" si="200"/>
        <v>0</v>
      </c>
      <c r="CC152">
        <f t="shared" si="201"/>
        <v>0</v>
      </c>
      <c r="CD152">
        <f t="shared" si="202"/>
        <v>0</v>
      </c>
      <c r="CE152">
        <f t="shared" si="203"/>
        <v>0</v>
      </c>
      <c r="CF152">
        <f t="shared" si="204"/>
        <v>0</v>
      </c>
      <c r="CG152">
        <f t="shared" si="153"/>
        <v>2</v>
      </c>
      <c r="CH152">
        <f t="shared" si="154"/>
        <v>2</v>
      </c>
      <c r="CI152">
        <f t="shared" si="206"/>
        <v>62000</v>
      </c>
      <c r="CJ152">
        <f t="shared" si="155"/>
        <v>0</v>
      </c>
      <c r="CK152">
        <f t="shared" si="156"/>
        <v>0</v>
      </c>
      <c r="CL152">
        <f t="shared" si="157"/>
        <v>0</v>
      </c>
      <c r="CM152">
        <f t="shared" si="158"/>
        <v>0</v>
      </c>
      <c r="CN152">
        <f t="shared" si="159"/>
        <v>0</v>
      </c>
      <c r="CO152">
        <f t="shared" si="160"/>
        <v>0</v>
      </c>
      <c r="CP152">
        <f t="shared" si="161"/>
        <v>0</v>
      </c>
      <c r="CQ152">
        <f t="shared" si="162"/>
        <v>0</v>
      </c>
      <c r="CR152">
        <f t="shared" si="163"/>
        <v>0</v>
      </c>
      <c r="CS152">
        <f t="shared" si="164"/>
        <v>0</v>
      </c>
      <c r="CT152">
        <f t="shared" si="165"/>
        <v>0</v>
      </c>
      <c r="CU152">
        <f t="shared" si="166"/>
        <v>0</v>
      </c>
      <c r="CV152">
        <f t="shared" si="167"/>
        <v>0</v>
      </c>
      <c r="CW152">
        <f t="shared" si="168"/>
        <v>0</v>
      </c>
      <c r="CX152">
        <f t="shared" si="169"/>
        <v>0</v>
      </c>
      <c r="CY152">
        <f t="shared" si="170"/>
        <v>62000</v>
      </c>
    </row>
    <row r="153" spans="1:103">
      <c r="A153" t="s">
        <v>94</v>
      </c>
      <c r="B153" t="s">
        <v>229</v>
      </c>
      <c r="C153">
        <v>6</v>
      </c>
      <c r="D153">
        <v>1</v>
      </c>
      <c r="E153">
        <v>6</v>
      </c>
      <c r="F153">
        <v>0</v>
      </c>
      <c r="H153">
        <v>22400</v>
      </c>
      <c r="I153">
        <v>373.33333333333331</v>
      </c>
      <c r="J153">
        <f t="shared" si="152"/>
        <v>747</v>
      </c>
      <c r="K153">
        <v>64000</v>
      </c>
      <c r="L153">
        <v>0</v>
      </c>
      <c r="M153">
        <v>0</v>
      </c>
      <c r="N153">
        <v>0</v>
      </c>
      <c r="O153">
        <v>25600</v>
      </c>
      <c r="R153">
        <v>6</v>
      </c>
      <c r="AI153">
        <v>6</v>
      </c>
      <c r="AM153">
        <v>5</v>
      </c>
      <c r="AY153">
        <f t="shared" si="171"/>
        <v>0</v>
      </c>
      <c r="AZ153">
        <f t="shared" si="172"/>
        <v>2</v>
      </c>
      <c r="BA153">
        <f t="shared" si="173"/>
        <v>0</v>
      </c>
      <c r="BB153">
        <f t="shared" si="174"/>
        <v>0</v>
      </c>
      <c r="BC153">
        <f t="shared" si="175"/>
        <v>0</v>
      </c>
      <c r="BD153">
        <f t="shared" si="176"/>
        <v>0</v>
      </c>
      <c r="BE153">
        <f t="shared" si="177"/>
        <v>0</v>
      </c>
      <c r="BF153">
        <f t="shared" si="178"/>
        <v>0</v>
      </c>
      <c r="BG153">
        <f t="shared" si="179"/>
        <v>0</v>
      </c>
      <c r="BH153">
        <f t="shared" si="180"/>
        <v>0</v>
      </c>
      <c r="BI153">
        <f t="shared" si="181"/>
        <v>0</v>
      </c>
      <c r="BJ153">
        <f t="shared" si="182"/>
        <v>0</v>
      </c>
      <c r="BK153">
        <f t="shared" si="183"/>
        <v>0</v>
      </c>
      <c r="BL153">
        <f t="shared" si="184"/>
        <v>0</v>
      </c>
      <c r="BM153">
        <f t="shared" si="185"/>
        <v>0</v>
      </c>
      <c r="BN153">
        <f t="shared" si="186"/>
        <v>0</v>
      </c>
      <c r="BO153">
        <f t="shared" si="187"/>
        <v>0</v>
      </c>
      <c r="BP153">
        <f t="shared" si="188"/>
        <v>0</v>
      </c>
      <c r="BQ153">
        <f t="shared" si="189"/>
        <v>0</v>
      </c>
      <c r="BR153">
        <f t="shared" si="190"/>
        <v>0</v>
      </c>
      <c r="BS153">
        <f t="shared" si="191"/>
        <v>0</v>
      </c>
      <c r="BT153">
        <f t="shared" si="192"/>
        <v>0</v>
      </c>
      <c r="BU153">
        <f t="shared" si="193"/>
        <v>2</v>
      </c>
      <c r="BV153">
        <f t="shared" si="194"/>
        <v>0</v>
      </c>
      <c r="BW153">
        <f t="shared" si="195"/>
        <v>0</v>
      </c>
      <c r="BX153">
        <f t="shared" si="196"/>
        <v>0</v>
      </c>
      <c r="BY153">
        <f t="shared" si="197"/>
        <v>0</v>
      </c>
      <c r="BZ153">
        <f t="shared" si="198"/>
        <v>0</v>
      </c>
      <c r="CA153">
        <f t="shared" si="199"/>
        <v>0</v>
      </c>
      <c r="CB153">
        <f t="shared" si="200"/>
        <v>0</v>
      </c>
      <c r="CC153">
        <f t="shared" si="201"/>
        <v>0</v>
      </c>
      <c r="CD153">
        <f t="shared" si="202"/>
        <v>0</v>
      </c>
      <c r="CE153">
        <f t="shared" si="203"/>
        <v>0</v>
      </c>
      <c r="CF153">
        <f t="shared" si="204"/>
        <v>0</v>
      </c>
      <c r="CG153">
        <f t="shared" si="153"/>
        <v>2</v>
      </c>
      <c r="CH153">
        <f t="shared" si="154"/>
        <v>2</v>
      </c>
      <c r="CI153">
        <f t="shared" si="206"/>
        <v>126000</v>
      </c>
      <c r="CJ153">
        <f t="shared" si="155"/>
        <v>0</v>
      </c>
      <c r="CK153">
        <f t="shared" si="156"/>
        <v>0</v>
      </c>
      <c r="CL153">
        <f t="shared" si="157"/>
        <v>0</v>
      </c>
      <c r="CM153">
        <f t="shared" si="158"/>
        <v>0</v>
      </c>
      <c r="CN153">
        <f t="shared" si="159"/>
        <v>0</v>
      </c>
      <c r="CO153">
        <f t="shared" si="160"/>
        <v>0</v>
      </c>
      <c r="CP153">
        <f t="shared" si="161"/>
        <v>0</v>
      </c>
      <c r="CQ153">
        <f t="shared" si="162"/>
        <v>0</v>
      </c>
      <c r="CR153">
        <f t="shared" si="163"/>
        <v>0</v>
      </c>
      <c r="CS153">
        <f t="shared" si="164"/>
        <v>0</v>
      </c>
      <c r="CT153">
        <f t="shared" si="165"/>
        <v>0</v>
      </c>
      <c r="CU153">
        <f t="shared" si="166"/>
        <v>0</v>
      </c>
      <c r="CV153">
        <f t="shared" si="167"/>
        <v>0</v>
      </c>
      <c r="CW153">
        <f t="shared" si="168"/>
        <v>0</v>
      </c>
      <c r="CX153">
        <f t="shared" si="169"/>
        <v>0</v>
      </c>
      <c r="CY153">
        <f t="shared" si="170"/>
        <v>126000</v>
      </c>
    </row>
    <row r="154" spans="1:103">
      <c r="A154" t="s">
        <v>94</v>
      </c>
      <c r="B154" t="s">
        <v>229</v>
      </c>
      <c r="C154">
        <v>7</v>
      </c>
      <c r="D154">
        <v>1</v>
      </c>
      <c r="E154">
        <v>7</v>
      </c>
      <c r="F154">
        <v>0</v>
      </c>
      <c r="H154">
        <v>44800</v>
      </c>
      <c r="I154">
        <v>746.66666666666663</v>
      </c>
      <c r="J154">
        <f t="shared" si="152"/>
        <v>1494</v>
      </c>
      <c r="K154">
        <v>128000</v>
      </c>
      <c r="L154">
        <v>0</v>
      </c>
      <c r="M154">
        <v>0</v>
      </c>
      <c r="N154">
        <v>0</v>
      </c>
      <c r="O154">
        <v>51200</v>
      </c>
      <c r="R154">
        <v>7</v>
      </c>
      <c r="AI154">
        <v>7</v>
      </c>
      <c r="AM154">
        <v>6</v>
      </c>
      <c r="AY154">
        <f t="shared" si="171"/>
        <v>0</v>
      </c>
      <c r="AZ154">
        <f t="shared" si="172"/>
        <v>2</v>
      </c>
      <c r="BA154">
        <f t="shared" si="173"/>
        <v>0</v>
      </c>
      <c r="BB154">
        <f t="shared" si="174"/>
        <v>0</v>
      </c>
      <c r="BC154">
        <f t="shared" si="175"/>
        <v>0</v>
      </c>
      <c r="BD154">
        <f t="shared" si="176"/>
        <v>0</v>
      </c>
      <c r="BE154">
        <f t="shared" si="177"/>
        <v>0</v>
      </c>
      <c r="BF154">
        <f t="shared" si="178"/>
        <v>0</v>
      </c>
      <c r="BG154">
        <f t="shared" si="179"/>
        <v>0</v>
      </c>
      <c r="BH154">
        <f t="shared" si="180"/>
        <v>0</v>
      </c>
      <c r="BI154">
        <f t="shared" si="181"/>
        <v>0</v>
      </c>
      <c r="BJ154">
        <f t="shared" si="182"/>
        <v>0</v>
      </c>
      <c r="BK154">
        <f t="shared" si="183"/>
        <v>0</v>
      </c>
      <c r="BL154">
        <f t="shared" si="184"/>
        <v>0</v>
      </c>
      <c r="BM154">
        <f t="shared" si="185"/>
        <v>0</v>
      </c>
      <c r="BN154">
        <f t="shared" si="186"/>
        <v>0</v>
      </c>
      <c r="BO154">
        <f t="shared" si="187"/>
        <v>0</v>
      </c>
      <c r="BP154">
        <f t="shared" si="188"/>
        <v>0</v>
      </c>
      <c r="BQ154">
        <f t="shared" si="189"/>
        <v>0</v>
      </c>
      <c r="BR154">
        <f t="shared" si="190"/>
        <v>0</v>
      </c>
      <c r="BS154">
        <f t="shared" si="191"/>
        <v>0</v>
      </c>
      <c r="BT154">
        <f t="shared" si="192"/>
        <v>0</v>
      </c>
      <c r="BU154">
        <f t="shared" si="193"/>
        <v>2</v>
      </c>
      <c r="BV154">
        <f t="shared" si="194"/>
        <v>0</v>
      </c>
      <c r="BW154">
        <f t="shared" si="195"/>
        <v>0</v>
      </c>
      <c r="BX154">
        <f t="shared" si="196"/>
        <v>0</v>
      </c>
      <c r="BY154">
        <f t="shared" si="197"/>
        <v>0</v>
      </c>
      <c r="BZ154">
        <f t="shared" si="198"/>
        <v>0</v>
      </c>
      <c r="CA154">
        <f t="shared" si="199"/>
        <v>0</v>
      </c>
      <c r="CB154">
        <f t="shared" si="200"/>
        <v>0</v>
      </c>
      <c r="CC154">
        <f t="shared" si="201"/>
        <v>0</v>
      </c>
      <c r="CD154">
        <f t="shared" si="202"/>
        <v>0</v>
      </c>
      <c r="CE154">
        <f t="shared" si="203"/>
        <v>0</v>
      </c>
      <c r="CF154">
        <f t="shared" si="204"/>
        <v>0</v>
      </c>
      <c r="CG154">
        <f t="shared" si="153"/>
        <v>2</v>
      </c>
      <c r="CH154">
        <f t="shared" si="154"/>
        <v>2</v>
      </c>
      <c r="CI154">
        <f t="shared" si="206"/>
        <v>254000</v>
      </c>
      <c r="CJ154">
        <f t="shared" si="155"/>
        <v>0</v>
      </c>
      <c r="CK154">
        <f t="shared" si="156"/>
        <v>0</v>
      </c>
      <c r="CL154">
        <f t="shared" si="157"/>
        <v>0</v>
      </c>
      <c r="CM154">
        <f t="shared" si="158"/>
        <v>0</v>
      </c>
      <c r="CN154">
        <f t="shared" si="159"/>
        <v>0</v>
      </c>
      <c r="CO154">
        <f t="shared" si="160"/>
        <v>0</v>
      </c>
      <c r="CP154">
        <f t="shared" si="161"/>
        <v>0</v>
      </c>
      <c r="CQ154">
        <f t="shared" si="162"/>
        <v>0</v>
      </c>
      <c r="CR154">
        <f t="shared" si="163"/>
        <v>0</v>
      </c>
      <c r="CS154">
        <f t="shared" si="164"/>
        <v>0</v>
      </c>
      <c r="CT154">
        <f t="shared" si="165"/>
        <v>0</v>
      </c>
      <c r="CU154">
        <f t="shared" si="166"/>
        <v>0</v>
      </c>
      <c r="CV154">
        <f t="shared" si="167"/>
        <v>0</v>
      </c>
      <c r="CW154">
        <f t="shared" si="168"/>
        <v>0</v>
      </c>
      <c r="CX154">
        <f t="shared" si="169"/>
        <v>0</v>
      </c>
      <c r="CY154">
        <f t="shared" si="170"/>
        <v>254000</v>
      </c>
    </row>
    <row r="155" spans="1:103">
      <c r="A155" t="s">
        <v>94</v>
      </c>
      <c r="B155" t="s">
        <v>229</v>
      </c>
      <c r="C155">
        <v>8</v>
      </c>
      <c r="D155">
        <v>1</v>
      </c>
      <c r="E155">
        <v>8</v>
      </c>
      <c r="F155">
        <v>0</v>
      </c>
      <c r="H155">
        <v>89600</v>
      </c>
      <c r="I155">
        <v>1493.3333333333333</v>
      </c>
      <c r="J155">
        <f t="shared" si="152"/>
        <v>2987</v>
      </c>
      <c r="K155">
        <v>256000</v>
      </c>
      <c r="L155">
        <v>0</v>
      </c>
      <c r="M155">
        <v>0</v>
      </c>
      <c r="N155">
        <v>0</v>
      </c>
      <c r="O155">
        <v>102400</v>
      </c>
      <c r="R155">
        <v>8</v>
      </c>
      <c r="AI155">
        <v>8</v>
      </c>
      <c r="AM155">
        <v>7</v>
      </c>
      <c r="AY155">
        <f t="shared" si="171"/>
        <v>0</v>
      </c>
      <c r="AZ155">
        <f t="shared" si="172"/>
        <v>2</v>
      </c>
      <c r="BA155">
        <f t="shared" si="173"/>
        <v>0</v>
      </c>
      <c r="BB155">
        <f t="shared" si="174"/>
        <v>0</v>
      </c>
      <c r="BC155">
        <f t="shared" si="175"/>
        <v>0</v>
      </c>
      <c r="BD155">
        <f t="shared" si="176"/>
        <v>0</v>
      </c>
      <c r="BE155">
        <f t="shared" si="177"/>
        <v>0</v>
      </c>
      <c r="BF155">
        <f t="shared" si="178"/>
        <v>0</v>
      </c>
      <c r="BG155">
        <f t="shared" si="179"/>
        <v>0</v>
      </c>
      <c r="BH155">
        <f t="shared" si="180"/>
        <v>0</v>
      </c>
      <c r="BI155">
        <f t="shared" si="181"/>
        <v>0</v>
      </c>
      <c r="BJ155">
        <f t="shared" si="182"/>
        <v>0</v>
      </c>
      <c r="BK155">
        <f t="shared" si="183"/>
        <v>0</v>
      </c>
      <c r="BL155">
        <f t="shared" si="184"/>
        <v>0</v>
      </c>
      <c r="BM155">
        <f t="shared" si="185"/>
        <v>0</v>
      </c>
      <c r="BN155">
        <f t="shared" si="186"/>
        <v>0</v>
      </c>
      <c r="BO155">
        <f t="shared" si="187"/>
        <v>0</v>
      </c>
      <c r="BP155">
        <f t="shared" si="188"/>
        <v>0</v>
      </c>
      <c r="BQ155">
        <f t="shared" si="189"/>
        <v>0</v>
      </c>
      <c r="BR155">
        <f t="shared" si="190"/>
        <v>0</v>
      </c>
      <c r="BS155">
        <f t="shared" si="191"/>
        <v>0</v>
      </c>
      <c r="BT155">
        <f t="shared" si="192"/>
        <v>0</v>
      </c>
      <c r="BU155">
        <f t="shared" si="193"/>
        <v>2</v>
      </c>
      <c r="BV155">
        <f t="shared" si="194"/>
        <v>0</v>
      </c>
      <c r="BW155">
        <f t="shared" si="195"/>
        <v>0</v>
      </c>
      <c r="BX155">
        <f t="shared" si="196"/>
        <v>0</v>
      </c>
      <c r="BY155">
        <f t="shared" si="197"/>
        <v>0</v>
      </c>
      <c r="BZ155">
        <f t="shared" si="198"/>
        <v>0</v>
      </c>
      <c r="CA155">
        <f t="shared" si="199"/>
        <v>0</v>
      </c>
      <c r="CB155">
        <f t="shared" si="200"/>
        <v>0</v>
      </c>
      <c r="CC155">
        <f t="shared" si="201"/>
        <v>0</v>
      </c>
      <c r="CD155">
        <f t="shared" si="202"/>
        <v>0</v>
      </c>
      <c r="CE155">
        <f t="shared" si="203"/>
        <v>0</v>
      </c>
      <c r="CF155">
        <f t="shared" si="204"/>
        <v>0</v>
      </c>
      <c r="CG155">
        <f t="shared" si="153"/>
        <v>2</v>
      </c>
      <c r="CH155">
        <f t="shared" si="154"/>
        <v>2</v>
      </c>
      <c r="CI155">
        <f t="shared" si="206"/>
        <v>510000</v>
      </c>
      <c r="CJ155">
        <f t="shared" si="155"/>
        <v>0</v>
      </c>
      <c r="CK155">
        <f t="shared" si="156"/>
        <v>0</v>
      </c>
      <c r="CL155">
        <f t="shared" si="157"/>
        <v>0</v>
      </c>
      <c r="CM155">
        <f t="shared" si="158"/>
        <v>0</v>
      </c>
      <c r="CN155">
        <f t="shared" si="159"/>
        <v>0</v>
      </c>
      <c r="CO155">
        <f t="shared" si="160"/>
        <v>0</v>
      </c>
      <c r="CP155">
        <f t="shared" si="161"/>
        <v>0</v>
      </c>
      <c r="CQ155">
        <f t="shared" si="162"/>
        <v>0</v>
      </c>
      <c r="CR155">
        <f t="shared" si="163"/>
        <v>0</v>
      </c>
      <c r="CS155">
        <f t="shared" si="164"/>
        <v>0</v>
      </c>
      <c r="CT155">
        <f t="shared" si="165"/>
        <v>0</v>
      </c>
      <c r="CU155">
        <f t="shared" si="166"/>
        <v>0</v>
      </c>
      <c r="CV155">
        <f t="shared" si="167"/>
        <v>0</v>
      </c>
      <c r="CW155">
        <f t="shared" si="168"/>
        <v>0</v>
      </c>
      <c r="CX155">
        <f t="shared" si="169"/>
        <v>0</v>
      </c>
      <c r="CY155">
        <f t="shared" si="170"/>
        <v>510000</v>
      </c>
    </row>
    <row r="156" spans="1:103">
      <c r="A156" t="s">
        <v>94</v>
      </c>
      <c r="B156" t="s">
        <v>229</v>
      </c>
      <c r="C156">
        <v>9</v>
      </c>
      <c r="D156">
        <v>1</v>
      </c>
      <c r="E156">
        <v>9</v>
      </c>
      <c r="F156">
        <v>0</v>
      </c>
      <c r="H156">
        <v>179200</v>
      </c>
      <c r="I156">
        <v>2986.6666666666665</v>
      </c>
      <c r="J156">
        <f t="shared" si="152"/>
        <v>5974</v>
      </c>
      <c r="K156">
        <v>512000</v>
      </c>
      <c r="L156">
        <v>0</v>
      </c>
      <c r="M156">
        <v>0</v>
      </c>
      <c r="N156">
        <v>0</v>
      </c>
      <c r="O156">
        <v>204800</v>
      </c>
      <c r="R156">
        <v>9</v>
      </c>
      <c r="AI156">
        <v>9</v>
      </c>
      <c r="AM156">
        <v>8</v>
      </c>
      <c r="AY156">
        <f t="shared" si="171"/>
        <v>0</v>
      </c>
      <c r="AZ156">
        <f t="shared" si="172"/>
        <v>2</v>
      </c>
      <c r="BA156">
        <f t="shared" si="173"/>
        <v>0</v>
      </c>
      <c r="BB156">
        <f t="shared" si="174"/>
        <v>0</v>
      </c>
      <c r="BC156">
        <f t="shared" si="175"/>
        <v>0</v>
      </c>
      <c r="BD156">
        <f t="shared" si="176"/>
        <v>0</v>
      </c>
      <c r="BE156">
        <f t="shared" si="177"/>
        <v>0</v>
      </c>
      <c r="BF156">
        <f t="shared" si="178"/>
        <v>0</v>
      </c>
      <c r="BG156">
        <f t="shared" si="179"/>
        <v>0</v>
      </c>
      <c r="BH156">
        <f t="shared" si="180"/>
        <v>0</v>
      </c>
      <c r="BI156">
        <f t="shared" si="181"/>
        <v>0</v>
      </c>
      <c r="BJ156">
        <f t="shared" si="182"/>
        <v>0</v>
      </c>
      <c r="BK156">
        <f t="shared" si="183"/>
        <v>0</v>
      </c>
      <c r="BL156">
        <f t="shared" si="184"/>
        <v>0</v>
      </c>
      <c r="BM156">
        <f t="shared" si="185"/>
        <v>0</v>
      </c>
      <c r="BN156">
        <f t="shared" si="186"/>
        <v>0</v>
      </c>
      <c r="BO156">
        <f t="shared" si="187"/>
        <v>0</v>
      </c>
      <c r="BP156">
        <f t="shared" si="188"/>
        <v>0</v>
      </c>
      <c r="BQ156">
        <f t="shared" si="189"/>
        <v>0</v>
      </c>
      <c r="BR156">
        <f t="shared" si="190"/>
        <v>0</v>
      </c>
      <c r="BS156">
        <f t="shared" si="191"/>
        <v>0</v>
      </c>
      <c r="BT156">
        <f t="shared" si="192"/>
        <v>0</v>
      </c>
      <c r="BU156">
        <f t="shared" si="193"/>
        <v>2</v>
      </c>
      <c r="BV156">
        <f t="shared" si="194"/>
        <v>0</v>
      </c>
      <c r="BW156">
        <f t="shared" si="195"/>
        <v>0</v>
      </c>
      <c r="BX156">
        <f t="shared" si="196"/>
        <v>0</v>
      </c>
      <c r="BY156">
        <f t="shared" si="197"/>
        <v>0</v>
      </c>
      <c r="BZ156">
        <f t="shared" si="198"/>
        <v>0</v>
      </c>
      <c r="CA156">
        <f t="shared" si="199"/>
        <v>0</v>
      </c>
      <c r="CB156">
        <f t="shared" si="200"/>
        <v>0</v>
      </c>
      <c r="CC156">
        <f t="shared" si="201"/>
        <v>0</v>
      </c>
      <c r="CD156">
        <f t="shared" si="202"/>
        <v>0</v>
      </c>
      <c r="CE156">
        <f t="shared" si="203"/>
        <v>0</v>
      </c>
      <c r="CF156">
        <f t="shared" si="204"/>
        <v>0</v>
      </c>
      <c r="CG156">
        <f t="shared" si="153"/>
        <v>2</v>
      </c>
      <c r="CH156">
        <f t="shared" si="154"/>
        <v>2</v>
      </c>
      <c r="CI156">
        <f t="shared" si="206"/>
        <v>1022000</v>
      </c>
      <c r="CJ156">
        <f t="shared" si="155"/>
        <v>0</v>
      </c>
      <c r="CK156">
        <f t="shared" si="156"/>
        <v>0</v>
      </c>
      <c r="CL156">
        <f t="shared" si="157"/>
        <v>0</v>
      </c>
      <c r="CM156">
        <f t="shared" si="158"/>
        <v>0</v>
      </c>
      <c r="CN156">
        <f t="shared" si="159"/>
        <v>0</v>
      </c>
      <c r="CO156">
        <f t="shared" si="160"/>
        <v>0</v>
      </c>
      <c r="CP156">
        <f t="shared" si="161"/>
        <v>0</v>
      </c>
      <c r="CQ156">
        <f t="shared" si="162"/>
        <v>0</v>
      </c>
      <c r="CR156">
        <f t="shared" si="163"/>
        <v>0</v>
      </c>
      <c r="CS156">
        <f t="shared" si="164"/>
        <v>0</v>
      </c>
      <c r="CT156">
        <f t="shared" si="165"/>
        <v>0</v>
      </c>
      <c r="CU156">
        <f t="shared" si="166"/>
        <v>0</v>
      </c>
      <c r="CV156">
        <f t="shared" si="167"/>
        <v>0</v>
      </c>
      <c r="CW156">
        <f t="shared" si="168"/>
        <v>0</v>
      </c>
      <c r="CX156">
        <f t="shared" si="169"/>
        <v>0</v>
      </c>
      <c r="CY156">
        <f t="shared" si="170"/>
        <v>1022000</v>
      </c>
    </row>
    <row r="157" spans="1:103">
      <c r="A157" t="s">
        <v>94</v>
      </c>
      <c r="B157" t="s">
        <v>229</v>
      </c>
      <c r="C157">
        <v>10</v>
      </c>
      <c r="D157">
        <v>1</v>
      </c>
      <c r="E157">
        <v>10</v>
      </c>
      <c r="F157">
        <v>0</v>
      </c>
      <c r="H157">
        <v>358400</v>
      </c>
      <c r="I157">
        <v>5973.333333333333</v>
      </c>
      <c r="J157">
        <f t="shared" si="152"/>
        <v>11947</v>
      </c>
      <c r="K157">
        <v>1024000</v>
      </c>
      <c r="L157">
        <v>0</v>
      </c>
      <c r="M157">
        <v>0</v>
      </c>
      <c r="N157">
        <v>0</v>
      </c>
      <c r="O157">
        <v>409600</v>
      </c>
      <c r="R157">
        <v>10</v>
      </c>
      <c r="AI157">
        <v>10</v>
      </c>
      <c r="AM157">
        <v>9</v>
      </c>
      <c r="AY157">
        <f t="shared" si="171"/>
        <v>0</v>
      </c>
      <c r="AZ157">
        <f t="shared" si="172"/>
        <v>2</v>
      </c>
      <c r="BA157">
        <f t="shared" si="173"/>
        <v>0</v>
      </c>
      <c r="BB157">
        <f t="shared" si="174"/>
        <v>0</v>
      </c>
      <c r="BC157">
        <f t="shared" si="175"/>
        <v>0</v>
      </c>
      <c r="BD157">
        <f t="shared" si="176"/>
        <v>0</v>
      </c>
      <c r="BE157">
        <f t="shared" si="177"/>
        <v>0</v>
      </c>
      <c r="BF157">
        <f t="shared" si="178"/>
        <v>0</v>
      </c>
      <c r="BG157">
        <f t="shared" si="179"/>
        <v>0</v>
      </c>
      <c r="BH157">
        <f t="shared" si="180"/>
        <v>0</v>
      </c>
      <c r="BI157">
        <f t="shared" si="181"/>
        <v>0</v>
      </c>
      <c r="BJ157">
        <f t="shared" si="182"/>
        <v>0</v>
      </c>
      <c r="BK157">
        <f t="shared" si="183"/>
        <v>0</v>
      </c>
      <c r="BL157">
        <f t="shared" si="184"/>
        <v>0</v>
      </c>
      <c r="BM157">
        <f t="shared" si="185"/>
        <v>0</v>
      </c>
      <c r="BN157">
        <f t="shared" si="186"/>
        <v>0</v>
      </c>
      <c r="BO157">
        <f t="shared" si="187"/>
        <v>0</v>
      </c>
      <c r="BP157">
        <f t="shared" si="188"/>
        <v>0</v>
      </c>
      <c r="BQ157">
        <f t="shared" si="189"/>
        <v>0</v>
      </c>
      <c r="BR157">
        <f t="shared" si="190"/>
        <v>0</v>
      </c>
      <c r="BS157">
        <f t="shared" si="191"/>
        <v>0</v>
      </c>
      <c r="BT157">
        <f t="shared" si="192"/>
        <v>0</v>
      </c>
      <c r="BU157">
        <f t="shared" si="193"/>
        <v>2</v>
      </c>
      <c r="BV157">
        <f t="shared" si="194"/>
        <v>0</v>
      </c>
      <c r="BW157">
        <f t="shared" si="195"/>
        <v>0</v>
      </c>
      <c r="BX157">
        <f t="shared" si="196"/>
        <v>0</v>
      </c>
      <c r="BY157">
        <f t="shared" si="197"/>
        <v>0</v>
      </c>
      <c r="BZ157">
        <f t="shared" si="198"/>
        <v>0</v>
      </c>
      <c r="CA157">
        <f t="shared" si="199"/>
        <v>0</v>
      </c>
      <c r="CB157">
        <f t="shared" si="200"/>
        <v>0</v>
      </c>
      <c r="CC157">
        <f t="shared" si="201"/>
        <v>0</v>
      </c>
      <c r="CD157">
        <f t="shared" si="202"/>
        <v>0</v>
      </c>
      <c r="CE157">
        <f t="shared" si="203"/>
        <v>0</v>
      </c>
      <c r="CF157">
        <f t="shared" si="204"/>
        <v>0</v>
      </c>
      <c r="CG157">
        <f t="shared" si="153"/>
        <v>2</v>
      </c>
      <c r="CH157">
        <f t="shared" si="154"/>
        <v>2</v>
      </c>
      <c r="CI157">
        <f t="shared" si="206"/>
        <v>2046000</v>
      </c>
      <c r="CJ157">
        <f t="shared" si="155"/>
        <v>0</v>
      </c>
      <c r="CK157">
        <f t="shared" si="156"/>
        <v>0</v>
      </c>
      <c r="CL157">
        <f t="shared" si="157"/>
        <v>0</v>
      </c>
      <c r="CM157">
        <f t="shared" si="158"/>
        <v>0</v>
      </c>
      <c r="CN157">
        <f t="shared" si="159"/>
        <v>0</v>
      </c>
      <c r="CO157">
        <f t="shared" si="160"/>
        <v>0</v>
      </c>
      <c r="CP157">
        <f t="shared" si="161"/>
        <v>0</v>
      </c>
      <c r="CQ157">
        <f t="shared" si="162"/>
        <v>0</v>
      </c>
      <c r="CR157">
        <f t="shared" si="163"/>
        <v>0</v>
      </c>
      <c r="CS157">
        <f t="shared" si="164"/>
        <v>0</v>
      </c>
      <c r="CT157">
        <f t="shared" si="165"/>
        <v>0</v>
      </c>
      <c r="CU157">
        <f t="shared" si="166"/>
        <v>0</v>
      </c>
      <c r="CV157">
        <f t="shared" si="167"/>
        <v>0</v>
      </c>
      <c r="CW157">
        <f t="shared" si="168"/>
        <v>0</v>
      </c>
      <c r="CX157">
        <f t="shared" si="169"/>
        <v>0</v>
      </c>
      <c r="CY157">
        <f t="shared" si="170"/>
        <v>2046000</v>
      </c>
    </row>
    <row r="158" spans="1:103">
      <c r="A158" t="s">
        <v>378</v>
      </c>
      <c r="B158" t="s">
        <v>229</v>
      </c>
      <c r="C158">
        <v>1</v>
      </c>
      <c r="D158">
        <v>1</v>
      </c>
      <c r="E158">
        <v>1</v>
      </c>
      <c r="F158">
        <v>0</v>
      </c>
      <c r="H158">
        <v>50</v>
      </c>
      <c r="I158">
        <v>0.83333333333333337</v>
      </c>
      <c r="J158">
        <f t="shared" si="152"/>
        <v>2</v>
      </c>
      <c r="K158">
        <v>1500</v>
      </c>
      <c r="L158">
        <v>0</v>
      </c>
      <c r="M158">
        <v>0</v>
      </c>
      <c r="N158">
        <v>500</v>
      </c>
      <c r="O158">
        <v>200</v>
      </c>
      <c r="R158">
        <v>1</v>
      </c>
      <c r="AH158">
        <v>1</v>
      </c>
      <c r="AY158">
        <f t="shared" si="171"/>
        <v>0</v>
      </c>
      <c r="AZ158">
        <f t="shared" si="172"/>
        <v>2</v>
      </c>
      <c r="BA158">
        <f t="shared" si="173"/>
        <v>0</v>
      </c>
      <c r="BB158">
        <f t="shared" si="174"/>
        <v>0</v>
      </c>
      <c r="BC158">
        <f t="shared" si="175"/>
        <v>0</v>
      </c>
      <c r="BD158">
        <f t="shared" si="176"/>
        <v>0</v>
      </c>
      <c r="BE158">
        <f t="shared" si="177"/>
        <v>0</v>
      </c>
      <c r="BF158">
        <f t="shared" si="178"/>
        <v>0</v>
      </c>
      <c r="BG158">
        <f t="shared" si="179"/>
        <v>0</v>
      </c>
      <c r="BH158">
        <f t="shared" si="180"/>
        <v>0</v>
      </c>
      <c r="BI158">
        <f t="shared" si="181"/>
        <v>0</v>
      </c>
      <c r="BJ158">
        <f t="shared" si="182"/>
        <v>0</v>
      </c>
      <c r="BK158">
        <f t="shared" si="183"/>
        <v>0</v>
      </c>
      <c r="BL158">
        <f t="shared" si="184"/>
        <v>0</v>
      </c>
      <c r="BM158">
        <f t="shared" si="185"/>
        <v>0</v>
      </c>
      <c r="BN158">
        <f t="shared" si="186"/>
        <v>0</v>
      </c>
      <c r="BO158">
        <f t="shared" si="187"/>
        <v>0</v>
      </c>
      <c r="BP158">
        <f t="shared" si="188"/>
        <v>0</v>
      </c>
      <c r="BQ158">
        <f t="shared" si="189"/>
        <v>0</v>
      </c>
      <c r="BR158">
        <f t="shared" si="190"/>
        <v>0</v>
      </c>
      <c r="BS158">
        <f t="shared" si="191"/>
        <v>0</v>
      </c>
      <c r="BT158">
        <f t="shared" si="192"/>
        <v>0</v>
      </c>
      <c r="BU158">
        <f t="shared" si="193"/>
        <v>0</v>
      </c>
      <c r="BV158">
        <f t="shared" si="194"/>
        <v>0</v>
      </c>
      <c r="BW158">
        <f t="shared" si="195"/>
        <v>0</v>
      </c>
      <c r="BX158">
        <f t="shared" si="196"/>
        <v>0</v>
      </c>
      <c r="BY158">
        <f t="shared" si="197"/>
        <v>0</v>
      </c>
      <c r="BZ158">
        <f t="shared" si="198"/>
        <v>0</v>
      </c>
      <c r="CA158">
        <f t="shared" si="199"/>
        <v>0</v>
      </c>
      <c r="CB158">
        <f t="shared" si="200"/>
        <v>0</v>
      </c>
      <c r="CC158">
        <f t="shared" si="201"/>
        <v>0</v>
      </c>
      <c r="CD158">
        <f t="shared" si="202"/>
        <v>0</v>
      </c>
      <c r="CE158">
        <f t="shared" si="203"/>
        <v>0</v>
      </c>
      <c r="CF158">
        <f t="shared" si="204"/>
        <v>0</v>
      </c>
      <c r="CG158">
        <f t="shared" si="153"/>
        <v>2</v>
      </c>
      <c r="CH158">
        <f t="shared" si="154"/>
        <v>2</v>
      </c>
      <c r="CI158">
        <f>K158</f>
        <v>1500</v>
      </c>
      <c r="CJ158">
        <f t="shared" si="155"/>
        <v>0</v>
      </c>
      <c r="CK158">
        <f t="shared" si="156"/>
        <v>0</v>
      </c>
      <c r="CL158">
        <f t="shared" si="157"/>
        <v>0</v>
      </c>
      <c r="CM158">
        <f t="shared" si="158"/>
        <v>0</v>
      </c>
      <c r="CN158">
        <f t="shared" si="159"/>
        <v>0</v>
      </c>
      <c r="CO158">
        <f t="shared" si="160"/>
        <v>0</v>
      </c>
      <c r="CP158">
        <f t="shared" si="161"/>
        <v>0</v>
      </c>
      <c r="CQ158">
        <f t="shared" si="162"/>
        <v>0</v>
      </c>
      <c r="CR158">
        <f t="shared" si="163"/>
        <v>0</v>
      </c>
      <c r="CS158">
        <f t="shared" si="164"/>
        <v>0</v>
      </c>
      <c r="CT158">
        <f t="shared" si="165"/>
        <v>0</v>
      </c>
      <c r="CU158">
        <f t="shared" si="166"/>
        <v>0</v>
      </c>
      <c r="CV158">
        <f t="shared" si="167"/>
        <v>0</v>
      </c>
      <c r="CW158">
        <f t="shared" si="168"/>
        <v>0</v>
      </c>
      <c r="CX158">
        <f t="shared" si="169"/>
        <v>0</v>
      </c>
      <c r="CY158">
        <f t="shared" si="170"/>
        <v>1500</v>
      </c>
    </row>
    <row r="159" spans="1:103">
      <c r="A159" t="s">
        <v>378</v>
      </c>
      <c r="B159" t="s">
        <v>229</v>
      </c>
      <c r="C159">
        <v>2</v>
      </c>
      <c r="D159">
        <v>1</v>
      </c>
      <c r="E159">
        <v>2</v>
      </c>
      <c r="F159">
        <v>0</v>
      </c>
      <c r="H159">
        <v>1200</v>
      </c>
      <c r="I159">
        <v>20</v>
      </c>
      <c r="J159">
        <f t="shared" si="152"/>
        <v>40</v>
      </c>
      <c r="K159">
        <v>3000</v>
      </c>
      <c r="L159">
        <v>0</v>
      </c>
      <c r="M159">
        <v>0</v>
      </c>
      <c r="N159">
        <v>1000</v>
      </c>
      <c r="O159">
        <v>400</v>
      </c>
      <c r="R159">
        <v>2</v>
      </c>
      <c r="AH159">
        <v>2</v>
      </c>
      <c r="AL159">
        <v>1</v>
      </c>
      <c r="AY159">
        <f t="shared" si="171"/>
        <v>0</v>
      </c>
      <c r="AZ159">
        <f t="shared" si="172"/>
        <v>2</v>
      </c>
      <c r="BA159">
        <f t="shared" si="173"/>
        <v>0</v>
      </c>
      <c r="BB159">
        <f t="shared" si="174"/>
        <v>0</v>
      </c>
      <c r="BC159">
        <f t="shared" si="175"/>
        <v>0</v>
      </c>
      <c r="BD159">
        <f t="shared" si="176"/>
        <v>0</v>
      </c>
      <c r="BE159">
        <f t="shared" si="177"/>
        <v>0</v>
      </c>
      <c r="BF159">
        <f t="shared" si="178"/>
        <v>0</v>
      </c>
      <c r="BG159">
        <f t="shared" si="179"/>
        <v>0</v>
      </c>
      <c r="BH159">
        <f t="shared" si="180"/>
        <v>0</v>
      </c>
      <c r="BI159">
        <f t="shared" si="181"/>
        <v>0</v>
      </c>
      <c r="BJ159">
        <f t="shared" si="182"/>
        <v>0</v>
      </c>
      <c r="BK159">
        <f t="shared" si="183"/>
        <v>0</v>
      </c>
      <c r="BL159">
        <f t="shared" si="184"/>
        <v>0</v>
      </c>
      <c r="BM159">
        <f t="shared" si="185"/>
        <v>0</v>
      </c>
      <c r="BN159">
        <f t="shared" si="186"/>
        <v>0</v>
      </c>
      <c r="BO159">
        <f t="shared" si="187"/>
        <v>0</v>
      </c>
      <c r="BP159">
        <f t="shared" si="188"/>
        <v>0</v>
      </c>
      <c r="BQ159">
        <f t="shared" si="189"/>
        <v>0</v>
      </c>
      <c r="BR159">
        <f t="shared" si="190"/>
        <v>0</v>
      </c>
      <c r="BS159">
        <f t="shared" si="191"/>
        <v>0</v>
      </c>
      <c r="BT159">
        <f t="shared" si="192"/>
        <v>2</v>
      </c>
      <c r="BU159">
        <f t="shared" si="193"/>
        <v>0</v>
      </c>
      <c r="BV159">
        <f t="shared" si="194"/>
        <v>0</v>
      </c>
      <c r="BW159">
        <f t="shared" si="195"/>
        <v>0</v>
      </c>
      <c r="BX159">
        <f t="shared" si="196"/>
        <v>0</v>
      </c>
      <c r="BY159">
        <f t="shared" si="197"/>
        <v>0</v>
      </c>
      <c r="BZ159">
        <f t="shared" si="198"/>
        <v>0</v>
      </c>
      <c r="CA159">
        <f t="shared" si="199"/>
        <v>0</v>
      </c>
      <c r="CB159">
        <f t="shared" si="200"/>
        <v>0</v>
      </c>
      <c r="CC159">
        <f t="shared" si="201"/>
        <v>0</v>
      </c>
      <c r="CD159">
        <f t="shared" si="202"/>
        <v>0</v>
      </c>
      <c r="CE159">
        <f t="shared" si="203"/>
        <v>0</v>
      </c>
      <c r="CF159">
        <f t="shared" si="204"/>
        <v>0</v>
      </c>
      <c r="CG159">
        <f t="shared" si="153"/>
        <v>2</v>
      </c>
      <c r="CH159">
        <f t="shared" si="154"/>
        <v>2</v>
      </c>
      <c r="CI159">
        <f>CI158+K159</f>
        <v>4500</v>
      </c>
      <c r="CJ159">
        <f t="shared" si="155"/>
        <v>0</v>
      </c>
      <c r="CK159">
        <f t="shared" si="156"/>
        <v>0</v>
      </c>
      <c r="CL159">
        <f t="shared" si="157"/>
        <v>0</v>
      </c>
      <c r="CM159">
        <f t="shared" si="158"/>
        <v>0</v>
      </c>
      <c r="CN159">
        <f t="shared" si="159"/>
        <v>0</v>
      </c>
      <c r="CO159">
        <f t="shared" si="160"/>
        <v>0</v>
      </c>
      <c r="CP159">
        <f t="shared" si="161"/>
        <v>0</v>
      </c>
      <c r="CQ159">
        <f t="shared" si="162"/>
        <v>0</v>
      </c>
      <c r="CR159">
        <f t="shared" si="163"/>
        <v>0</v>
      </c>
      <c r="CS159">
        <f t="shared" si="164"/>
        <v>0</v>
      </c>
      <c r="CT159">
        <f t="shared" si="165"/>
        <v>0</v>
      </c>
      <c r="CU159">
        <f t="shared" si="166"/>
        <v>0</v>
      </c>
      <c r="CV159">
        <f t="shared" si="167"/>
        <v>0</v>
      </c>
      <c r="CW159">
        <f t="shared" si="168"/>
        <v>0</v>
      </c>
      <c r="CX159">
        <f t="shared" si="169"/>
        <v>0</v>
      </c>
      <c r="CY159">
        <f t="shared" si="170"/>
        <v>4500</v>
      </c>
    </row>
    <row r="160" spans="1:103">
      <c r="A160" t="s">
        <v>378</v>
      </c>
      <c r="B160" t="s">
        <v>229</v>
      </c>
      <c r="C160">
        <v>3</v>
      </c>
      <c r="D160">
        <v>1</v>
      </c>
      <c r="E160">
        <v>3</v>
      </c>
      <c r="F160">
        <v>0</v>
      </c>
      <c r="H160">
        <v>2400</v>
      </c>
      <c r="I160">
        <v>40</v>
      </c>
      <c r="J160">
        <f t="shared" si="152"/>
        <v>80</v>
      </c>
      <c r="K160">
        <v>6000</v>
      </c>
      <c r="L160">
        <v>0</v>
      </c>
      <c r="M160">
        <v>0</v>
      </c>
      <c r="N160">
        <v>2000</v>
      </c>
      <c r="O160">
        <v>800</v>
      </c>
      <c r="R160">
        <v>3</v>
      </c>
      <c r="AH160">
        <v>3</v>
      </c>
      <c r="AL160">
        <v>2</v>
      </c>
      <c r="AY160">
        <f t="shared" si="171"/>
        <v>0</v>
      </c>
      <c r="AZ160">
        <f t="shared" si="172"/>
        <v>2</v>
      </c>
      <c r="BA160">
        <f t="shared" si="173"/>
        <v>0</v>
      </c>
      <c r="BB160">
        <f t="shared" si="174"/>
        <v>0</v>
      </c>
      <c r="BC160">
        <f t="shared" si="175"/>
        <v>0</v>
      </c>
      <c r="BD160">
        <f t="shared" si="176"/>
        <v>0</v>
      </c>
      <c r="BE160">
        <f t="shared" si="177"/>
        <v>0</v>
      </c>
      <c r="BF160">
        <f t="shared" si="178"/>
        <v>0</v>
      </c>
      <c r="BG160">
        <f t="shared" si="179"/>
        <v>0</v>
      </c>
      <c r="BH160">
        <f t="shared" si="180"/>
        <v>0</v>
      </c>
      <c r="BI160">
        <f t="shared" si="181"/>
        <v>0</v>
      </c>
      <c r="BJ160">
        <f t="shared" si="182"/>
        <v>0</v>
      </c>
      <c r="BK160">
        <f t="shared" si="183"/>
        <v>0</v>
      </c>
      <c r="BL160">
        <f t="shared" si="184"/>
        <v>0</v>
      </c>
      <c r="BM160">
        <f t="shared" si="185"/>
        <v>0</v>
      </c>
      <c r="BN160">
        <f t="shared" si="186"/>
        <v>0</v>
      </c>
      <c r="BO160">
        <f t="shared" si="187"/>
        <v>0</v>
      </c>
      <c r="BP160">
        <f t="shared" si="188"/>
        <v>0</v>
      </c>
      <c r="BQ160">
        <f t="shared" si="189"/>
        <v>0</v>
      </c>
      <c r="BR160">
        <f t="shared" si="190"/>
        <v>0</v>
      </c>
      <c r="BS160">
        <f t="shared" si="191"/>
        <v>0</v>
      </c>
      <c r="BT160">
        <f t="shared" si="192"/>
        <v>2</v>
      </c>
      <c r="BU160">
        <f t="shared" si="193"/>
        <v>0</v>
      </c>
      <c r="BV160">
        <f t="shared" si="194"/>
        <v>0</v>
      </c>
      <c r="BW160">
        <f t="shared" si="195"/>
        <v>0</v>
      </c>
      <c r="BX160">
        <f t="shared" si="196"/>
        <v>0</v>
      </c>
      <c r="BY160">
        <f t="shared" si="197"/>
        <v>0</v>
      </c>
      <c r="BZ160">
        <f t="shared" si="198"/>
        <v>0</v>
      </c>
      <c r="CA160">
        <f t="shared" si="199"/>
        <v>0</v>
      </c>
      <c r="CB160">
        <f t="shared" si="200"/>
        <v>0</v>
      </c>
      <c r="CC160">
        <f t="shared" si="201"/>
        <v>0</v>
      </c>
      <c r="CD160">
        <f t="shared" si="202"/>
        <v>0</v>
      </c>
      <c r="CE160">
        <f t="shared" si="203"/>
        <v>0</v>
      </c>
      <c r="CF160">
        <f t="shared" si="204"/>
        <v>0</v>
      </c>
      <c r="CG160">
        <f t="shared" si="153"/>
        <v>2</v>
      </c>
      <c r="CH160">
        <f t="shared" si="154"/>
        <v>2</v>
      </c>
      <c r="CI160">
        <f t="shared" ref="CI160:CI168" si="207">CI159+K160</f>
        <v>10500</v>
      </c>
      <c r="CJ160">
        <f t="shared" si="155"/>
        <v>0</v>
      </c>
      <c r="CK160">
        <f t="shared" si="156"/>
        <v>0</v>
      </c>
      <c r="CL160">
        <f t="shared" si="157"/>
        <v>0</v>
      </c>
      <c r="CM160">
        <f t="shared" si="158"/>
        <v>0</v>
      </c>
      <c r="CN160">
        <f t="shared" si="159"/>
        <v>0</v>
      </c>
      <c r="CO160">
        <f t="shared" si="160"/>
        <v>0</v>
      </c>
      <c r="CP160">
        <f t="shared" si="161"/>
        <v>0</v>
      </c>
      <c r="CQ160">
        <f t="shared" si="162"/>
        <v>0</v>
      </c>
      <c r="CR160">
        <f t="shared" si="163"/>
        <v>0</v>
      </c>
      <c r="CS160">
        <f t="shared" si="164"/>
        <v>0</v>
      </c>
      <c r="CT160">
        <f t="shared" si="165"/>
        <v>0</v>
      </c>
      <c r="CU160">
        <f t="shared" si="166"/>
        <v>0</v>
      </c>
      <c r="CV160">
        <f t="shared" si="167"/>
        <v>0</v>
      </c>
      <c r="CW160">
        <f t="shared" si="168"/>
        <v>0</v>
      </c>
      <c r="CX160">
        <f t="shared" si="169"/>
        <v>0</v>
      </c>
      <c r="CY160">
        <f t="shared" si="170"/>
        <v>10500</v>
      </c>
    </row>
    <row r="161" spans="1:103">
      <c r="A161" t="s">
        <v>378</v>
      </c>
      <c r="B161" t="s">
        <v>229</v>
      </c>
      <c r="C161">
        <v>4</v>
      </c>
      <c r="D161">
        <v>1</v>
      </c>
      <c r="E161">
        <v>4</v>
      </c>
      <c r="F161">
        <v>0</v>
      </c>
      <c r="H161">
        <v>4800</v>
      </c>
      <c r="I161">
        <v>80</v>
      </c>
      <c r="J161">
        <f t="shared" si="152"/>
        <v>160</v>
      </c>
      <c r="K161">
        <v>12000</v>
      </c>
      <c r="L161">
        <v>0</v>
      </c>
      <c r="M161">
        <v>0</v>
      </c>
      <c r="N161">
        <v>4000</v>
      </c>
      <c r="O161">
        <v>1600</v>
      </c>
      <c r="R161">
        <v>4</v>
      </c>
      <c r="AH161">
        <v>4</v>
      </c>
      <c r="AL161">
        <v>3</v>
      </c>
      <c r="AY161">
        <f t="shared" si="171"/>
        <v>0</v>
      </c>
      <c r="AZ161">
        <f t="shared" si="172"/>
        <v>2</v>
      </c>
      <c r="BA161">
        <f t="shared" si="173"/>
        <v>0</v>
      </c>
      <c r="BB161">
        <f t="shared" si="174"/>
        <v>0</v>
      </c>
      <c r="BC161">
        <f t="shared" si="175"/>
        <v>0</v>
      </c>
      <c r="BD161">
        <f t="shared" si="176"/>
        <v>0</v>
      </c>
      <c r="BE161">
        <f t="shared" si="177"/>
        <v>0</v>
      </c>
      <c r="BF161">
        <f t="shared" si="178"/>
        <v>0</v>
      </c>
      <c r="BG161">
        <f t="shared" si="179"/>
        <v>0</v>
      </c>
      <c r="BH161">
        <f t="shared" si="180"/>
        <v>0</v>
      </c>
      <c r="BI161">
        <f t="shared" si="181"/>
        <v>0</v>
      </c>
      <c r="BJ161">
        <f t="shared" si="182"/>
        <v>0</v>
      </c>
      <c r="BK161">
        <f t="shared" si="183"/>
        <v>0</v>
      </c>
      <c r="BL161">
        <f t="shared" si="184"/>
        <v>0</v>
      </c>
      <c r="BM161">
        <f t="shared" si="185"/>
        <v>0</v>
      </c>
      <c r="BN161">
        <f t="shared" si="186"/>
        <v>0</v>
      </c>
      <c r="BO161">
        <f t="shared" si="187"/>
        <v>0</v>
      </c>
      <c r="BP161">
        <f t="shared" si="188"/>
        <v>0</v>
      </c>
      <c r="BQ161">
        <f t="shared" si="189"/>
        <v>0</v>
      </c>
      <c r="BR161">
        <f t="shared" si="190"/>
        <v>0</v>
      </c>
      <c r="BS161">
        <f t="shared" si="191"/>
        <v>0</v>
      </c>
      <c r="BT161">
        <f t="shared" si="192"/>
        <v>2</v>
      </c>
      <c r="BU161">
        <f t="shared" si="193"/>
        <v>0</v>
      </c>
      <c r="BV161">
        <f t="shared" si="194"/>
        <v>0</v>
      </c>
      <c r="BW161">
        <f t="shared" si="195"/>
        <v>0</v>
      </c>
      <c r="BX161">
        <f t="shared" si="196"/>
        <v>0</v>
      </c>
      <c r="BY161">
        <f t="shared" si="197"/>
        <v>0</v>
      </c>
      <c r="BZ161">
        <f t="shared" si="198"/>
        <v>0</v>
      </c>
      <c r="CA161">
        <f t="shared" si="199"/>
        <v>0</v>
      </c>
      <c r="CB161">
        <f t="shared" si="200"/>
        <v>0</v>
      </c>
      <c r="CC161">
        <f t="shared" si="201"/>
        <v>0</v>
      </c>
      <c r="CD161">
        <f t="shared" si="202"/>
        <v>0</v>
      </c>
      <c r="CE161">
        <f t="shared" si="203"/>
        <v>0</v>
      </c>
      <c r="CF161">
        <f t="shared" si="204"/>
        <v>0</v>
      </c>
      <c r="CG161">
        <f t="shared" si="153"/>
        <v>2</v>
      </c>
      <c r="CH161">
        <f t="shared" si="154"/>
        <v>2</v>
      </c>
      <c r="CI161">
        <f t="shared" si="207"/>
        <v>22500</v>
      </c>
      <c r="CJ161">
        <f t="shared" si="155"/>
        <v>0</v>
      </c>
      <c r="CK161">
        <f t="shared" si="156"/>
        <v>0</v>
      </c>
      <c r="CL161">
        <f t="shared" si="157"/>
        <v>0</v>
      </c>
      <c r="CM161">
        <f t="shared" si="158"/>
        <v>0</v>
      </c>
      <c r="CN161">
        <f t="shared" si="159"/>
        <v>0</v>
      </c>
      <c r="CO161">
        <f t="shared" si="160"/>
        <v>0</v>
      </c>
      <c r="CP161">
        <f t="shared" si="161"/>
        <v>0</v>
      </c>
      <c r="CQ161">
        <f t="shared" si="162"/>
        <v>0</v>
      </c>
      <c r="CR161">
        <f t="shared" si="163"/>
        <v>0</v>
      </c>
      <c r="CS161">
        <f t="shared" si="164"/>
        <v>0</v>
      </c>
      <c r="CT161">
        <f t="shared" si="165"/>
        <v>0</v>
      </c>
      <c r="CU161">
        <f t="shared" si="166"/>
        <v>0</v>
      </c>
      <c r="CV161">
        <f t="shared" si="167"/>
        <v>0</v>
      </c>
      <c r="CW161">
        <f t="shared" si="168"/>
        <v>0</v>
      </c>
      <c r="CX161">
        <f t="shared" si="169"/>
        <v>0</v>
      </c>
      <c r="CY161">
        <f t="shared" si="170"/>
        <v>22500</v>
      </c>
    </row>
    <row r="162" spans="1:103">
      <c r="A162" t="s">
        <v>378</v>
      </c>
      <c r="B162" t="s">
        <v>229</v>
      </c>
      <c r="C162">
        <v>5</v>
      </c>
      <c r="D162">
        <v>1</v>
      </c>
      <c r="E162">
        <v>5</v>
      </c>
      <c r="F162">
        <v>0</v>
      </c>
      <c r="H162">
        <v>9600</v>
      </c>
      <c r="I162">
        <v>160</v>
      </c>
      <c r="J162">
        <f t="shared" si="152"/>
        <v>320</v>
      </c>
      <c r="K162">
        <v>24000</v>
      </c>
      <c r="L162">
        <v>0</v>
      </c>
      <c r="M162">
        <v>0</v>
      </c>
      <c r="N162">
        <v>8000</v>
      </c>
      <c r="O162">
        <v>3200</v>
      </c>
      <c r="R162">
        <v>5</v>
      </c>
      <c r="AH162">
        <v>5</v>
      </c>
      <c r="AL162">
        <v>4</v>
      </c>
      <c r="AY162">
        <f t="shared" si="171"/>
        <v>0</v>
      </c>
      <c r="AZ162">
        <f t="shared" si="172"/>
        <v>2</v>
      </c>
      <c r="BA162">
        <f t="shared" si="173"/>
        <v>0</v>
      </c>
      <c r="BB162">
        <f t="shared" si="174"/>
        <v>0</v>
      </c>
      <c r="BC162">
        <f t="shared" si="175"/>
        <v>0</v>
      </c>
      <c r="BD162">
        <f t="shared" si="176"/>
        <v>0</v>
      </c>
      <c r="BE162">
        <f t="shared" si="177"/>
        <v>0</v>
      </c>
      <c r="BF162">
        <f t="shared" si="178"/>
        <v>0</v>
      </c>
      <c r="BG162">
        <f t="shared" si="179"/>
        <v>0</v>
      </c>
      <c r="BH162">
        <f t="shared" si="180"/>
        <v>0</v>
      </c>
      <c r="BI162">
        <f t="shared" si="181"/>
        <v>0</v>
      </c>
      <c r="BJ162">
        <f t="shared" si="182"/>
        <v>0</v>
      </c>
      <c r="BK162">
        <f t="shared" si="183"/>
        <v>0</v>
      </c>
      <c r="BL162">
        <f t="shared" si="184"/>
        <v>0</v>
      </c>
      <c r="BM162">
        <f t="shared" si="185"/>
        <v>0</v>
      </c>
      <c r="BN162">
        <f t="shared" si="186"/>
        <v>0</v>
      </c>
      <c r="BO162">
        <f t="shared" si="187"/>
        <v>0</v>
      </c>
      <c r="BP162">
        <f t="shared" si="188"/>
        <v>0</v>
      </c>
      <c r="BQ162">
        <f t="shared" si="189"/>
        <v>0</v>
      </c>
      <c r="BR162">
        <f t="shared" si="190"/>
        <v>0</v>
      </c>
      <c r="BS162">
        <f t="shared" si="191"/>
        <v>0</v>
      </c>
      <c r="BT162">
        <f t="shared" si="192"/>
        <v>2</v>
      </c>
      <c r="BU162">
        <f t="shared" si="193"/>
        <v>0</v>
      </c>
      <c r="BV162">
        <f t="shared" si="194"/>
        <v>0</v>
      </c>
      <c r="BW162">
        <f t="shared" si="195"/>
        <v>0</v>
      </c>
      <c r="BX162">
        <f t="shared" si="196"/>
        <v>0</v>
      </c>
      <c r="BY162">
        <f t="shared" si="197"/>
        <v>0</v>
      </c>
      <c r="BZ162">
        <f t="shared" si="198"/>
        <v>0</v>
      </c>
      <c r="CA162">
        <f t="shared" si="199"/>
        <v>0</v>
      </c>
      <c r="CB162">
        <f t="shared" si="200"/>
        <v>0</v>
      </c>
      <c r="CC162">
        <f t="shared" si="201"/>
        <v>0</v>
      </c>
      <c r="CD162">
        <f t="shared" si="202"/>
        <v>0</v>
      </c>
      <c r="CE162">
        <f t="shared" si="203"/>
        <v>0</v>
      </c>
      <c r="CF162">
        <f t="shared" si="204"/>
        <v>0</v>
      </c>
      <c r="CG162">
        <f t="shared" si="153"/>
        <v>2</v>
      </c>
      <c r="CH162">
        <f t="shared" si="154"/>
        <v>2</v>
      </c>
      <c r="CI162">
        <f t="shared" si="207"/>
        <v>46500</v>
      </c>
      <c r="CJ162">
        <f t="shared" si="155"/>
        <v>0</v>
      </c>
      <c r="CK162">
        <f t="shared" si="156"/>
        <v>0</v>
      </c>
      <c r="CL162">
        <f t="shared" si="157"/>
        <v>0</v>
      </c>
      <c r="CM162">
        <f t="shared" si="158"/>
        <v>0</v>
      </c>
      <c r="CN162">
        <f t="shared" si="159"/>
        <v>0</v>
      </c>
      <c r="CO162">
        <f t="shared" si="160"/>
        <v>0</v>
      </c>
      <c r="CP162">
        <f t="shared" si="161"/>
        <v>0</v>
      </c>
      <c r="CQ162">
        <f t="shared" si="162"/>
        <v>0</v>
      </c>
      <c r="CR162">
        <f t="shared" si="163"/>
        <v>0</v>
      </c>
      <c r="CS162">
        <f t="shared" si="164"/>
        <v>0</v>
      </c>
      <c r="CT162">
        <f t="shared" si="165"/>
        <v>0</v>
      </c>
      <c r="CU162">
        <f t="shared" si="166"/>
        <v>0</v>
      </c>
      <c r="CV162">
        <f t="shared" si="167"/>
        <v>0</v>
      </c>
      <c r="CW162">
        <f t="shared" si="168"/>
        <v>0</v>
      </c>
      <c r="CX162">
        <f t="shared" si="169"/>
        <v>0</v>
      </c>
      <c r="CY162">
        <f t="shared" si="170"/>
        <v>46500</v>
      </c>
    </row>
    <row r="163" spans="1:103">
      <c r="A163" t="s">
        <v>378</v>
      </c>
      <c r="B163" t="s">
        <v>229</v>
      </c>
      <c r="C163">
        <v>6</v>
      </c>
      <c r="D163">
        <v>1</v>
      </c>
      <c r="E163">
        <v>6</v>
      </c>
      <c r="F163">
        <v>0</v>
      </c>
      <c r="H163">
        <v>19200</v>
      </c>
      <c r="I163">
        <v>320</v>
      </c>
      <c r="J163">
        <f t="shared" si="152"/>
        <v>640</v>
      </c>
      <c r="K163">
        <v>48000</v>
      </c>
      <c r="L163">
        <v>0</v>
      </c>
      <c r="M163">
        <v>0</v>
      </c>
      <c r="N163">
        <v>16000</v>
      </c>
      <c r="O163">
        <v>6400</v>
      </c>
      <c r="R163">
        <v>6</v>
      </c>
      <c r="AH163">
        <v>6</v>
      </c>
      <c r="AL163">
        <v>5</v>
      </c>
      <c r="AY163">
        <f t="shared" si="171"/>
        <v>0</v>
      </c>
      <c r="AZ163">
        <f t="shared" si="172"/>
        <v>2</v>
      </c>
      <c r="BA163">
        <f t="shared" si="173"/>
        <v>0</v>
      </c>
      <c r="BB163">
        <f t="shared" si="174"/>
        <v>0</v>
      </c>
      <c r="BC163">
        <f t="shared" si="175"/>
        <v>0</v>
      </c>
      <c r="BD163">
        <f t="shared" si="176"/>
        <v>0</v>
      </c>
      <c r="BE163">
        <f t="shared" si="177"/>
        <v>0</v>
      </c>
      <c r="BF163">
        <f t="shared" si="178"/>
        <v>0</v>
      </c>
      <c r="BG163">
        <f t="shared" si="179"/>
        <v>0</v>
      </c>
      <c r="BH163">
        <f t="shared" si="180"/>
        <v>0</v>
      </c>
      <c r="BI163">
        <f t="shared" si="181"/>
        <v>0</v>
      </c>
      <c r="BJ163">
        <f t="shared" si="182"/>
        <v>0</v>
      </c>
      <c r="BK163">
        <f t="shared" si="183"/>
        <v>0</v>
      </c>
      <c r="BL163">
        <f t="shared" si="184"/>
        <v>0</v>
      </c>
      <c r="BM163">
        <f t="shared" si="185"/>
        <v>0</v>
      </c>
      <c r="BN163">
        <f t="shared" si="186"/>
        <v>0</v>
      </c>
      <c r="BO163">
        <f t="shared" si="187"/>
        <v>0</v>
      </c>
      <c r="BP163">
        <f t="shared" si="188"/>
        <v>0</v>
      </c>
      <c r="BQ163">
        <f t="shared" si="189"/>
        <v>0</v>
      </c>
      <c r="BR163">
        <f t="shared" si="190"/>
        <v>0</v>
      </c>
      <c r="BS163">
        <f t="shared" si="191"/>
        <v>0</v>
      </c>
      <c r="BT163">
        <f t="shared" si="192"/>
        <v>2</v>
      </c>
      <c r="BU163">
        <f t="shared" si="193"/>
        <v>0</v>
      </c>
      <c r="BV163">
        <f t="shared" si="194"/>
        <v>0</v>
      </c>
      <c r="BW163">
        <f t="shared" si="195"/>
        <v>0</v>
      </c>
      <c r="BX163">
        <f t="shared" si="196"/>
        <v>0</v>
      </c>
      <c r="BY163">
        <f t="shared" si="197"/>
        <v>0</v>
      </c>
      <c r="BZ163">
        <f t="shared" si="198"/>
        <v>0</v>
      </c>
      <c r="CA163">
        <f t="shared" si="199"/>
        <v>0</v>
      </c>
      <c r="CB163">
        <f t="shared" si="200"/>
        <v>0</v>
      </c>
      <c r="CC163">
        <f t="shared" si="201"/>
        <v>0</v>
      </c>
      <c r="CD163">
        <f t="shared" si="202"/>
        <v>0</v>
      </c>
      <c r="CE163">
        <f t="shared" si="203"/>
        <v>0</v>
      </c>
      <c r="CF163">
        <f t="shared" si="204"/>
        <v>0</v>
      </c>
      <c r="CG163">
        <f t="shared" si="153"/>
        <v>2</v>
      </c>
      <c r="CH163">
        <f t="shared" si="154"/>
        <v>2</v>
      </c>
      <c r="CI163">
        <f t="shared" si="207"/>
        <v>94500</v>
      </c>
      <c r="CJ163">
        <f t="shared" si="155"/>
        <v>0</v>
      </c>
      <c r="CK163">
        <f t="shared" si="156"/>
        <v>0</v>
      </c>
      <c r="CL163">
        <f t="shared" si="157"/>
        <v>0</v>
      </c>
      <c r="CM163">
        <f t="shared" si="158"/>
        <v>0</v>
      </c>
      <c r="CN163">
        <f t="shared" si="159"/>
        <v>0</v>
      </c>
      <c r="CO163">
        <f t="shared" si="160"/>
        <v>0</v>
      </c>
      <c r="CP163">
        <f t="shared" si="161"/>
        <v>0</v>
      </c>
      <c r="CQ163">
        <f t="shared" si="162"/>
        <v>0</v>
      </c>
      <c r="CR163">
        <f t="shared" si="163"/>
        <v>0</v>
      </c>
      <c r="CS163">
        <f t="shared" si="164"/>
        <v>0</v>
      </c>
      <c r="CT163">
        <f t="shared" si="165"/>
        <v>0</v>
      </c>
      <c r="CU163">
        <f t="shared" si="166"/>
        <v>0</v>
      </c>
      <c r="CV163">
        <f t="shared" si="167"/>
        <v>0</v>
      </c>
      <c r="CW163">
        <f t="shared" si="168"/>
        <v>0</v>
      </c>
      <c r="CX163">
        <f t="shared" si="169"/>
        <v>0</v>
      </c>
      <c r="CY163">
        <f t="shared" si="170"/>
        <v>94500</v>
      </c>
    </row>
    <row r="164" spans="1:103">
      <c r="A164" t="s">
        <v>378</v>
      </c>
      <c r="B164" t="s">
        <v>229</v>
      </c>
      <c r="C164">
        <v>7</v>
      </c>
      <c r="D164">
        <v>1</v>
      </c>
      <c r="E164">
        <v>7</v>
      </c>
      <c r="F164">
        <v>0</v>
      </c>
      <c r="H164">
        <v>38400</v>
      </c>
      <c r="I164">
        <v>640</v>
      </c>
      <c r="J164">
        <f t="shared" si="152"/>
        <v>1280</v>
      </c>
      <c r="K164">
        <v>96000</v>
      </c>
      <c r="L164">
        <v>0</v>
      </c>
      <c r="M164">
        <v>0</v>
      </c>
      <c r="N164">
        <v>32000</v>
      </c>
      <c r="O164">
        <v>12800</v>
      </c>
      <c r="R164">
        <v>7</v>
      </c>
      <c r="AH164">
        <v>7</v>
      </c>
      <c r="AL164">
        <v>6</v>
      </c>
      <c r="AY164">
        <f t="shared" si="171"/>
        <v>0</v>
      </c>
      <c r="AZ164">
        <f t="shared" si="172"/>
        <v>2</v>
      </c>
      <c r="BA164">
        <f t="shared" si="173"/>
        <v>0</v>
      </c>
      <c r="BB164">
        <f t="shared" si="174"/>
        <v>0</v>
      </c>
      <c r="BC164">
        <f t="shared" si="175"/>
        <v>0</v>
      </c>
      <c r="BD164">
        <f t="shared" si="176"/>
        <v>0</v>
      </c>
      <c r="BE164">
        <f t="shared" si="177"/>
        <v>0</v>
      </c>
      <c r="BF164">
        <f t="shared" si="178"/>
        <v>0</v>
      </c>
      <c r="BG164">
        <f t="shared" si="179"/>
        <v>0</v>
      </c>
      <c r="BH164">
        <f t="shared" si="180"/>
        <v>0</v>
      </c>
      <c r="BI164">
        <f t="shared" si="181"/>
        <v>0</v>
      </c>
      <c r="BJ164">
        <f t="shared" si="182"/>
        <v>0</v>
      </c>
      <c r="BK164">
        <f t="shared" si="183"/>
        <v>0</v>
      </c>
      <c r="BL164">
        <f t="shared" si="184"/>
        <v>0</v>
      </c>
      <c r="BM164">
        <f t="shared" si="185"/>
        <v>0</v>
      </c>
      <c r="BN164">
        <f t="shared" si="186"/>
        <v>0</v>
      </c>
      <c r="BO164">
        <f t="shared" si="187"/>
        <v>0</v>
      </c>
      <c r="BP164">
        <f t="shared" si="188"/>
        <v>0</v>
      </c>
      <c r="BQ164">
        <f t="shared" si="189"/>
        <v>0</v>
      </c>
      <c r="BR164">
        <f t="shared" si="190"/>
        <v>0</v>
      </c>
      <c r="BS164">
        <f t="shared" si="191"/>
        <v>0</v>
      </c>
      <c r="BT164">
        <f t="shared" si="192"/>
        <v>2</v>
      </c>
      <c r="BU164">
        <f t="shared" si="193"/>
        <v>0</v>
      </c>
      <c r="BV164">
        <f t="shared" si="194"/>
        <v>0</v>
      </c>
      <c r="BW164">
        <f t="shared" si="195"/>
        <v>0</v>
      </c>
      <c r="BX164">
        <f t="shared" si="196"/>
        <v>0</v>
      </c>
      <c r="BY164">
        <f t="shared" si="197"/>
        <v>0</v>
      </c>
      <c r="BZ164">
        <f t="shared" si="198"/>
        <v>0</v>
      </c>
      <c r="CA164">
        <f t="shared" si="199"/>
        <v>0</v>
      </c>
      <c r="CB164">
        <f t="shared" si="200"/>
        <v>0</v>
      </c>
      <c r="CC164">
        <f t="shared" si="201"/>
        <v>0</v>
      </c>
      <c r="CD164">
        <f t="shared" si="202"/>
        <v>0</v>
      </c>
      <c r="CE164">
        <f t="shared" si="203"/>
        <v>0</v>
      </c>
      <c r="CF164">
        <f t="shared" si="204"/>
        <v>0</v>
      </c>
      <c r="CG164">
        <f t="shared" si="153"/>
        <v>2</v>
      </c>
      <c r="CH164">
        <f t="shared" si="154"/>
        <v>2</v>
      </c>
      <c r="CI164">
        <f t="shared" si="207"/>
        <v>190500</v>
      </c>
      <c r="CJ164">
        <f t="shared" si="155"/>
        <v>0</v>
      </c>
      <c r="CK164">
        <f t="shared" si="156"/>
        <v>0</v>
      </c>
      <c r="CL164">
        <f t="shared" si="157"/>
        <v>0</v>
      </c>
      <c r="CM164">
        <f t="shared" si="158"/>
        <v>0</v>
      </c>
      <c r="CN164">
        <f t="shared" si="159"/>
        <v>0</v>
      </c>
      <c r="CO164">
        <f t="shared" si="160"/>
        <v>0</v>
      </c>
      <c r="CP164">
        <f t="shared" si="161"/>
        <v>0</v>
      </c>
      <c r="CQ164">
        <f t="shared" si="162"/>
        <v>0</v>
      </c>
      <c r="CR164">
        <f t="shared" si="163"/>
        <v>0</v>
      </c>
      <c r="CS164">
        <f t="shared" si="164"/>
        <v>0</v>
      </c>
      <c r="CT164">
        <f t="shared" si="165"/>
        <v>0</v>
      </c>
      <c r="CU164">
        <f t="shared" si="166"/>
        <v>0</v>
      </c>
      <c r="CV164">
        <f t="shared" si="167"/>
        <v>0</v>
      </c>
      <c r="CW164">
        <f t="shared" si="168"/>
        <v>0</v>
      </c>
      <c r="CX164">
        <f t="shared" si="169"/>
        <v>0</v>
      </c>
      <c r="CY164">
        <f t="shared" si="170"/>
        <v>190500</v>
      </c>
    </row>
    <row r="165" spans="1:103">
      <c r="A165" t="s">
        <v>378</v>
      </c>
      <c r="B165" t="s">
        <v>229</v>
      </c>
      <c r="C165">
        <v>8</v>
      </c>
      <c r="D165">
        <v>1</v>
      </c>
      <c r="E165">
        <v>8</v>
      </c>
      <c r="F165">
        <v>0</v>
      </c>
      <c r="H165">
        <v>76800</v>
      </c>
      <c r="I165">
        <v>1280</v>
      </c>
      <c r="J165">
        <f t="shared" si="152"/>
        <v>2560</v>
      </c>
      <c r="K165">
        <v>192000</v>
      </c>
      <c r="L165">
        <v>0</v>
      </c>
      <c r="M165">
        <v>0</v>
      </c>
      <c r="N165">
        <v>64000</v>
      </c>
      <c r="O165">
        <v>25600</v>
      </c>
      <c r="R165">
        <v>8</v>
      </c>
      <c r="AH165">
        <v>8</v>
      </c>
      <c r="AL165">
        <v>7</v>
      </c>
      <c r="AY165">
        <f t="shared" si="171"/>
        <v>0</v>
      </c>
      <c r="AZ165">
        <f t="shared" si="172"/>
        <v>2</v>
      </c>
      <c r="BA165">
        <f t="shared" si="173"/>
        <v>0</v>
      </c>
      <c r="BB165">
        <f t="shared" si="174"/>
        <v>0</v>
      </c>
      <c r="BC165">
        <f t="shared" si="175"/>
        <v>0</v>
      </c>
      <c r="BD165">
        <f t="shared" si="176"/>
        <v>0</v>
      </c>
      <c r="BE165">
        <f t="shared" si="177"/>
        <v>0</v>
      </c>
      <c r="BF165">
        <f t="shared" si="178"/>
        <v>0</v>
      </c>
      <c r="BG165">
        <f t="shared" si="179"/>
        <v>0</v>
      </c>
      <c r="BH165">
        <f t="shared" si="180"/>
        <v>0</v>
      </c>
      <c r="BI165">
        <f t="shared" si="181"/>
        <v>0</v>
      </c>
      <c r="BJ165">
        <f t="shared" si="182"/>
        <v>0</v>
      </c>
      <c r="BK165">
        <f t="shared" si="183"/>
        <v>0</v>
      </c>
      <c r="BL165">
        <f t="shared" si="184"/>
        <v>0</v>
      </c>
      <c r="BM165">
        <f t="shared" si="185"/>
        <v>0</v>
      </c>
      <c r="BN165">
        <f t="shared" si="186"/>
        <v>0</v>
      </c>
      <c r="BO165">
        <f t="shared" si="187"/>
        <v>0</v>
      </c>
      <c r="BP165">
        <f t="shared" si="188"/>
        <v>0</v>
      </c>
      <c r="BQ165">
        <f t="shared" si="189"/>
        <v>0</v>
      </c>
      <c r="BR165">
        <f t="shared" si="190"/>
        <v>0</v>
      </c>
      <c r="BS165">
        <f t="shared" si="191"/>
        <v>0</v>
      </c>
      <c r="BT165">
        <f t="shared" si="192"/>
        <v>2</v>
      </c>
      <c r="BU165">
        <f t="shared" si="193"/>
        <v>0</v>
      </c>
      <c r="BV165">
        <f t="shared" si="194"/>
        <v>0</v>
      </c>
      <c r="BW165">
        <f t="shared" si="195"/>
        <v>0</v>
      </c>
      <c r="BX165">
        <f t="shared" si="196"/>
        <v>0</v>
      </c>
      <c r="BY165">
        <f t="shared" si="197"/>
        <v>0</v>
      </c>
      <c r="BZ165">
        <f t="shared" si="198"/>
        <v>0</v>
      </c>
      <c r="CA165">
        <f t="shared" si="199"/>
        <v>0</v>
      </c>
      <c r="CB165">
        <f t="shared" si="200"/>
        <v>0</v>
      </c>
      <c r="CC165">
        <f t="shared" si="201"/>
        <v>0</v>
      </c>
      <c r="CD165">
        <f t="shared" si="202"/>
        <v>0</v>
      </c>
      <c r="CE165">
        <f t="shared" si="203"/>
        <v>0</v>
      </c>
      <c r="CF165">
        <f t="shared" si="204"/>
        <v>0</v>
      </c>
      <c r="CG165">
        <f t="shared" si="153"/>
        <v>2</v>
      </c>
      <c r="CH165">
        <f t="shared" si="154"/>
        <v>2</v>
      </c>
      <c r="CI165">
        <f t="shared" si="207"/>
        <v>382500</v>
      </c>
      <c r="CJ165">
        <f t="shared" si="155"/>
        <v>0</v>
      </c>
      <c r="CK165">
        <f t="shared" si="156"/>
        <v>0</v>
      </c>
      <c r="CL165">
        <f t="shared" si="157"/>
        <v>0</v>
      </c>
      <c r="CM165">
        <f t="shared" si="158"/>
        <v>0</v>
      </c>
      <c r="CN165">
        <f t="shared" si="159"/>
        <v>0</v>
      </c>
      <c r="CO165">
        <f t="shared" si="160"/>
        <v>0</v>
      </c>
      <c r="CP165">
        <f t="shared" si="161"/>
        <v>0</v>
      </c>
      <c r="CQ165">
        <f t="shared" si="162"/>
        <v>0</v>
      </c>
      <c r="CR165">
        <f t="shared" si="163"/>
        <v>0</v>
      </c>
      <c r="CS165">
        <f t="shared" si="164"/>
        <v>0</v>
      </c>
      <c r="CT165">
        <f t="shared" si="165"/>
        <v>0</v>
      </c>
      <c r="CU165">
        <f t="shared" si="166"/>
        <v>0</v>
      </c>
      <c r="CV165">
        <f t="shared" si="167"/>
        <v>0</v>
      </c>
      <c r="CW165">
        <f t="shared" si="168"/>
        <v>0</v>
      </c>
      <c r="CX165">
        <f t="shared" si="169"/>
        <v>0</v>
      </c>
      <c r="CY165">
        <f t="shared" si="170"/>
        <v>382500</v>
      </c>
    </row>
    <row r="166" spans="1:103">
      <c r="A166" t="s">
        <v>378</v>
      </c>
      <c r="B166" t="s">
        <v>229</v>
      </c>
      <c r="C166">
        <v>9</v>
      </c>
      <c r="D166">
        <v>1</v>
      </c>
      <c r="E166">
        <v>9</v>
      </c>
      <c r="F166">
        <v>0</v>
      </c>
      <c r="H166">
        <v>153600</v>
      </c>
      <c r="I166">
        <v>2560</v>
      </c>
      <c r="J166">
        <f t="shared" si="152"/>
        <v>5120</v>
      </c>
      <c r="K166">
        <v>384000</v>
      </c>
      <c r="L166">
        <v>0</v>
      </c>
      <c r="M166">
        <v>0</v>
      </c>
      <c r="N166">
        <v>128000</v>
      </c>
      <c r="O166">
        <v>51200</v>
      </c>
      <c r="R166">
        <v>9</v>
      </c>
      <c r="AH166">
        <v>9</v>
      </c>
      <c r="AL166">
        <v>8</v>
      </c>
      <c r="AY166">
        <f t="shared" si="171"/>
        <v>0</v>
      </c>
      <c r="AZ166">
        <f t="shared" si="172"/>
        <v>2</v>
      </c>
      <c r="BA166">
        <f t="shared" si="173"/>
        <v>0</v>
      </c>
      <c r="BB166">
        <f t="shared" si="174"/>
        <v>0</v>
      </c>
      <c r="BC166">
        <f t="shared" si="175"/>
        <v>0</v>
      </c>
      <c r="BD166">
        <f t="shared" si="176"/>
        <v>0</v>
      </c>
      <c r="BE166">
        <f t="shared" si="177"/>
        <v>0</v>
      </c>
      <c r="BF166">
        <f t="shared" si="178"/>
        <v>0</v>
      </c>
      <c r="BG166">
        <f t="shared" si="179"/>
        <v>0</v>
      </c>
      <c r="BH166">
        <f t="shared" si="180"/>
        <v>0</v>
      </c>
      <c r="BI166">
        <f t="shared" si="181"/>
        <v>0</v>
      </c>
      <c r="BJ166">
        <f t="shared" si="182"/>
        <v>0</v>
      </c>
      <c r="BK166">
        <f t="shared" si="183"/>
        <v>0</v>
      </c>
      <c r="BL166">
        <f t="shared" si="184"/>
        <v>0</v>
      </c>
      <c r="BM166">
        <f t="shared" si="185"/>
        <v>0</v>
      </c>
      <c r="BN166">
        <f t="shared" si="186"/>
        <v>0</v>
      </c>
      <c r="BO166">
        <f t="shared" si="187"/>
        <v>0</v>
      </c>
      <c r="BP166">
        <f t="shared" si="188"/>
        <v>0</v>
      </c>
      <c r="BQ166">
        <f t="shared" si="189"/>
        <v>0</v>
      </c>
      <c r="BR166">
        <f t="shared" si="190"/>
        <v>0</v>
      </c>
      <c r="BS166">
        <f t="shared" si="191"/>
        <v>0</v>
      </c>
      <c r="BT166">
        <f t="shared" si="192"/>
        <v>2</v>
      </c>
      <c r="BU166">
        <f t="shared" si="193"/>
        <v>0</v>
      </c>
      <c r="BV166">
        <f t="shared" si="194"/>
        <v>0</v>
      </c>
      <c r="BW166">
        <f t="shared" si="195"/>
        <v>0</v>
      </c>
      <c r="BX166">
        <f t="shared" si="196"/>
        <v>0</v>
      </c>
      <c r="BY166">
        <f t="shared" si="197"/>
        <v>0</v>
      </c>
      <c r="BZ166">
        <f t="shared" si="198"/>
        <v>0</v>
      </c>
      <c r="CA166">
        <f t="shared" si="199"/>
        <v>0</v>
      </c>
      <c r="CB166">
        <f t="shared" si="200"/>
        <v>0</v>
      </c>
      <c r="CC166">
        <f t="shared" si="201"/>
        <v>0</v>
      </c>
      <c r="CD166">
        <f t="shared" si="202"/>
        <v>0</v>
      </c>
      <c r="CE166">
        <f t="shared" si="203"/>
        <v>0</v>
      </c>
      <c r="CF166">
        <f t="shared" si="204"/>
        <v>0</v>
      </c>
      <c r="CG166">
        <f t="shared" si="153"/>
        <v>2</v>
      </c>
      <c r="CH166">
        <f t="shared" si="154"/>
        <v>2</v>
      </c>
      <c r="CI166">
        <f t="shared" si="207"/>
        <v>766500</v>
      </c>
      <c r="CJ166">
        <f t="shared" si="155"/>
        <v>0</v>
      </c>
      <c r="CK166">
        <f t="shared" si="156"/>
        <v>0</v>
      </c>
      <c r="CL166">
        <f t="shared" si="157"/>
        <v>0</v>
      </c>
      <c r="CM166">
        <f t="shared" si="158"/>
        <v>0</v>
      </c>
      <c r="CN166">
        <f t="shared" si="159"/>
        <v>0</v>
      </c>
      <c r="CO166">
        <f t="shared" si="160"/>
        <v>0</v>
      </c>
      <c r="CP166">
        <f t="shared" si="161"/>
        <v>0</v>
      </c>
      <c r="CQ166">
        <f t="shared" si="162"/>
        <v>0</v>
      </c>
      <c r="CR166">
        <f t="shared" si="163"/>
        <v>0</v>
      </c>
      <c r="CS166">
        <f t="shared" si="164"/>
        <v>0</v>
      </c>
      <c r="CT166">
        <f t="shared" si="165"/>
        <v>0</v>
      </c>
      <c r="CU166">
        <f t="shared" si="166"/>
        <v>0</v>
      </c>
      <c r="CV166">
        <f t="shared" si="167"/>
        <v>0</v>
      </c>
      <c r="CW166">
        <f t="shared" si="168"/>
        <v>0</v>
      </c>
      <c r="CX166">
        <f t="shared" si="169"/>
        <v>0</v>
      </c>
      <c r="CY166">
        <f t="shared" si="170"/>
        <v>766500</v>
      </c>
    </row>
    <row r="167" spans="1:103">
      <c r="A167" t="s">
        <v>378</v>
      </c>
      <c r="B167" t="s">
        <v>229</v>
      </c>
      <c r="C167">
        <v>10</v>
      </c>
      <c r="D167">
        <v>1</v>
      </c>
      <c r="E167">
        <v>10</v>
      </c>
      <c r="F167">
        <v>0</v>
      </c>
      <c r="H167">
        <v>307200</v>
      </c>
      <c r="I167">
        <v>5120</v>
      </c>
      <c r="J167">
        <f t="shared" si="152"/>
        <v>10240</v>
      </c>
      <c r="K167">
        <v>768000</v>
      </c>
      <c r="L167">
        <v>0</v>
      </c>
      <c r="M167">
        <v>0</v>
      </c>
      <c r="N167">
        <v>256000</v>
      </c>
      <c r="O167">
        <v>102400</v>
      </c>
      <c r="R167">
        <v>10</v>
      </c>
      <c r="AH167">
        <v>10</v>
      </c>
      <c r="AL167">
        <v>9</v>
      </c>
      <c r="AY167">
        <f t="shared" si="171"/>
        <v>0</v>
      </c>
      <c r="AZ167">
        <f t="shared" si="172"/>
        <v>2</v>
      </c>
      <c r="BA167">
        <f t="shared" si="173"/>
        <v>0</v>
      </c>
      <c r="BB167">
        <f t="shared" si="174"/>
        <v>0</v>
      </c>
      <c r="BC167">
        <f t="shared" si="175"/>
        <v>0</v>
      </c>
      <c r="BD167">
        <f t="shared" si="176"/>
        <v>0</v>
      </c>
      <c r="BE167">
        <f t="shared" si="177"/>
        <v>0</v>
      </c>
      <c r="BF167">
        <f t="shared" si="178"/>
        <v>0</v>
      </c>
      <c r="BG167">
        <f t="shared" si="179"/>
        <v>0</v>
      </c>
      <c r="BH167">
        <f t="shared" si="180"/>
        <v>0</v>
      </c>
      <c r="BI167">
        <f t="shared" si="181"/>
        <v>0</v>
      </c>
      <c r="BJ167">
        <f t="shared" si="182"/>
        <v>0</v>
      </c>
      <c r="BK167">
        <f t="shared" si="183"/>
        <v>0</v>
      </c>
      <c r="BL167">
        <f t="shared" si="184"/>
        <v>0</v>
      </c>
      <c r="BM167">
        <f t="shared" si="185"/>
        <v>0</v>
      </c>
      <c r="BN167">
        <f t="shared" si="186"/>
        <v>0</v>
      </c>
      <c r="BO167">
        <f t="shared" si="187"/>
        <v>0</v>
      </c>
      <c r="BP167">
        <f t="shared" si="188"/>
        <v>0</v>
      </c>
      <c r="BQ167">
        <f t="shared" si="189"/>
        <v>0</v>
      </c>
      <c r="BR167">
        <f t="shared" si="190"/>
        <v>0</v>
      </c>
      <c r="BS167">
        <f t="shared" si="191"/>
        <v>0</v>
      </c>
      <c r="BT167">
        <f t="shared" si="192"/>
        <v>2</v>
      </c>
      <c r="BU167">
        <f t="shared" si="193"/>
        <v>0</v>
      </c>
      <c r="BV167">
        <f t="shared" si="194"/>
        <v>0</v>
      </c>
      <c r="BW167">
        <f t="shared" si="195"/>
        <v>0</v>
      </c>
      <c r="BX167">
        <f t="shared" si="196"/>
        <v>0</v>
      </c>
      <c r="BY167">
        <f t="shared" si="197"/>
        <v>0</v>
      </c>
      <c r="BZ167">
        <f t="shared" si="198"/>
        <v>0</v>
      </c>
      <c r="CA167">
        <f t="shared" si="199"/>
        <v>0</v>
      </c>
      <c r="CB167">
        <f t="shared" si="200"/>
        <v>0</v>
      </c>
      <c r="CC167">
        <f t="shared" si="201"/>
        <v>0</v>
      </c>
      <c r="CD167">
        <f t="shared" si="202"/>
        <v>0</v>
      </c>
      <c r="CE167">
        <f t="shared" si="203"/>
        <v>0</v>
      </c>
      <c r="CF167">
        <f t="shared" si="204"/>
        <v>0</v>
      </c>
      <c r="CG167">
        <f t="shared" si="153"/>
        <v>2</v>
      </c>
      <c r="CH167">
        <f t="shared" si="154"/>
        <v>2</v>
      </c>
      <c r="CI167">
        <f t="shared" si="207"/>
        <v>1534500</v>
      </c>
      <c r="CJ167">
        <f t="shared" si="155"/>
        <v>0</v>
      </c>
      <c r="CK167">
        <f t="shared" si="156"/>
        <v>0</v>
      </c>
      <c r="CL167">
        <f t="shared" si="157"/>
        <v>0</v>
      </c>
      <c r="CM167">
        <f t="shared" si="158"/>
        <v>0</v>
      </c>
      <c r="CN167">
        <f t="shared" si="159"/>
        <v>0</v>
      </c>
      <c r="CO167">
        <f t="shared" si="160"/>
        <v>0</v>
      </c>
      <c r="CP167">
        <f t="shared" si="161"/>
        <v>0</v>
      </c>
      <c r="CQ167">
        <f t="shared" si="162"/>
        <v>0</v>
      </c>
      <c r="CR167">
        <f t="shared" si="163"/>
        <v>0</v>
      </c>
      <c r="CS167">
        <f t="shared" si="164"/>
        <v>0</v>
      </c>
      <c r="CT167">
        <f t="shared" si="165"/>
        <v>0</v>
      </c>
      <c r="CU167">
        <f t="shared" si="166"/>
        <v>0</v>
      </c>
      <c r="CV167">
        <f t="shared" si="167"/>
        <v>0</v>
      </c>
      <c r="CW167">
        <f t="shared" si="168"/>
        <v>0</v>
      </c>
      <c r="CX167">
        <f t="shared" si="169"/>
        <v>0</v>
      </c>
      <c r="CY167">
        <f t="shared" si="170"/>
        <v>1534500</v>
      </c>
    </row>
    <row r="168" spans="1:103">
      <c r="A168" t="s">
        <v>98</v>
      </c>
      <c r="B168" t="s">
        <v>229</v>
      </c>
      <c r="C168">
        <v>10</v>
      </c>
      <c r="D168">
        <v>1</v>
      </c>
      <c r="E168">
        <v>10</v>
      </c>
      <c r="F168">
        <v>0</v>
      </c>
      <c r="H168">
        <v>768000</v>
      </c>
      <c r="I168">
        <v>12800</v>
      </c>
      <c r="J168">
        <f t="shared" si="152"/>
        <v>25600</v>
      </c>
      <c r="K168">
        <v>1792000</v>
      </c>
      <c r="L168">
        <v>358400</v>
      </c>
      <c r="M168">
        <v>76800</v>
      </c>
      <c r="N168">
        <v>0</v>
      </c>
      <c r="O168">
        <v>153600</v>
      </c>
      <c r="R168">
        <v>10</v>
      </c>
      <c r="Y168">
        <v>10</v>
      </c>
      <c r="AM168">
        <v>10</v>
      </c>
      <c r="AQ168">
        <v>9</v>
      </c>
      <c r="AY168">
        <f t="shared" si="171"/>
        <v>0</v>
      </c>
      <c r="AZ168">
        <f t="shared" si="172"/>
        <v>2</v>
      </c>
      <c r="BA168">
        <f t="shared" si="173"/>
        <v>0</v>
      </c>
      <c r="BB168">
        <f t="shared" si="174"/>
        <v>0</v>
      </c>
      <c r="BC168">
        <f t="shared" si="175"/>
        <v>0</v>
      </c>
      <c r="BD168">
        <f t="shared" si="176"/>
        <v>0</v>
      </c>
      <c r="BE168">
        <f t="shared" si="177"/>
        <v>0</v>
      </c>
      <c r="BF168">
        <f t="shared" si="178"/>
        <v>0</v>
      </c>
      <c r="BG168">
        <f t="shared" si="179"/>
        <v>0</v>
      </c>
      <c r="BH168">
        <f t="shared" si="180"/>
        <v>0</v>
      </c>
      <c r="BI168">
        <f t="shared" si="181"/>
        <v>0</v>
      </c>
      <c r="BJ168">
        <f t="shared" si="182"/>
        <v>0</v>
      </c>
      <c r="BK168">
        <f t="shared" si="183"/>
        <v>0</v>
      </c>
      <c r="BL168">
        <f t="shared" si="184"/>
        <v>0</v>
      </c>
      <c r="BM168">
        <f t="shared" si="185"/>
        <v>0</v>
      </c>
      <c r="BN168">
        <f t="shared" si="186"/>
        <v>0</v>
      </c>
      <c r="BO168">
        <f t="shared" si="187"/>
        <v>0</v>
      </c>
      <c r="BP168">
        <f t="shared" si="188"/>
        <v>0</v>
      </c>
      <c r="BQ168">
        <f t="shared" si="189"/>
        <v>0</v>
      </c>
      <c r="BR168">
        <f t="shared" si="190"/>
        <v>0</v>
      </c>
      <c r="BS168">
        <f t="shared" si="191"/>
        <v>0</v>
      </c>
      <c r="BT168">
        <f t="shared" si="192"/>
        <v>0</v>
      </c>
      <c r="BU168">
        <f t="shared" si="193"/>
        <v>2</v>
      </c>
      <c r="BV168">
        <f t="shared" si="194"/>
        <v>0</v>
      </c>
      <c r="BW168">
        <f t="shared" si="195"/>
        <v>0</v>
      </c>
      <c r="BX168">
        <f t="shared" si="196"/>
        <v>0</v>
      </c>
      <c r="BY168">
        <f t="shared" si="197"/>
        <v>3</v>
      </c>
      <c r="BZ168">
        <f t="shared" si="198"/>
        <v>0</v>
      </c>
      <c r="CA168">
        <f t="shared" si="199"/>
        <v>0</v>
      </c>
      <c r="CB168">
        <f t="shared" si="200"/>
        <v>0</v>
      </c>
      <c r="CC168">
        <f t="shared" si="201"/>
        <v>0</v>
      </c>
      <c r="CD168">
        <f t="shared" si="202"/>
        <v>0</v>
      </c>
      <c r="CE168">
        <f t="shared" si="203"/>
        <v>0</v>
      </c>
      <c r="CF168">
        <f t="shared" si="204"/>
        <v>0</v>
      </c>
      <c r="CG168">
        <f t="shared" si="153"/>
        <v>3</v>
      </c>
      <c r="CH168">
        <f t="shared" si="154"/>
        <v>3</v>
      </c>
      <c r="CI168">
        <f t="shared" si="207"/>
        <v>3326500</v>
      </c>
      <c r="CJ168">
        <f t="shared" si="155"/>
        <v>0</v>
      </c>
      <c r="CK168">
        <f t="shared" si="156"/>
        <v>0</v>
      </c>
      <c r="CL168">
        <f t="shared" si="157"/>
        <v>0</v>
      </c>
      <c r="CM168">
        <f t="shared" si="158"/>
        <v>6000</v>
      </c>
      <c r="CN168">
        <f t="shared" si="159"/>
        <v>0</v>
      </c>
      <c r="CO168">
        <f t="shared" si="160"/>
        <v>0</v>
      </c>
      <c r="CP168">
        <f t="shared" si="161"/>
        <v>0</v>
      </c>
      <c r="CQ168">
        <f t="shared" si="162"/>
        <v>0</v>
      </c>
      <c r="CR168">
        <f t="shared" si="163"/>
        <v>0</v>
      </c>
      <c r="CS168">
        <f t="shared" si="164"/>
        <v>0</v>
      </c>
      <c r="CT168">
        <f t="shared" si="165"/>
        <v>0</v>
      </c>
      <c r="CU168">
        <f t="shared" si="166"/>
        <v>0</v>
      </c>
      <c r="CV168">
        <f t="shared" si="167"/>
        <v>0</v>
      </c>
      <c r="CW168">
        <f t="shared" si="168"/>
        <v>0</v>
      </c>
      <c r="CX168">
        <f t="shared" si="169"/>
        <v>0</v>
      </c>
      <c r="CY168">
        <f t="shared" si="170"/>
        <v>3332500</v>
      </c>
    </row>
    <row r="169" spans="1:103">
      <c r="A169" t="s">
        <v>362</v>
      </c>
      <c r="B169" t="s">
        <v>106</v>
      </c>
      <c r="C169">
        <v>1</v>
      </c>
      <c r="D169">
        <v>1</v>
      </c>
      <c r="E169">
        <v>1</v>
      </c>
      <c r="F169">
        <v>3</v>
      </c>
      <c r="H169">
        <v>180</v>
      </c>
      <c r="I169">
        <v>3</v>
      </c>
      <c r="J169">
        <f t="shared" si="152"/>
        <v>6</v>
      </c>
      <c r="K169">
        <v>0</v>
      </c>
      <c r="L169">
        <v>125</v>
      </c>
      <c r="M169">
        <v>1000</v>
      </c>
      <c r="N169">
        <v>600</v>
      </c>
      <c r="O169">
        <v>1200</v>
      </c>
      <c r="AI169">
        <v>3</v>
      </c>
      <c r="AY169">
        <f t="shared" si="171"/>
        <v>0</v>
      </c>
      <c r="AZ169">
        <f t="shared" si="172"/>
        <v>0</v>
      </c>
      <c r="BA169">
        <f t="shared" si="173"/>
        <v>0</v>
      </c>
      <c r="BB169">
        <f t="shared" si="174"/>
        <v>0</v>
      </c>
      <c r="BC169">
        <f t="shared" si="175"/>
        <v>0</v>
      </c>
      <c r="BD169">
        <f t="shared" si="176"/>
        <v>0</v>
      </c>
      <c r="BE169">
        <f t="shared" si="177"/>
        <v>0</v>
      </c>
      <c r="BF169">
        <f t="shared" si="178"/>
        <v>0</v>
      </c>
      <c r="BG169">
        <f t="shared" si="179"/>
        <v>0</v>
      </c>
      <c r="BH169">
        <f t="shared" si="180"/>
        <v>0</v>
      </c>
      <c r="BI169">
        <f t="shared" si="181"/>
        <v>0</v>
      </c>
      <c r="BJ169">
        <f t="shared" si="182"/>
        <v>0</v>
      </c>
      <c r="BK169">
        <f t="shared" si="183"/>
        <v>0</v>
      </c>
      <c r="BL169">
        <f t="shared" si="184"/>
        <v>0</v>
      </c>
      <c r="BM169">
        <f t="shared" si="185"/>
        <v>0</v>
      </c>
      <c r="BN169">
        <f t="shared" si="186"/>
        <v>0</v>
      </c>
      <c r="BO169">
        <f t="shared" si="187"/>
        <v>0</v>
      </c>
      <c r="BP169">
        <f t="shared" si="188"/>
        <v>0</v>
      </c>
      <c r="BQ169">
        <f t="shared" si="189"/>
        <v>0</v>
      </c>
      <c r="BR169">
        <f t="shared" si="190"/>
        <v>0</v>
      </c>
      <c r="BS169">
        <f t="shared" si="191"/>
        <v>0</v>
      </c>
      <c r="BT169">
        <f t="shared" si="192"/>
        <v>0</v>
      </c>
      <c r="BU169">
        <f t="shared" si="193"/>
        <v>0</v>
      </c>
      <c r="BV169">
        <f t="shared" si="194"/>
        <v>0</v>
      </c>
      <c r="BW169">
        <f t="shared" si="195"/>
        <v>0</v>
      </c>
      <c r="BX169">
        <f t="shared" si="196"/>
        <v>0</v>
      </c>
      <c r="BY169">
        <f t="shared" si="197"/>
        <v>0</v>
      </c>
      <c r="BZ169">
        <f t="shared" si="198"/>
        <v>0</v>
      </c>
      <c r="CA169">
        <f t="shared" si="199"/>
        <v>0</v>
      </c>
      <c r="CB169">
        <f t="shared" si="200"/>
        <v>0</v>
      </c>
      <c r="CC169">
        <f t="shared" si="201"/>
        <v>0</v>
      </c>
      <c r="CD169">
        <f t="shared" si="202"/>
        <v>0</v>
      </c>
      <c r="CE169">
        <f t="shared" si="203"/>
        <v>0</v>
      </c>
      <c r="CF169">
        <f t="shared" si="204"/>
        <v>0</v>
      </c>
      <c r="CG169">
        <f t="shared" si="153"/>
        <v>0</v>
      </c>
      <c r="CH169">
        <f t="shared" si="154"/>
        <v>3</v>
      </c>
    </row>
    <row r="170" spans="1:103">
      <c r="A170" t="s">
        <v>362</v>
      </c>
      <c r="B170" t="s">
        <v>106</v>
      </c>
      <c r="C170">
        <v>2</v>
      </c>
      <c r="D170">
        <v>1</v>
      </c>
      <c r="E170">
        <v>2</v>
      </c>
      <c r="F170">
        <v>3</v>
      </c>
      <c r="H170">
        <v>360</v>
      </c>
      <c r="I170">
        <v>6</v>
      </c>
      <c r="J170">
        <f t="shared" si="152"/>
        <v>12</v>
      </c>
      <c r="K170">
        <v>0</v>
      </c>
      <c r="L170">
        <v>250</v>
      </c>
      <c r="M170">
        <v>2000</v>
      </c>
      <c r="N170">
        <v>1200</v>
      </c>
      <c r="O170">
        <v>2400</v>
      </c>
      <c r="Y170">
        <v>1</v>
      </c>
      <c r="AI170">
        <v>3</v>
      </c>
      <c r="AY170">
        <f t="shared" si="171"/>
        <v>0</v>
      </c>
      <c r="AZ170">
        <f t="shared" si="172"/>
        <v>0</v>
      </c>
      <c r="BA170">
        <f t="shared" si="173"/>
        <v>0</v>
      </c>
      <c r="BB170">
        <f t="shared" si="174"/>
        <v>0</v>
      </c>
      <c r="BC170">
        <f t="shared" si="175"/>
        <v>0</v>
      </c>
      <c r="BD170">
        <f t="shared" si="176"/>
        <v>0</v>
      </c>
      <c r="BE170">
        <f t="shared" si="177"/>
        <v>0</v>
      </c>
      <c r="BF170">
        <f t="shared" si="178"/>
        <v>0</v>
      </c>
      <c r="BG170">
        <f t="shared" si="179"/>
        <v>3</v>
      </c>
      <c r="BH170">
        <f t="shared" si="180"/>
        <v>0</v>
      </c>
      <c r="BI170">
        <f t="shared" si="181"/>
        <v>0</v>
      </c>
      <c r="BJ170">
        <f t="shared" si="182"/>
        <v>0</v>
      </c>
      <c r="BK170">
        <f t="shared" si="183"/>
        <v>0</v>
      </c>
      <c r="BL170">
        <f t="shared" si="184"/>
        <v>0</v>
      </c>
      <c r="BM170">
        <f t="shared" si="185"/>
        <v>0</v>
      </c>
      <c r="BN170">
        <f t="shared" si="186"/>
        <v>0</v>
      </c>
      <c r="BO170">
        <f t="shared" si="187"/>
        <v>0</v>
      </c>
      <c r="BP170">
        <f t="shared" si="188"/>
        <v>0</v>
      </c>
      <c r="BQ170">
        <f t="shared" si="189"/>
        <v>0</v>
      </c>
      <c r="BR170">
        <f t="shared" si="190"/>
        <v>0</v>
      </c>
      <c r="BS170">
        <f t="shared" si="191"/>
        <v>0</v>
      </c>
      <c r="BT170">
        <f t="shared" si="192"/>
        <v>0</v>
      </c>
      <c r="BU170">
        <f t="shared" si="193"/>
        <v>0</v>
      </c>
      <c r="BV170">
        <f t="shared" si="194"/>
        <v>0</v>
      </c>
      <c r="BW170">
        <f t="shared" si="195"/>
        <v>0</v>
      </c>
      <c r="BX170">
        <f t="shared" si="196"/>
        <v>0</v>
      </c>
      <c r="BY170">
        <f t="shared" si="197"/>
        <v>0</v>
      </c>
      <c r="BZ170">
        <f t="shared" si="198"/>
        <v>0</v>
      </c>
      <c r="CA170">
        <f t="shared" si="199"/>
        <v>0</v>
      </c>
      <c r="CB170">
        <f t="shared" si="200"/>
        <v>0</v>
      </c>
      <c r="CC170">
        <f t="shared" si="201"/>
        <v>0</v>
      </c>
      <c r="CD170">
        <f t="shared" si="202"/>
        <v>0</v>
      </c>
      <c r="CE170">
        <f t="shared" si="203"/>
        <v>0</v>
      </c>
      <c r="CF170">
        <f t="shared" si="204"/>
        <v>0</v>
      </c>
      <c r="CG170">
        <f t="shared" si="153"/>
        <v>3</v>
      </c>
      <c r="CH170">
        <f t="shared" si="154"/>
        <v>3</v>
      </c>
    </row>
    <row r="171" spans="1:103">
      <c r="A171" t="s">
        <v>362</v>
      </c>
      <c r="B171" t="s">
        <v>106</v>
      </c>
      <c r="C171">
        <v>3</v>
      </c>
      <c r="D171">
        <v>1</v>
      </c>
      <c r="E171">
        <v>3</v>
      </c>
      <c r="F171">
        <v>3</v>
      </c>
      <c r="H171">
        <v>720</v>
      </c>
      <c r="I171">
        <v>12</v>
      </c>
      <c r="J171">
        <f t="shared" si="152"/>
        <v>24</v>
      </c>
      <c r="K171">
        <v>0</v>
      </c>
      <c r="L171">
        <v>500</v>
      </c>
      <c r="M171">
        <v>4000</v>
      </c>
      <c r="N171">
        <v>2400</v>
      </c>
      <c r="O171">
        <v>4800</v>
      </c>
      <c r="Y171">
        <v>2</v>
      </c>
      <c r="AI171">
        <v>3</v>
      </c>
      <c r="AY171">
        <f t="shared" si="171"/>
        <v>0</v>
      </c>
      <c r="AZ171">
        <f t="shared" si="172"/>
        <v>0</v>
      </c>
      <c r="BA171">
        <f t="shared" si="173"/>
        <v>0</v>
      </c>
      <c r="BB171">
        <f t="shared" si="174"/>
        <v>0</v>
      </c>
      <c r="BC171">
        <f t="shared" si="175"/>
        <v>0</v>
      </c>
      <c r="BD171">
        <f t="shared" si="176"/>
        <v>0</v>
      </c>
      <c r="BE171">
        <f t="shared" si="177"/>
        <v>0</v>
      </c>
      <c r="BF171">
        <f t="shared" si="178"/>
        <v>0</v>
      </c>
      <c r="BG171">
        <f t="shared" si="179"/>
        <v>3</v>
      </c>
      <c r="BH171">
        <f t="shared" si="180"/>
        <v>0</v>
      </c>
      <c r="BI171">
        <f t="shared" si="181"/>
        <v>0</v>
      </c>
      <c r="BJ171">
        <f t="shared" si="182"/>
        <v>0</v>
      </c>
      <c r="BK171">
        <f t="shared" si="183"/>
        <v>0</v>
      </c>
      <c r="BL171">
        <f t="shared" si="184"/>
        <v>0</v>
      </c>
      <c r="BM171">
        <f t="shared" si="185"/>
        <v>0</v>
      </c>
      <c r="BN171">
        <f t="shared" si="186"/>
        <v>0</v>
      </c>
      <c r="BO171">
        <f t="shared" si="187"/>
        <v>0</v>
      </c>
      <c r="BP171">
        <f t="shared" si="188"/>
        <v>0</v>
      </c>
      <c r="BQ171">
        <f t="shared" si="189"/>
        <v>0</v>
      </c>
      <c r="BR171">
        <f t="shared" si="190"/>
        <v>0</v>
      </c>
      <c r="BS171">
        <f t="shared" si="191"/>
        <v>0</v>
      </c>
      <c r="BT171">
        <f t="shared" si="192"/>
        <v>0</v>
      </c>
      <c r="BU171">
        <f t="shared" si="193"/>
        <v>0</v>
      </c>
      <c r="BV171">
        <f t="shared" si="194"/>
        <v>0</v>
      </c>
      <c r="BW171">
        <f t="shared" si="195"/>
        <v>0</v>
      </c>
      <c r="BX171">
        <f t="shared" si="196"/>
        <v>0</v>
      </c>
      <c r="BY171">
        <f t="shared" si="197"/>
        <v>0</v>
      </c>
      <c r="BZ171">
        <f t="shared" si="198"/>
        <v>0</v>
      </c>
      <c r="CA171">
        <f t="shared" si="199"/>
        <v>0</v>
      </c>
      <c r="CB171">
        <f t="shared" si="200"/>
        <v>0</v>
      </c>
      <c r="CC171">
        <f t="shared" si="201"/>
        <v>0</v>
      </c>
      <c r="CD171">
        <f t="shared" si="202"/>
        <v>0</v>
      </c>
      <c r="CE171">
        <f t="shared" si="203"/>
        <v>0</v>
      </c>
      <c r="CF171">
        <f t="shared" si="204"/>
        <v>0</v>
      </c>
      <c r="CG171">
        <f t="shared" si="153"/>
        <v>3</v>
      </c>
      <c r="CH171">
        <f t="shared" si="154"/>
        <v>3</v>
      </c>
    </row>
    <row r="172" spans="1:103">
      <c r="A172" t="s">
        <v>362</v>
      </c>
      <c r="B172" t="s">
        <v>106</v>
      </c>
      <c r="C172">
        <v>4</v>
      </c>
      <c r="D172">
        <v>1</v>
      </c>
      <c r="E172">
        <v>4</v>
      </c>
      <c r="F172">
        <v>3</v>
      </c>
      <c r="H172">
        <v>1440</v>
      </c>
      <c r="I172">
        <v>24</v>
      </c>
      <c r="J172">
        <f t="shared" si="152"/>
        <v>48</v>
      </c>
      <c r="K172">
        <v>0</v>
      </c>
      <c r="L172">
        <v>1000</v>
      </c>
      <c r="M172">
        <v>8000</v>
      </c>
      <c r="N172">
        <v>4800</v>
      </c>
      <c r="O172">
        <v>9600</v>
      </c>
      <c r="Y172">
        <v>3</v>
      </c>
      <c r="AI172">
        <v>3</v>
      </c>
      <c r="AY172">
        <f t="shared" si="171"/>
        <v>0</v>
      </c>
      <c r="AZ172">
        <f t="shared" si="172"/>
        <v>0</v>
      </c>
      <c r="BA172">
        <f t="shared" si="173"/>
        <v>0</v>
      </c>
      <c r="BB172">
        <f t="shared" si="174"/>
        <v>0</v>
      </c>
      <c r="BC172">
        <f t="shared" si="175"/>
        <v>0</v>
      </c>
      <c r="BD172">
        <f t="shared" si="176"/>
        <v>0</v>
      </c>
      <c r="BE172">
        <f t="shared" si="177"/>
        <v>0</v>
      </c>
      <c r="BF172">
        <f t="shared" si="178"/>
        <v>0</v>
      </c>
      <c r="BG172">
        <f t="shared" si="179"/>
        <v>3</v>
      </c>
      <c r="BH172">
        <f t="shared" si="180"/>
        <v>0</v>
      </c>
      <c r="BI172">
        <f t="shared" si="181"/>
        <v>0</v>
      </c>
      <c r="BJ172">
        <f t="shared" si="182"/>
        <v>0</v>
      </c>
      <c r="BK172">
        <f t="shared" si="183"/>
        <v>0</v>
      </c>
      <c r="BL172">
        <f t="shared" si="184"/>
        <v>0</v>
      </c>
      <c r="BM172">
        <f t="shared" si="185"/>
        <v>0</v>
      </c>
      <c r="BN172">
        <f t="shared" si="186"/>
        <v>0</v>
      </c>
      <c r="BO172">
        <f t="shared" si="187"/>
        <v>0</v>
      </c>
      <c r="BP172">
        <f t="shared" si="188"/>
        <v>0</v>
      </c>
      <c r="BQ172">
        <f t="shared" si="189"/>
        <v>0</v>
      </c>
      <c r="BR172">
        <f t="shared" si="190"/>
        <v>0</v>
      </c>
      <c r="BS172">
        <f t="shared" si="191"/>
        <v>0</v>
      </c>
      <c r="BT172">
        <f t="shared" si="192"/>
        <v>0</v>
      </c>
      <c r="BU172">
        <f t="shared" si="193"/>
        <v>0</v>
      </c>
      <c r="BV172">
        <f t="shared" si="194"/>
        <v>0</v>
      </c>
      <c r="BW172">
        <f t="shared" si="195"/>
        <v>0</v>
      </c>
      <c r="BX172">
        <f t="shared" si="196"/>
        <v>0</v>
      </c>
      <c r="BY172">
        <f t="shared" si="197"/>
        <v>0</v>
      </c>
      <c r="BZ172">
        <f t="shared" si="198"/>
        <v>0</v>
      </c>
      <c r="CA172">
        <f t="shared" si="199"/>
        <v>0</v>
      </c>
      <c r="CB172">
        <f t="shared" si="200"/>
        <v>0</v>
      </c>
      <c r="CC172">
        <f t="shared" si="201"/>
        <v>0</v>
      </c>
      <c r="CD172">
        <f t="shared" si="202"/>
        <v>0</v>
      </c>
      <c r="CE172">
        <f t="shared" si="203"/>
        <v>0</v>
      </c>
      <c r="CF172">
        <f t="shared" si="204"/>
        <v>0</v>
      </c>
      <c r="CG172">
        <f t="shared" si="153"/>
        <v>3</v>
      </c>
      <c r="CH172">
        <f t="shared" si="154"/>
        <v>3</v>
      </c>
    </row>
    <row r="173" spans="1:103">
      <c r="A173" t="s">
        <v>362</v>
      </c>
      <c r="B173" t="s">
        <v>106</v>
      </c>
      <c r="C173">
        <v>5</v>
      </c>
      <c r="D173">
        <v>1</v>
      </c>
      <c r="E173">
        <v>5</v>
      </c>
      <c r="F173">
        <v>3</v>
      </c>
      <c r="H173">
        <v>2880</v>
      </c>
      <c r="I173">
        <v>48</v>
      </c>
      <c r="J173">
        <f t="shared" si="152"/>
        <v>96</v>
      </c>
      <c r="K173">
        <v>0</v>
      </c>
      <c r="L173">
        <v>2000</v>
      </c>
      <c r="M173">
        <v>16000</v>
      </c>
      <c r="N173">
        <v>9600</v>
      </c>
      <c r="O173">
        <v>19200</v>
      </c>
      <c r="Y173">
        <v>4</v>
      </c>
      <c r="AI173">
        <v>3</v>
      </c>
      <c r="AY173">
        <f t="shared" si="171"/>
        <v>0</v>
      </c>
      <c r="AZ173">
        <f t="shared" si="172"/>
        <v>0</v>
      </c>
      <c r="BA173">
        <f t="shared" si="173"/>
        <v>0</v>
      </c>
      <c r="BB173">
        <f t="shared" si="174"/>
        <v>0</v>
      </c>
      <c r="BC173">
        <f t="shared" si="175"/>
        <v>0</v>
      </c>
      <c r="BD173">
        <f t="shared" si="176"/>
        <v>0</v>
      </c>
      <c r="BE173">
        <f t="shared" si="177"/>
        <v>0</v>
      </c>
      <c r="BF173">
        <f t="shared" si="178"/>
        <v>0</v>
      </c>
      <c r="BG173">
        <f t="shared" si="179"/>
        <v>3</v>
      </c>
      <c r="BH173">
        <f t="shared" si="180"/>
        <v>0</v>
      </c>
      <c r="BI173">
        <f t="shared" si="181"/>
        <v>0</v>
      </c>
      <c r="BJ173">
        <f t="shared" si="182"/>
        <v>0</v>
      </c>
      <c r="BK173">
        <f t="shared" si="183"/>
        <v>0</v>
      </c>
      <c r="BL173">
        <f t="shared" si="184"/>
        <v>0</v>
      </c>
      <c r="BM173">
        <f t="shared" si="185"/>
        <v>0</v>
      </c>
      <c r="BN173">
        <f t="shared" si="186"/>
        <v>0</v>
      </c>
      <c r="BO173">
        <f t="shared" si="187"/>
        <v>0</v>
      </c>
      <c r="BP173">
        <f t="shared" si="188"/>
        <v>0</v>
      </c>
      <c r="BQ173">
        <f t="shared" si="189"/>
        <v>0</v>
      </c>
      <c r="BR173">
        <f t="shared" si="190"/>
        <v>0</v>
      </c>
      <c r="BS173">
        <f t="shared" si="191"/>
        <v>0</v>
      </c>
      <c r="BT173">
        <f t="shared" si="192"/>
        <v>0</v>
      </c>
      <c r="BU173">
        <f t="shared" si="193"/>
        <v>0</v>
      </c>
      <c r="BV173">
        <f t="shared" si="194"/>
        <v>0</v>
      </c>
      <c r="BW173">
        <f t="shared" si="195"/>
        <v>0</v>
      </c>
      <c r="BX173">
        <f t="shared" si="196"/>
        <v>0</v>
      </c>
      <c r="BY173">
        <f t="shared" si="197"/>
        <v>0</v>
      </c>
      <c r="BZ173">
        <f t="shared" si="198"/>
        <v>0</v>
      </c>
      <c r="CA173">
        <f t="shared" si="199"/>
        <v>0</v>
      </c>
      <c r="CB173">
        <f t="shared" si="200"/>
        <v>0</v>
      </c>
      <c r="CC173">
        <f t="shared" si="201"/>
        <v>0</v>
      </c>
      <c r="CD173">
        <f t="shared" si="202"/>
        <v>0</v>
      </c>
      <c r="CE173">
        <f t="shared" si="203"/>
        <v>0</v>
      </c>
      <c r="CF173">
        <f t="shared" si="204"/>
        <v>0</v>
      </c>
      <c r="CG173">
        <f t="shared" si="153"/>
        <v>3</v>
      </c>
      <c r="CH173">
        <f t="shared" si="154"/>
        <v>3</v>
      </c>
    </row>
    <row r="174" spans="1:103">
      <c r="A174" t="s">
        <v>362</v>
      </c>
      <c r="B174" t="s">
        <v>106</v>
      </c>
      <c r="C174">
        <v>6</v>
      </c>
      <c r="D174">
        <v>1</v>
      </c>
      <c r="E174">
        <v>6</v>
      </c>
      <c r="F174">
        <v>3</v>
      </c>
      <c r="H174">
        <v>5760</v>
      </c>
      <c r="I174">
        <v>96</v>
      </c>
      <c r="J174">
        <f t="shared" si="152"/>
        <v>192</v>
      </c>
      <c r="K174">
        <v>0</v>
      </c>
      <c r="L174">
        <v>4000</v>
      </c>
      <c r="M174">
        <v>32000</v>
      </c>
      <c r="N174">
        <v>19200</v>
      </c>
      <c r="O174">
        <v>38400</v>
      </c>
      <c r="Y174">
        <v>5</v>
      </c>
      <c r="AI174">
        <v>3</v>
      </c>
      <c r="AY174">
        <f t="shared" si="171"/>
        <v>0</v>
      </c>
      <c r="AZ174">
        <f t="shared" si="172"/>
        <v>0</v>
      </c>
      <c r="BA174">
        <f t="shared" si="173"/>
        <v>0</v>
      </c>
      <c r="BB174">
        <f t="shared" si="174"/>
        <v>0</v>
      </c>
      <c r="BC174">
        <f t="shared" si="175"/>
        <v>0</v>
      </c>
      <c r="BD174">
        <f t="shared" si="176"/>
        <v>0</v>
      </c>
      <c r="BE174">
        <f t="shared" si="177"/>
        <v>0</v>
      </c>
      <c r="BF174">
        <f t="shared" si="178"/>
        <v>0</v>
      </c>
      <c r="BG174">
        <f t="shared" si="179"/>
        <v>3</v>
      </c>
      <c r="BH174">
        <f t="shared" si="180"/>
        <v>0</v>
      </c>
      <c r="BI174">
        <f t="shared" si="181"/>
        <v>0</v>
      </c>
      <c r="BJ174">
        <f t="shared" si="182"/>
        <v>0</v>
      </c>
      <c r="BK174">
        <f t="shared" si="183"/>
        <v>0</v>
      </c>
      <c r="BL174">
        <f t="shared" si="184"/>
        <v>0</v>
      </c>
      <c r="BM174">
        <f t="shared" si="185"/>
        <v>0</v>
      </c>
      <c r="BN174">
        <f t="shared" si="186"/>
        <v>0</v>
      </c>
      <c r="BO174">
        <f t="shared" si="187"/>
        <v>0</v>
      </c>
      <c r="BP174">
        <f t="shared" si="188"/>
        <v>0</v>
      </c>
      <c r="BQ174">
        <f t="shared" si="189"/>
        <v>0</v>
      </c>
      <c r="BR174">
        <f t="shared" si="190"/>
        <v>0</v>
      </c>
      <c r="BS174">
        <f t="shared" si="191"/>
        <v>0</v>
      </c>
      <c r="BT174">
        <f t="shared" si="192"/>
        <v>0</v>
      </c>
      <c r="BU174">
        <f t="shared" si="193"/>
        <v>0</v>
      </c>
      <c r="BV174">
        <f t="shared" si="194"/>
        <v>0</v>
      </c>
      <c r="BW174">
        <f t="shared" si="195"/>
        <v>0</v>
      </c>
      <c r="BX174">
        <f t="shared" si="196"/>
        <v>0</v>
      </c>
      <c r="BY174">
        <f t="shared" si="197"/>
        <v>0</v>
      </c>
      <c r="BZ174">
        <f t="shared" si="198"/>
        <v>0</v>
      </c>
      <c r="CA174">
        <f t="shared" si="199"/>
        <v>0</v>
      </c>
      <c r="CB174">
        <f t="shared" si="200"/>
        <v>0</v>
      </c>
      <c r="CC174">
        <f t="shared" si="201"/>
        <v>0</v>
      </c>
      <c r="CD174">
        <f t="shared" si="202"/>
        <v>0</v>
      </c>
      <c r="CE174">
        <f t="shared" si="203"/>
        <v>0</v>
      </c>
      <c r="CF174">
        <f t="shared" si="204"/>
        <v>0</v>
      </c>
      <c r="CG174">
        <f t="shared" si="153"/>
        <v>3</v>
      </c>
      <c r="CH174">
        <f t="shared" si="154"/>
        <v>3</v>
      </c>
    </row>
    <row r="175" spans="1:103">
      <c r="A175" t="s">
        <v>362</v>
      </c>
      <c r="B175" t="s">
        <v>106</v>
      </c>
      <c r="C175">
        <v>7</v>
      </c>
      <c r="D175">
        <v>1</v>
      </c>
      <c r="E175">
        <v>7</v>
      </c>
      <c r="F175">
        <v>3</v>
      </c>
      <c r="H175">
        <v>11520</v>
      </c>
      <c r="I175">
        <v>192</v>
      </c>
      <c r="J175">
        <f t="shared" si="152"/>
        <v>384</v>
      </c>
      <c r="K175">
        <v>0</v>
      </c>
      <c r="L175">
        <v>8000</v>
      </c>
      <c r="M175">
        <v>64000</v>
      </c>
      <c r="N175">
        <v>38400</v>
      </c>
      <c r="O175">
        <v>76800</v>
      </c>
      <c r="Y175">
        <v>6</v>
      </c>
      <c r="AI175">
        <v>3</v>
      </c>
      <c r="AY175">
        <f t="shared" si="171"/>
        <v>0</v>
      </c>
      <c r="AZ175">
        <f t="shared" si="172"/>
        <v>0</v>
      </c>
      <c r="BA175">
        <f t="shared" si="173"/>
        <v>0</v>
      </c>
      <c r="BB175">
        <f t="shared" si="174"/>
        <v>0</v>
      </c>
      <c r="BC175">
        <f t="shared" si="175"/>
        <v>0</v>
      </c>
      <c r="BD175">
        <f t="shared" si="176"/>
        <v>0</v>
      </c>
      <c r="BE175">
        <f t="shared" si="177"/>
        <v>0</v>
      </c>
      <c r="BF175">
        <f t="shared" si="178"/>
        <v>0</v>
      </c>
      <c r="BG175">
        <f t="shared" si="179"/>
        <v>3</v>
      </c>
      <c r="BH175">
        <f t="shared" si="180"/>
        <v>0</v>
      </c>
      <c r="BI175">
        <f t="shared" si="181"/>
        <v>0</v>
      </c>
      <c r="BJ175">
        <f t="shared" si="182"/>
        <v>0</v>
      </c>
      <c r="BK175">
        <f t="shared" si="183"/>
        <v>0</v>
      </c>
      <c r="BL175">
        <f t="shared" si="184"/>
        <v>0</v>
      </c>
      <c r="BM175">
        <f t="shared" si="185"/>
        <v>0</v>
      </c>
      <c r="BN175">
        <f t="shared" si="186"/>
        <v>0</v>
      </c>
      <c r="BO175">
        <f t="shared" si="187"/>
        <v>0</v>
      </c>
      <c r="BP175">
        <f t="shared" si="188"/>
        <v>0</v>
      </c>
      <c r="BQ175">
        <f t="shared" si="189"/>
        <v>0</v>
      </c>
      <c r="BR175">
        <f t="shared" si="190"/>
        <v>0</v>
      </c>
      <c r="BS175">
        <f t="shared" si="191"/>
        <v>0</v>
      </c>
      <c r="BT175">
        <f t="shared" si="192"/>
        <v>0</v>
      </c>
      <c r="BU175">
        <f t="shared" si="193"/>
        <v>0</v>
      </c>
      <c r="BV175">
        <f t="shared" si="194"/>
        <v>0</v>
      </c>
      <c r="BW175">
        <f t="shared" si="195"/>
        <v>0</v>
      </c>
      <c r="BX175">
        <f t="shared" si="196"/>
        <v>0</v>
      </c>
      <c r="BY175">
        <f t="shared" si="197"/>
        <v>0</v>
      </c>
      <c r="BZ175">
        <f t="shared" si="198"/>
        <v>0</v>
      </c>
      <c r="CA175">
        <f t="shared" si="199"/>
        <v>0</v>
      </c>
      <c r="CB175">
        <f t="shared" si="200"/>
        <v>0</v>
      </c>
      <c r="CC175">
        <f t="shared" si="201"/>
        <v>0</v>
      </c>
      <c r="CD175">
        <f t="shared" si="202"/>
        <v>0</v>
      </c>
      <c r="CE175">
        <f t="shared" si="203"/>
        <v>0</v>
      </c>
      <c r="CF175">
        <f t="shared" si="204"/>
        <v>0</v>
      </c>
      <c r="CG175">
        <f t="shared" si="153"/>
        <v>3</v>
      </c>
      <c r="CH175">
        <f t="shared" si="154"/>
        <v>3</v>
      </c>
    </row>
    <row r="176" spans="1:103">
      <c r="A176" t="s">
        <v>362</v>
      </c>
      <c r="B176" t="s">
        <v>106</v>
      </c>
      <c r="C176">
        <v>8</v>
      </c>
      <c r="D176">
        <v>1</v>
      </c>
      <c r="E176">
        <v>8</v>
      </c>
      <c r="F176">
        <v>3</v>
      </c>
      <c r="H176">
        <v>23040</v>
      </c>
      <c r="I176">
        <v>384</v>
      </c>
      <c r="J176">
        <f t="shared" si="152"/>
        <v>768</v>
      </c>
      <c r="K176">
        <v>0</v>
      </c>
      <c r="L176">
        <v>16000</v>
      </c>
      <c r="M176">
        <v>128000</v>
      </c>
      <c r="N176">
        <v>76800</v>
      </c>
      <c r="O176">
        <v>153600</v>
      </c>
      <c r="Y176">
        <v>7</v>
      </c>
      <c r="AI176">
        <v>3</v>
      </c>
      <c r="AY176">
        <f t="shared" si="171"/>
        <v>0</v>
      </c>
      <c r="AZ176">
        <f t="shared" si="172"/>
        <v>0</v>
      </c>
      <c r="BA176">
        <f t="shared" si="173"/>
        <v>0</v>
      </c>
      <c r="BB176">
        <f t="shared" si="174"/>
        <v>0</v>
      </c>
      <c r="BC176">
        <f t="shared" si="175"/>
        <v>0</v>
      </c>
      <c r="BD176">
        <f t="shared" si="176"/>
        <v>0</v>
      </c>
      <c r="BE176">
        <f t="shared" si="177"/>
        <v>0</v>
      </c>
      <c r="BF176">
        <f t="shared" si="178"/>
        <v>0</v>
      </c>
      <c r="BG176">
        <f t="shared" si="179"/>
        <v>3</v>
      </c>
      <c r="BH176">
        <f t="shared" si="180"/>
        <v>0</v>
      </c>
      <c r="BI176">
        <f t="shared" si="181"/>
        <v>0</v>
      </c>
      <c r="BJ176">
        <f t="shared" si="182"/>
        <v>0</v>
      </c>
      <c r="BK176">
        <f t="shared" si="183"/>
        <v>0</v>
      </c>
      <c r="BL176">
        <f t="shared" si="184"/>
        <v>0</v>
      </c>
      <c r="BM176">
        <f t="shared" si="185"/>
        <v>0</v>
      </c>
      <c r="BN176">
        <f t="shared" si="186"/>
        <v>0</v>
      </c>
      <c r="BO176">
        <f t="shared" si="187"/>
        <v>0</v>
      </c>
      <c r="BP176">
        <f t="shared" si="188"/>
        <v>0</v>
      </c>
      <c r="BQ176">
        <f t="shared" si="189"/>
        <v>0</v>
      </c>
      <c r="BR176">
        <f t="shared" si="190"/>
        <v>0</v>
      </c>
      <c r="BS176">
        <f t="shared" si="191"/>
        <v>0</v>
      </c>
      <c r="BT176">
        <f t="shared" si="192"/>
        <v>0</v>
      </c>
      <c r="BU176">
        <f t="shared" si="193"/>
        <v>0</v>
      </c>
      <c r="BV176">
        <f t="shared" si="194"/>
        <v>0</v>
      </c>
      <c r="BW176">
        <f t="shared" si="195"/>
        <v>0</v>
      </c>
      <c r="BX176">
        <f t="shared" si="196"/>
        <v>0</v>
      </c>
      <c r="BY176">
        <f t="shared" si="197"/>
        <v>0</v>
      </c>
      <c r="BZ176">
        <f t="shared" si="198"/>
        <v>0</v>
      </c>
      <c r="CA176">
        <f t="shared" si="199"/>
        <v>0</v>
      </c>
      <c r="CB176">
        <f t="shared" si="200"/>
        <v>0</v>
      </c>
      <c r="CC176">
        <f t="shared" si="201"/>
        <v>0</v>
      </c>
      <c r="CD176">
        <f t="shared" si="202"/>
        <v>0</v>
      </c>
      <c r="CE176">
        <f t="shared" si="203"/>
        <v>0</v>
      </c>
      <c r="CF176">
        <f t="shared" si="204"/>
        <v>0</v>
      </c>
      <c r="CG176">
        <f t="shared" si="153"/>
        <v>3</v>
      </c>
      <c r="CH176">
        <f t="shared" si="154"/>
        <v>3</v>
      </c>
    </row>
    <row r="177" spans="1:86">
      <c r="A177" t="s">
        <v>362</v>
      </c>
      <c r="B177" t="s">
        <v>106</v>
      </c>
      <c r="C177">
        <v>9</v>
      </c>
      <c r="D177">
        <v>1</v>
      </c>
      <c r="E177">
        <v>9</v>
      </c>
      <c r="F177">
        <v>3</v>
      </c>
      <c r="H177">
        <v>46080</v>
      </c>
      <c r="I177">
        <v>768</v>
      </c>
      <c r="J177">
        <f t="shared" si="152"/>
        <v>1536</v>
      </c>
      <c r="K177">
        <v>0</v>
      </c>
      <c r="L177">
        <v>32000</v>
      </c>
      <c r="M177">
        <v>256000</v>
      </c>
      <c r="N177">
        <v>153600</v>
      </c>
      <c r="O177">
        <v>307200</v>
      </c>
      <c r="Y177">
        <v>8</v>
      </c>
      <c r="AI177">
        <v>3</v>
      </c>
      <c r="AY177">
        <f t="shared" si="171"/>
        <v>0</v>
      </c>
      <c r="AZ177">
        <f t="shared" si="172"/>
        <v>0</v>
      </c>
      <c r="BA177">
        <f t="shared" si="173"/>
        <v>0</v>
      </c>
      <c r="BB177">
        <f t="shared" si="174"/>
        <v>0</v>
      </c>
      <c r="BC177">
        <f t="shared" si="175"/>
        <v>0</v>
      </c>
      <c r="BD177">
        <f t="shared" si="176"/>
        <v>0</v>
      </c>
      <c r="BE177">
        <f t="shared" si="177"/>
        <v>0</v>
      </c>
      <c r="BF177">
        <f t="shared" si="178"/>
        <v>0</v>
      </c>
      <c r="BG177">
        <f t="shared" si="179"/>
        <v>3</v>
      </c>
      <c r="BH177">
        <f t="shared" si="180"/>
        <v>0</v>
      </c>
      <c r="BI177">
        <f t="shared" si="181"/>
        <v>0</v>
      </c>
      <c r="BJ177">
        <f t="shared" si="182"/>
        <v>0</v>
      </c>
      <c r="BK177">
        <f t="shared" si="183"/>
        <v>0</v>
      </c>
      <c r="BL177">
        <f t="shared" si="184"/>
        <v>0</v>
      </c>
      <c r="BM177">
        <f t="shared" si="185"/>
        <v>0</v>
      </c>
      <c r="BN177">
        <f t="shared" si="186"/>
        <v>0</v>
      </c>
      <c r="BO177">
        <f t="shared" si="187"/>
        <v>0</v>
      </c>
      <c r="BP177">
        <f t="shared" si="188"/>
        <v>0</v>
      </c>
      <c r="BQ177">
        <f t="shared" si="189"/>
        <v>0</v>
      </c>
      <c r="BR177">
        <f t="shared" si="190"/>
        <v>0</v>
      </c>
      <c r="BS177">
        <f t="shared" si="191"/>
        <v>0</v>
      </c>
      <c r="BT177">
        <f t="shared" si="192"/>
        <v>0</v>
      </c>
      <c r="BU177">
        <f t="shared" si="193"/>
        <v>0</v>
      </c>
      <c r="BV177">
        <f t="shared" si="194"/>
        <v>0</v>
      </c>
      <c r="BW177">
        <f t="shared" si="195"/>
        <v>0</v>
      </c>
      <c r="BX177">
        <f t="shared" si="196"/>
        <v>0</v>
      </c>
      <c r="BY177">
        <f t="shared" si="197"/>
        <v>0</v>
      </c>
      <c r="BZ177">
        <f t="shared" si="198"/>
        <v>0</v>
      </c>
      <c r="CA177">
        <f t="shared" si="199"/>
        <v>0</v>
      </c>
      <c r="CB177">
        <f t="shared" si="200"/>
        <v>0</v>
      </c>
      <c r="CC177">
        <f t="shared" si="201"/>
        <v>0</v>
      </c>
      <c r="CD177">
        <f t="shared" si="202"/>
        <v>0</v>
      </c>
      <c r="CE177">
        <f t="shared" si="203"/>
        <v>0</v>
      </c>
      <c r="CF177">
        <f t="shared" si="204"/>
        <v>0</v>
      </c>
      <c r="CG177">
        <f t="shared" si="153"/>
        <v>3</v>
      </c>
      <c r="CH177">
        <f t="shared" si="154"/>
        <v>3</v>
      </c>
    </row>
    <row r="178" spans="1:86">
      <c r="A178" t="s">
        <v>79</v>
      </c>
      <c r="B178" t="s">
        <v>106</v>
      </c>
      <c r="C178">
        <v>1</v>
      </c>
      <c r="D178">
        <v>1</v>
      </c>
      <c r="E178">
        <v>1</v>
      </c>
      <c r="F178">
        <v>3</v>
      </c>
      <c r="H178">
        <v>30</v>
      </c>
      <c r="I178">
        <v>0.5</v>
      </c>
      <c r="J178">
        <f t="shared" si="152"/>
        <v>1</v>
      </c>
      <c r="K178">
        <v>0</v>
      </c>
      <c r="L178">
        <v>200</v>
      </c>
      <c r="M178">
        <v>2000</v>
      </c>
      <c r="N178">
        <v>500</v>
      </c>
      <c r="O178">
        <v>300</v>
      </c>
      <c r="AY178">
        <f t="shared" si="171"/>
        <v>0</v>
      </c>
      <c r="AZ178">
        <f t="shared" si="172"/>
        <v>0</v>
      </c>
      <c r="BA178">
        <f t="shared" si="173"/>
        <v>0</v>
      </c>
      <c r="BB178">
        <f t="shared" si="174"/>
        <v>0</v>
      </c>
      <c r="BC178">
        <f t="shared" si="175"/>
        <v>0</v>
      </c>
      <c r="BD178">
        <f t="shared" si="176"/>
        <v>0</v>
      </c>
      <c r="BE178">
        <f t="shared" si="177"/>
        <v>0</v>
      </c>
      <c r="BF178">
        <f t="shared" si="178"/>
        <v>0</v>
      </c>
      <c r="BG178">
        <f t="shared" si="179"/>
        <v>0</v>
      </c>
      <c r="BH178">
        <f t="shared" si="180"/>
        <v>0</v>
      </c>
      <c r="BI178">
        <f t="shared" si="181"/>
        <v>0</v>
      </c>
      <c r="BJ178">
        <f t="shared" si="182"/>
        <v>0</v>
      </c>
      <c r="BK178">
        <f t="shared" si="183"/>
        <v>0</v>
      </c>
      <c r="BL178">
        <f t="shared" si="184"/>
        <v>0</v>
      </c>
      <c r="BM178">
        <f t="shared" si="185"/>
        <v>0</v>
      </c>
      <c r="BN178">
        <f t="shared" si="186"/>
        <v>0</v>
      </c>
      <c r="BO178">
        <f t="shared" si="187"/>
        <v>0</v>
      </c>
      <c r="BP178">
        <f t="shared" si="188"/>
        <v>0</v>
      </c>
      <c r="BQ178">
        <f t="shared" si="189"/>
        <v>0</v>
      </c>
      <c r="BR178">
        <f t="shared" si="190"/>
        <v>0</v>
      </c>
      <c r="BS178">
        <f t="shared" si="191"/>
        <v>0</v>
      </c>
      <c r="BT178">
        <f t="shared" si="192"/>
        <v>0</v>
      </c>
      <c r="BU178">
        <f t="shared" si="193"/>
        <v>0</v>
      </c>
      <c r="BV178">
        <f t="shared" si="194"/>
        <v>0</v>
      </c>
      <c r="BW178">
        <f t="shared" si="195"/>
        <v>0</v>
      </c>
      <c r="BX178">
        <f t="shared" si="196"/>
        <v>0</v>
      </c>
      <c r="BY178">
        <f t="shared" si="197"/>
        <v>0</v>
      </c>
      <c r="BZ178">
        <f t="shared" si="198"/>
        <v>0</v>
      </c>
      <c r="CA178">
        <f t="shared" si="199"/>
        <v>0</v>
      </c>
      <c r="CB178">
        <f t="shared" si="200"/>
        <v>0</v>
      </c>
      <c r="CC178">
        <f t="shared" si="201"/>
        <v>0</v>
      </c>
      <c r="CD178">
        <f t="shared" si="202"/>
        <v>0</v>
      </c>
      <c r="CE178">
        <f t="shared" si="203"/>
        <v>0</v>
      </c>
      <c r="CF178">
        <f t="shared" si="204"/>
        <v>0</v>
      </c>
      <c r="CG178">
        <f t="shared" si="153"/>
        <v>0</v>
      </c>
      <c r="CH178">
        <f t="shared" si="154"/>
        <v>3</v>
      </c>
    </row>
    <row r="179" spans="1:86">
      <c r="A179" s="149" t="s">
        <v>1296</v>
      </c>
      <c r="B179" t="s">
        <v>106</v>
      </c>
      <c r="C179">
        <v>2</v>
      </c>
      <c r="D179">
        <v>1</v>
      </c>
      <c r="E179">
        <v>2</v>
      </c>
      <c r="F179">
        <v>3</v>
      </c>
      <c r="H179">
        <v>720</v>
      </c>
      <c r="I179">
        <v>12</v>
      </c>
      <c r="J179">
        <f t="shared" si="152"/>
        <v>24</v>
      </c>
      <c r="K179">
        <v>0</v>
      </c>
      <c r="L179">
        <v>400</v>
      </c>
      <c r="M179">
        <v>4000</v>
      </c>
      <c r="N179">
        <v>1000</v>
      </c>
      <c r="O179">
        <v>600</v>
      </c>
      <c r="X179">
        <v>1</v>
      </c>
      <c r="AY179">
        <f t="shared" si="171"/>
        <v>0</v>
      </c>
      <c r="AZ179">
        <f t="shared" si="172"/>
        <v>0</v>
      </c>
      <c r="BA179">
        <f t="shared" si="173"/>
        <v>0</v>
      </c>
      <c r="BB179">
        <f t="shared" si="174"/>
        <v>0</v>
      </c>
      <c r="BC179">
        <f t="shared" si="175"/>
        <v>0</v>
      </c>
      <c r="BD179">
        <f t="shared" si="176"/>
        <v>0</v>
      </c>
      <c r="BE179">
        <f t="shared" si="177"/>
        <v>0</v>
      </c>
      <c r="BF179">
        <f t="shared" si="178"/>
        <v>3</v>
      </c>
      <c r="BG179">
        <f t="shared" si="179"/>
        <v>0</v>
      </c>
      <c r="BH179">
        <f t="shared" si="180"/>
        <v>0</v>
      </c>
      <c r="BI179">
        <f t="shared" si="181"/>
        <v>0</v>
      </c>
      <c r="BJ179">
        <f t="shared" si="182"/>
        <v>0</v>
      </c>
      <c r="BK179">
        <f t="shared" si="183"/>
        <v>0</v>
      </c>
      <c r="BL179">
        <f t="shared" si="184"/>
        <v>0</v>
      </c>
      <c r="BM179">
        <f t="shared" si="185"/>
        <v>0</v>
      </c>
      <c r="BN179">
        <f t="shared" si="186"/>
        <v>0</v>
      </c>
      <c r="BO179">
        <f t="shared" si="187"/>
        <v>0</v>
      </c>
      <c r="BP179">
        <f t="shared" si="188"/>
        <v>0</v>
      </c>
      <c r="BQ179">
        <f t="shared" si="189"/>
        <v>0</v>
      </c>
      <c r="BR179">
        <f t="shared" si="190"/>
        <v>0</v>
      </c>
      <c r="BS179">
        <f t="shared" si="191"/>
        <v>0</v>
      </c>
      <c r="BT179">
        <f t="shared" si="192"/>
        <v>0</v>
      </c>
      <c r="BU179">
        <f t="shared" si="193"/>
        <v>0</v>
      </c>
      <c r="BV179">
        <f t="shared" si="194"/>
        <v>0</v>
      </c>
      <c r="BW179">
        <f t="shared" si="195"/>
        <v>0</v>
      </c>
      <c r="BX179">
        <f t="shared" si="196"/>
        <v>0</v>
      </c>
      <c r="BY179">
        <f t="shared" si="197"/>
        <v>0</v>
      </c>
      <c r="BZ179">
        <f t="shared" si="198"/>
        <v>0</v>
      </c>
      <c r="CA179">
        <f t="shared" si="199"/>
        <v>0</v>
      </c>
      <c r="CB179">
        <f t="shared" si="200"/>
        <v>0</v>
      </c>
      <c r="CC179">
        <f t="shared" si="201"/>
        <v>0</v>
      </c>
      <c r="CD179">
        <f t="shared" si="202"/>
        <v>0</v>
      </c>
      <c r="CE179">
        <f t="shared" si="203"/>
        <v>0</v>
      </c>
      <c r="CF179">
        <f t="shared" si="204"/>
        <v>0</v>
      </c>
      <c r="CG179">
        <f t="shared" si="153"/>
        <v>3</v>
      </c>
      <c r="CH179">
        <f t="shared" si="154"/>
        <v>3</v>
      </c>
    </row>
    <row r="180" spans="1:86">
      <c r="A180" t="s">
        <v>79</v>
      </c>
      <c r="B180" t="s">
        <v>106</v>
      </c>
      <c r="C180">
        <v>3</v>
      </c>
      <c r="D180">
        <v>1</v>
      </c>
      <c r="E180">
        <v>3</v>
      </c>
      <c r="F180">
        <v>3</v>
      </c>
      <c r="H180">
        <v>2880</v>
      </c>
      <c r="I180">
        <v>48</v>
      </c>
      <c r="J180">
        <f t="shared" si="152"/>
        <v>96</v>
      </c>
      <c r="K180">
        <v>0</v>
      </c>
      <c r="L180">
        <v>800</v>
      </c>
      <c r="M180">
        <v>8000</v>
      </c>
      <c r="N180">
        <v>2000</v>
      </c>
      <c r="O180">
        <v>1200</v>
      </c>
      <c r="X180">
        <v>2</v>
      </c>
      <c r="AY180">
        <f t="shared" si="171"/>
        <v>0</v>
      </c>
      <c r="AZ180">
        <f t="shared" si="172"/>
        <v>0</v>
      </c>
      <c r="BA180">
        <f t="shared" si="173"/>
        <v>0</v>
      </c>
      <c r="BB180">
        <f t="shared" si="174"/>
        <v>0</v>
      </c>
      <c r="BC180">
        <f t="shared" si="175"/>
        <v>0</v>
      </c>
      <c r="BD180">
        <f t="shared" si="176"/>
        <v>0</v>
      </c>
      <c r="BE180">
        <f t="shared" si="177"/>
        <v>0</v>
      </c>
      <c r="BF180">
        <f t="shared" si="178"/>
        <v>3</v>
      </c>
      <c r="BG180">
        <f t="shared" si="179"/>
        <v>0</v>
      </c>
      <c r="BH180">
        <f t="shared" si="180"/>
        <v>0</v>
      </c>
      <c r="BI180">
        <f t="shared" si="181"/>
        <v>0</v>
      </c>
      <c r="BJ180">
        <f t="shared" si="182"/>
        <v>0</v>
      </c>
      <c r="BK180">
        <f t="shared" si="183"/>
        <v>0</v>
      </c>
      <c r="BL180">
        <f t="shared" si="184"/>
        <v>0</v>
      </c>
      <c r="BM180">
        <f t="shared" si="185"/>
        <v>0</v>
      </c>
      <c r="BN180">
        <f t="shared" si="186"/>
        <v>0</v>
      </c>
      <c r="BO180">
        <f t="shared" si="187"/>
        <v>0</v>
      </c>
      <c r="BP180">
        <f t="shared" si="188"/>
        <v>0</v>
      </c>
      <c r="BQ180">
        <f t="shared" si="189"/>
        <v>0</v>
      </c>
      <c r="BR180">
        <f t="shared" si="190"/>
        <v>0</v>
      </c>
      <c r="BS180">
        <f t="shared" si="191"/>
        <v>0</v>
      </c>
      <c r="BT180">
        <f t="shared" si="192"/>
        <v>0</v>
      </c>
      <c r="BU180">
        <f t="shared" si="193"/>
        <v>0</v>
      </c>
      <c r="BV180">
        <f t="shared" si="194"/>
        <v>0</v>
      </c>
      <c r="BW180">
        <f t="shared" si="195"/>
        <v>0</v>
      </c>
      <c r="BX180">
        <f t="shared" si="196"/>
        <v>0</v>
      </c>
      <c r="BY180">
        <f t="shared" si="197"/>
        <v>0</v>
      </c>
      <c r="BZ180">
        <f t="shared" si="198"/>
        <v>0</v>
      </c>
      <c r="CA180">
        <f t="shared" si="199"/>
        <v>0</v>
      </c>
      <c r="CB180">
        <f t="shared" si="200"/>
        <v>0</v>
      </c>
      <c r="CC180">
        <f t="shared" si="201"/>
        <v>0</v>
      </c>
      <c r="CD180">
        <f t="shared" si="202"/>
        <v>0</v>
      </c>
      <c r="CE180">
        <f t="shared" si="203"/>
        <v>0</v>
      </c>
      <c r="CF180">
        <f t="shared" si="204"/>
        <v>0</v>
      </c>
      <c r="CG180">
        <f t="shared" si="153"/>
        <v>3</v>
      </c>
      <c r="CH180">
        <f t="shared" si="154"/>
        <v>3</v>
      </c>
    </row>
    <row r="181" spans="1:86">
      <c r="A181" t="s">
        <v>79</v>
      </c>
      <c r="B181" t="s">
        <v>106</v>
      </c>
      <c r="C181">
        <v>4</v>
      </c>
      <c r="D181">
        <v>1</v>
      </c>
      <c r="E181">
        <v>4</v>
      </c>
      <c r="F181">
        <v>3</v>
      </c>
      <c r="H181">
        <v>5760</v>
      </c>
      <c r="I181">
        <v>96</v>
      </c>
      <c r="J181">
        <f t="shared" si="152"/>
        <v>192</v>
      </c>
      <c r="K181">
        <v>0</v>
      </c>
      <c r="L181">
        <v>1600</v>
      </c>
      <c r="M181">
        <v>16000</v>
      </c>
      <c r="N181">
        <v>4000</v>
      </c>
      <c r="O181">
        <v>2400</v>
      </c>
      <c r="X181">
        <v>3</v>
      </c>
      <c r="AY181">
        <f t="shared" si="171"/>
        <v>0</v>
      </c>
      <c r="AZ181">
        <f t="shared" si="172"/>
        <v>0</v>
      </c>
      <c r="BA181">
        <f t="shared" si="173"/>
        <v>0</v>
      </c>
      <c r="BB181">
        <f t="shared" si="174"/>
        <v>0</v>
      </c>
      <c r="BC181">
        <f t="shared" si="175"/>
        <v>0</v>
      </c>
      <c r="BD181">
        <f t="shared" si="176"/>
        <v>0</v>
      </c>
      <c r="BE181">
        <f t="shared" si="177"/>
        <v>0</v>
      </c>
      <c r="BF181">
        <f t="shared" si="178"/>
        <v>3</v>
      </c>
      <c r="BG181">
        <f t="shared" si="179"/>
        <v>0</v>
      </c>
      <c r="BH181">
        <f t="shared" si="180"/>
        <v>0</v>
      </c>
      <c r="BI181">
        <f t="shared" si="181"/>
        <v>0</v>
      </c>
      <c r="BJ181">
        <f t="shared" si="182"/>
        <v>0</v>
      </c>
      <c r="BK181">
        <f t="shared" si="183"/>
        <v>0</v>
      </c>
      <c r="BL181">
        <f t="shared" si="184"/>
        <v>0</v>
      </c>
      <c r="BM181">
        <f t="shared" si="185"/>
        <v>0</v>
      </c>
      <c r="BN181">
        <f t="shared" si="186"/>
        <v>0</v>
      </c>
      <c r="BO181">
        <f t="shared" si="187"/>
        <v>0</v>
      </c>
      <c r="BP181">
        <f t="shared" si="188"/>
        <v>0</v>
      </c>
      <c r="BQ181">
        <f t="shared" si="189"/>
        <v>0</v>
      </c>
      <c r="BR181">
        <f t="shared" si="190"/>
        <v>0</v>
      </c>
      <c r="BS181">
        <f t="shared" si="191"/>
        <v>0</v>
      </c>
      <c r="BT181">
        <f t="shared" si="192"/>
        <v>0</v>
      </c>
      <c r="BU181">
        <f t="shared" si="193"/>
        <v>0</v>
      </c>
      <c r="BV181">
        <f t="shared" si="194"/>
        <v>0</v>
      </c>
      <c r="BW181">
        <f t="shared" si="195"/>
        <v>0</v>
      </c>
      <c r="BX181">
        <f t="shared" si="196"/>
        <v>0</v>
      </c>
      <c r="BY181">
        <f t="shared" si="197"/>
        <v>0</v>
      </c>
      <c r="BZ181">
        <f t="shared" si="198"/>
        <v>0</v>
      </c>
      <c r="CA181">
        <f t="shared" si="199"/>
        <v>0</v>
      </c>
      <c r="CB181">
        <f t="shared" si="200"/>
        <v>0</v>
      </c>
      <c r="CC181">
        <f t="shared" si="201"/>
        <v>0</v>
      </c>
      <c r="CD181">
        <f t="shared" si="202"/>
        <v>0</v>
      </c>
      <c r="CE181">
        <f t="shared" si="203"/>
        <v>0</v>
      </c>
      <c r="CF181">
        <f t="shared" si="204"/>
        <v>0</v>
      </c>
      <c r="CG181">
        <f t="shared" si="153"/>
        <v>3</v>
      </c>
      <c r="CH181">
        <f t="shared" si="154"/>
        <v>3</v>
      </c>
    </row>
    <row r="182" spans="1:86">
      <c r="A182" t="s">
        <v>79</v>
      </c>
      <c r="B182" t="s">
        <v>106</v>
      </c>
      <c r="C182">
        <v>5</v>
      </c>
      <c r="D182">
        <v>1</v>
      </c>
      <c r="E182">
        <v>5</v>
      </c>
      <c r="F182">
        <v>3</v>
      </c>
      <c r="H182">
        <v>11520</v>
      </c>
      <c r="I182">
        <v>192</v>
      </c>
      <c r="J182">
        <f t="shared" si="152"/>
        <v>384</v>
      </c>
      <c r="K182">
        <v>0</v>
      </c>
      <c r="L182">
        <v>3200</v>
      </c>
      <c r="M182">
        <v>32000</v>
      </c>
      <c r="N182">
        <v>8000</v>
      </c>
      <c r="O182">
        <v>4800</v>
      </c>
      <c r="X182">
        <v>4</v>
      </c>
      <c r="AY182">
        <f t="shared" si="171"/>
        <v>0</v>
      </c>
      <c r="AZ182">
        <f t="shared" si="172"/>
        <v>0</v>
      </c>
      <c r="BA182">
        <f t="shared" si="173"/>
        <v>0</v>
      </c>
      <c r="BB182">
        <f t="shared" si="174"/>
        <v>0</v>
      </c>
      <c r="BC182">
        <f t="shared" si="175"/>
        <v>0</v>
      </c>
      <c r="BD182">
        <f t="shared" si="176"/>
        <v>0</v>
      </c>
      <c r="BE182">
        <f t="shared" si="177"/>
        <v>0</v>
      </c>
      <c r="BF182">
        <f t="shared" si="178"/>
        <v>3</v>
      </c>
      <c r="BG182">
        <f t="shared" si="179"/>
        <v>0</v>
      </c>
      <c r="BH182">
        <f t="shared" si="180"/>
        <v>0</v>
      </c>
      <c r="BI182">
        <f t="shared" si="181"/>
        <v>0</v>
      </c>
      <c r="BJ182">
        <f t="shared" si="182"/>
        <v>0</v>
      </c>
      <c r="BK182">
        <f t="shared" si="183"/>
        <v>0</v>
      </c>
      <c r="BL182">
        <f t="shared" si="184"/>
        <v>0</v>
      </c>
      <c r="BM182">
        <f t="shared" si="185"/>
        <v>0</v>
      </c>
      <c r="BN182">
        <f t="shared" si="186"/>
        <v>0</v>
      </c>
      <c r="BO182">
        <f t="shared" si="187"/>
        <v>0</v>
      </c>
      <c r="BP182">
        <f t="shared" si="188"/>
        <v>0</v>
      </c>
      <c r="BQ182">
        <f t="shared" si="189"/>
        <v>0</v>
      </c>
      <c r="BR182">
        <f t="shared" si="190"/>
        <v>0</v>
      </c>
      <c r="BS182">
        <f t="shared" si="191"/>
        <v>0</v>
      </c>
      <c r="BT182">
        <f t="shared" si="192"/>
        <v>0</v>
      </c>
      <c r="BU182">
        <f t="shared" si="193"/>
        <v>0</v>
      </c>
      <c r="BV182">
        <f t="shared" si="194"/>
        <v>0</v>
      </c>
      <c r="BW182">
        <f t="shared" si="195"/>
        <v>0</v>
      </c>
      <c r="BX182">
        <f t="shared" si="196"/>
        <v>0</v>
      </c>
      <c r="BY182">
        <f t="shared" si="197"/>
        <v>0</v>
      </c>
      <c r="BZ182">
        <f t="shared" si="198"/>
        <v>0</v>
      </c>
      <c r="CA182">
        <f t="shared" si="199"/>
        <v>0</v>
      </c>
      <c r="CB182">
        <f t="shared" si="200"/>
        <v>0</v>
      </c>
      <c r="CC182">
        <f t="shared" si="201"/>
        <v>0</v>
      </c>
      <c r="CD182">
        <f t="shared" si="202"/>
        <v>0</v>
      </c>
      <c r="CE182">
        <f t="shared" si="203"/>
        <v>0</v>
      </c>
      <c r="CF182">
        <f t="shared" si="204"/>
        <v>0</v>
      </c>
      <c r="CG182">
        <f t="shared" si="153"/>
        <v>3</v>
      </c>
      <c r="CH182">
        <f t="shared" si="154"/>
        <v>3</v>
      </c>
    </row>
    <row r="183" spans="1:86">
      <c r="A183" t="s">
        <v>79</v>
      </c>
      <c r="B183" t="s">
        <v>106</v>
      </c>
      <c r="C183">
        <v>6</v>
      </c>
      <c r="D183">
        <v>1</v>
      </c>
      <c r="E183">
        <v>6</v>
      </c>
      <c r="F183">
        <v>3</v>
      </c>
      <c r="H183">
        <v>23040</v>
      </c>
      <c r="I183">
        <v>384</v>
      </c>
      <c r="J183">
        <f t="shared" si="152"/>
        <v>768</v>
      </c>
      <c r="K183">
        <v>0</v>
      </c>
      <c r="L183">
        <v>6400</v>
      </c>
      <c r="M183">
        <v>64000</v>
      </c>
      <c r="N183">
        <v>16000</v>
      </c>
      <c r="O183">
        <v>9600</v>
      </c>
      <c r="X183">
        <v>5</v>
      </c>
      <c r="AY183">
        <f t="shared" si="171"/>
        <v>0</v>
      </c>
      <c r="AZ183">
        <f t="shared" si="172"/>
        <v>0</v>
      </c>
      <c r="BA183">
        <f t="shared" si="173"/>
        <v>0</v>
      </c>
      <c r="BB183">
        <f t="shared" si="174"/>
        <v>0</v>
      </c>
      <c r="BC183">
        <f t="shared" si="175"/>
        <v>0</v>
      </c>
      <c r="BD183">
        <f t="shared" si="176"/>
        <v>0</v>
      </c>
      <c r="BE183">
        <f t="shared" si="177"/>
        <v>0</v>
      </c>
      <c r="BF183">
        <f t="shared" si="178"/>
        <v>3</v>
      </c>
      <c r="BG183">
        <f t="shared" si="179"/>
        <v>0</v>
      </c>
      <c r="BH183">
        <f t="shared" si="180"/>
        <v>0</v>
      </c>
      <c r="BI183">
        <f t="shared" si="181"/>
        <v>0</v>
      </c>
      <c r="BJ183">
        <f t="shared" si="182"/>
        <v>0</v>
      </c>
      <c r="BK183">
        <f t="shared" si="183"/>
        <v>0</v>
      </c>
      <c r="BL183">
        <f t="shared" si="184"/>
        <v>0</v>
      </c>
      <c r="BM183">
        <f t="shared" si="185"/>
        <v>0</v>
      </c>
      <c r="BN183">
        <f t="shared" si="186"/>
        <v>0</v>
      </c>
      <c r="BO183">
        <f t="shared" si="187"/>
        <v>0</v>
      </c>
      <c r="BP183">
        <f t="shared" si="188"/>
        <v>0</v>
      </c>
      <c r="BQ183">
        <f t="shared" si="189"/>
        <v>0</v>
      </c>
      <c r="BR183">
        <f t="shared" si="190"/>
        <v>0</v>
      </c>
      <c r="BS183">
        <f t="shared" si="191"/>
        <v>0</v>
      </c>
      <c r="BT183">
        <f t="shared" si="192"/>
        <v>0</v>
      </c>
      <c r="BU183">
        <f t="shared" si="193"/>
        <v>0</v>
      </c>
      <c r="BV183">
        <f t="shared" si="194"/>
        <v>0</v>
      </c>
      <c r="BW183">
        <f t="shared" si="195"/>
        <v>0</v>
      </c>
      <c r="BX183">
        <f t="shared" si="196"/>
        <v>0</v>
      </c>
      <c r="BY183">
        <f t="shared" si="197"/>
        <v>0</v>
      </c>
      <c r="BZ183">
        <f t="shared" si="198"/>
        <v>0</v>
      </c>
      <c r="CA183">
        <f t="shared" si="199"/>
        <v>0</v>
      </c>
      <c r="CB183">
        <f t="shared" si="200"/>
        <v>0</v>
      </c>
      <c r="CC183">
        <f t="shared" si="201"/>
        <v>0</v>
      </c>
      <c r="CD183">
        <f t="shared" si="202"/>
        <v>0</v>
      </c>
      <c r="CE183">
        <f t="shared" si="203"/>
        <v>0</v>
      </c>
      <c r="CF183">
        <f t="shared" si="204"/>
        <v>0</v>
      </c>
      <c r="CG183">
        <f t="shared" si="153"/>
        <v>3</v>
      </c>
      <c r="CH183">
        <f t="shared" si="154"/>
        <v>3</v>
      </c>
    </row>
    <row r="184" spans="1:86">
      <c r="A184" t="s">
        <v>79</v>
      </c>
      <c r="B184" t="s">
        <v>106</v>
      </c>
      <c r="C184">
        <v>7</v>
      </c>
      <c r="D184">
        <v>1</v>
      </c>
      <c r="E184">
        <v>7</v>
      </c>
      <c r="F184">
        <v>3</v>
      </c>
      <c r="H184">
        <v>46080</v>
      </c>
      <c r="I184">
        <v>768</v>
      </c>
      <c r="J184">
        <f t="shared" si="152"/>
        <v>1536</v>
      </c>
      <c r="K184">
        <v>0</v>
      </c>
      <c r="L184">
        <v>12800</v>
      </c>
      <c r="M184">
        <v>128000</v>
      </c>
      <c r="N184">
        <v>32000</v>
      </c>
      <c r="O184">
        <v>19200</v>
      </c>
      <c r="X184">
        <v>6</v>
      </c>
      <c r="AY184">
        <f t="shared" si="171"/>
        <v>0</v>
      </c>
      <c r="AZ184">
        <f t="shared" si="172"/>
        <v>0</v>
      </c>
      <c r="BA184">
        <f t="shared" si="173"/>
        <v>0</v>
      </c>
      <c r="BB184">
        <f t="shared" si="174"/>
        <v>0</v>
      </c>
      <c r="BC184">
        <f t="shared" si="175"/>
        <v>0</v>
      </c>
      <c r="BD184">
        <f t="shared" si="176"/>
        <v>0</v>
      </c>
      <c r="BE184">
        <f t="shared" si="177"/>
        <v>0</v>
      </c>
      <c r="BF184">
        <f t="shared" si="178"/>
        <v>3</v>
      </c>
      <c r="BG184">
        <f t="shared" si="179"/>
        <v>0</v>
      </c>
      <c r="BH184">
        <f t="shared" si="180"/>
        <v>0</v>
      </c>
      <c r="BI184">
        <f t="shared" si="181"/>
        <v>0</v>
      </c>
      <c r="BJ184">
        <f t="shared" si="182"/>
        <v>0</v>
      </c>
      <c r="BK184">
        <f t="shared" si="183"/>
        <v>0</v>
      </c>
      <c r="BL184">
        <f t="shared" si="184"/>
        <v>0</v>
      </c>
      <c r="BM184">
        <f t="shared" si="185"/>
        <v>0</v>
      </c>
      <c r="BN184">
        <f t="shared" si="186"/>
        <v>0</v>
      </c>
      <c r="BO184">
        <f t="shared" si="187"/>
        <v>0</v>
      </c>
      <c r="BP184">
        <f t="shared" si="188"/>
        <v>0</v>
      </c>
      <c r="BQ184">
        <f t="shared" si="189"/>
        <v>0</v>
      </c>
      <c r="BR184">
        <f t="shared" si="190"/>
        <v>0</v>
      </c>
      <c r="BS184">
        <f t="shared" si="191"/>
        <v>0</v>
      </c>
      <c r="BT184">
        <f t="shared" si="192"/>
        <v>0</v>
      </c>
      <c r="BU184">
        <f t="shared" si="193"/>
        <v>0</v>
      </c>
      <c r="BV184">
        <f t="shared" si="194"/>
        <v>0</v>
      </c>
      <c r="BW184">
        <f t="shared" si="195"/>
        <v>0</v>
      </c>
      <c r="BX184">
        <f t="shared" si="196"/>
        <v>0</v>
      </c>
      <c r="BY184">
        <f t="shared" si="197"/>
        <v>0</v>
      </c>
      <c r="BZ184">
        <f t="shared" si="198"/>
        <v>0</v>
      </c>
      <c r="CA184">
        <f t="shared" si="199"/>
        <v>0</v>
      </c>
      <c r="CB184">
        <f t="shared" si="200"/>
        <v>0</v>
      </c>
      <c r="CC184">
        <f t="shared" si="201"/>
        <v>0</v>
      </c>
      <c r="CD184">
        <f t="shared" si="202"/>
        <v>0</v>
      </c>
      <c r="CE184">
        <f t="shared" si="203"/>
        <v>0</v>
      </c>
      <c r="CF184">
        <f t="shared" si="204"/>
        <v>0</v>
      </c>
      <c r="CG184">
        <f t="shared" si="153"/>
        <v>3</v>
      </c>
      <c r="CH184">
        <f t="shared" si="154"/>
        <v>3</v>
      </c>
    </row>
    <row r="185" spans="1:86">
      <c r="A185" t="s">
        <v>79</v>
      </c>
      <c r="B185" t="s">
        <v>106</v>
      </c>
      <c r="C185">
        <v>8</v>
      </c>
      <c r="D185">
        <v>1</v>
      </c>
      <c r="E185">
        <v>8</v>
      </c>
      <c r="F185">
        <v>3</v>
      </c>
      <c r="H185">
        <v>92160</v>
      </c>
      <c r="I185">
        <v>1536</v>
      </c>
      <c r="J185">
        <f t="shared" si="152"/>
        <v>3072</v>
      </c>
      <c r="K185">
        <v>0</v>
      </c>
      <c r="L185">
        <v>25600</v>
      </c>
      <c r="M185">
        <v>256000</v>
      </c>
      <c r="N185">
        <v>64000</v>
      </c>
      <c r="O185">
        <v>38400</v>
      </c>
      <c r="X185">
        <v>7</v>
      </c>
      <c r="AY185">
        <f t="shared" si="171"/>
        <v>0</v>
      </c>
      <c r="AZ185">
        <f t="shared" si="172"/>
        <v>0</v>
      </c>
      <c r="BA185">
        <f t="shared" si="173"/>
        <v>0</v>
      </c>
      <c r="BB185">
        <f t="shared" si="174"/>
        <v>0</v>
      </c>
      <c r="BC185">
        <f t="shared" si="175"/>
        <v>0</v>
      </c>
      <c r="BD185">
        <f t="shared" si="176"/>
        <v>0</v>
      </c>
      <c r="BE185">
        <f t="shared" si="177"/>
        <v>0</v>
      </c>
      <c r="BF185">
        <f t="shared" si="178"/>
        <v>3</v>
      </c>
      <c r="BG185">
        <f t="shared" si="179"/>
        <v>0</v>
      </c>
      <c r="BH185">
        <f t="shared" si="180"/>
        <v>0</v>
      </c>
      <c r="BI185">
        <f t="shared" si="181"/>
        <v>0</v>
      </c>
      <c r="BJ185">
        <f t="shared" si="182"/>
        <v>0</v>
      </c>
      <c r="BK185">
        <f t="shared" si="183"/>
        <v>0</v>
      </c>
      <c r="BL185">
        <f t="shared" si="184"/>
        <v>0</v>
      </c>
      <c r="BM185">
        <f t="shared" si="185"/>
        <v>0</v>
      </c>
      <c r="BN185">
        <f t="shared" si="186"/>
        <v>0</v>
      </c>
      <c r="BO185">
        <f t="shared" si="187"/>
        <v>0</v>
      </c>
      <c r="BP185">
        <f t="shared" si="188"/>
        <v>0</v>
      </c>
      <c r="BQ185">
        <f t="shared" si="189"/>
        <v>0</v>
      </c>
      <c r="BR185">
        <f t="shared" si="190"/>
        <v>0</v>
      </c>
      <c r="BS185">
        <f t="shared" si="191"/>
        <v>0</v>
      </c>
      <c r="BT185">
        <f t="shared" si="192"/>
        <v>0</v>
      </c>
      <c r="BU185">
        <f t="shared" si="193"/>
        <v>0</v>
      </c>
      <c r="BV185">
        <f t="shared" si="194"/>
        <v>0</v>
      </c>
      <c r="BW185">
        <f t="shared" si="195"/>
        <v>0</v>
      </c>
      <c r="BX185">
        <f t="shared" si="196"/>
        <v>0</v>
      </c>
      <c r="BY185">
        <f t="shared" si="197"/>
        <v>0</v>
      </c>
      <c r="BZ185">
        <f t="shared" si="198"/>
        <v>0</v>
      </c>
      <c r="CA185">
        <f t="shared" si="199"/>
        <v>0</v>
      </c>
      <c r="CB185">
        <f t="shared" si="200"/>
        <v>0</v>
      </c>
      <c r="CC185">
        <f t="shared" si="201"/>
        <v>0</v>
      </c>
      <c r="CD185">
        <f t="shared" si="202"/>
        <v>0</v>
      </c>
      <c r="CE185">
        <f t="shared" si="203"/>
        <v>0</v>
      </c>
      <c r="CF185">
        <f t="shared" si="204"/>
        <v>0</v>
      </c>
      <c r="CG185">
        <f t="shared" si="153"/>
        <v>3</v>
      </c>
      <c r="CH185">
        <f t="shared" si="154"/>
        <v>3</v>
      </c>
    </row>
    <row r="186" spans="1:86">
      <c r="A186" t="s">
        <v>79</v>
      </c>
      <c r="B186" t="s">
        <v>106</v>
      </c>
      <c r="C186">
        <v>9</v>
      </c>
      <c r="D186">
        <v>1</v>
      </c>
      <c r="E186">
        <v>9</v>
      </c>
      <c r="F186">
        <v>3</v>
      </c>
      <c r="H186">
        <v>184320</v>
      </c>
      <c r="I186">
        <v>3072</v>
      </c>
      <c r="J186">
        <f t="shared" si="152"/>
        <v>6144</v>
      </c>
      <c r="K186">
        <v>0</v>
      </c>
      <c r="L186">
        <v>51200</v>
      </c>
      <c r="M186">
        <v>512000</v>
      </c>
      <c r="N186">
        <v>128000</v>
      </c>
      <c r="O186">
        <v>76800</v>
      </c>
      <c r="X186">
        <v>8</v>
      </c>
      <c r="AY186">
        <f t="shared" si="171"/>
        <v>0</v>
      </c>
      <c r="AZ186">
        <f t="shared" si="172"/>
        <v>0</v>
      </c>
      <c r="BA186">
        <f t="shared" si="173"/>
        <v>0</v>
      </c>
      <c r="BB186">
        <f t="shared" si="174"/>
        <v>0</v>
      </c>
      <c r="BC186">
        <f t="shared" si="175"/>
        <v>0</v>
      </c>
      <c r="BD186">
        <f t="shared" si="176"/>
        <v>0</v>
      </c>
      <c r="BE186">
        <f t="shared" si="177"/>
        <v>0</v>
      </c>
      <c r="BF186">
        <f t="shared" si="178"/>
        <v>3</v>
      </c>
      <c r="BG186">
        <f t="shared" si="179"/>
        <v>0</v>
      </c>
      <c r="BH186">
        <f t="shared" si="180"/>
        <v>0</v>
      </c>
      <c r="BI186">
        <f t="shared" si="181"/>
        <v>0</v>
      </c>
      <c r="BJ186">
        <f t="shared" si="182"/>
        <v>0</v>
      </c>
      <c r="BK186">
        <f t="shared" si="183"/>
        <v>0</v>
      </c>
      <c r="BL186">
        <f t="shared" si="184"/>
        <v>0</v>
      </c>
      <c r="BM186">
        <f t="shared" si="185"/>
        <v>0</v>
      </c>
      <c r="BN186">
        <f t="shared" si="186"/>
        <v>0</v>
      </c>
      <c r="BO186">
        <f t="shared" si="187"/>
        <v>0</v>
      </c>
      <c r="BP186">
        <f t="shared" si="188"/>
        <v>0</v>
      </c>
      <c r="BQ186">
        <f t="shared" si="189"/>
        <v>0</v>
      </c>
      <c r="BR186">
        <f t="shared" si="190"/>
        <v>0</v>
      </c>
      <c r="BS186">
        <f t="shared" si="191"/>
        <v>0</v>
      </c>
      <c r="BT186">
        <f t="shared" si="192"/>
        <v>0</v>
      </c>
      <c r="BU186">
        <f t="shared" si="193"/>
        <v>0</v>
      </c>
      <c r="BV186">
        <f t="shared" si="194"/>
        <v>0</v>
      </c>
      <c r="BW186">
        <f t="shared" si="195"/>
        <v>0</v>
      </c>
      <c r="BX186">
        <f t="shared" si="196"/>
        <v>0</v>
      </c>
      <c r="BY186">
        <f t="shared" si="197"/>
        <v>0</v>
      </c>
      <c r="BZ186">
        <f t="shared" si="198"/>
        <v>0</v>
      </c>
      <c r="CA186">
        <f t="shared" si="199"/>
        <v>0</v>
      </c>
      <c r="CB186">
        <f t="shared" si="200"/>
        <v>0</v>
      </c>
      <c r="CC186">
        <f t="shared" si="201"/>
        <v>0</v>
      </c>
      <c r="CD186">
        <f t="shared" si="202"/>
        <v>0</v>
      </c>
      <c r="CE186">
        <f t="shared" si="203"/>
        <v>0</v>
      </c>
      <c r="CF186">
        <f t="shared" si="204"/>
        <v>0</v>
      </c>
      <c r="CG186">
        <f t="shared" si="153"/>
        <v>3</v>
      </c>
      <c r="CH186">
        <f t="shared" si="154"/>
        <v>3</v>
      </c>
    </row>
    <row r="187" spans="1:86" ht="25.5">
      <c r="A187" t="s">
        <v>79</v>
      </c>
      <c r="B187" t="s">
        <v>106</v>
      </c>
      <c r="C187">
        <v>10</v>
      </c>
      <c r="D187">
        <v>1</v>
      </c>
      <c r="E187">
        <v>10</v>
      </c>
      <c r="F187">
        <v>3</v>
      </c>
      <c r="G187" t="s">
        <v>117</v>
      </c>
      <c r="H187">
        <v>368640</v>
      </c>
      <c r="I187">
        <v>6144</v>
      </c>
      <c r="J187">
        <f t="shared" si="152"/>
        <v>12288</v>
      </c>
      <c r="K187">
        <v>0</v>
      </c>
      <c r="L187">
        <v>102400</v>
      </c>
      <c r="M187">
        <v>1024000</v>
      </c>
      <c r="N187">
        <v>256000</v>
      </c>
      <c r="O187">
        <v>153600</v>
      </c>
      <c r="X187">
        <v>9</v>
      </c>
      <c r="AY187">
        <f t="shared" si="171"/>
        <v>0</v>
      </c>
      <c r="AZ187">
        <f t="shared" si="172"/>
        <v>0</v>
      </c>
      <c r="BA187">
        <f t="shared" si="173"/>
        <v>0</v>
      </c>
      <c r="BB187">
        <f t="shared" si="174"/>
        <v>0</v>
      </c>
      <c r="BC187">
        <f t="shared" si="175"/>
        <v>0</v>
      </c>
      <c r="BD187">
        <f t="shared" si="176"/>
        <v>0</v>
      </c>
      <c r="BE187">
        <f t="shared" si="177"/>
        <v>0</v>
      </c>
      <c r="BF187">
        <f t="shared" si="178"/>
        <v>3</v>
      </c>
      <c r="BG187">
        <f t="shared" si="179"/>
        <v>0</v>
      </c>
      <c r="BH187">
        <f t="shared" si="180"/>
        <v>0</v>
      </c>
      <c r="BI187">
        <f t="shared" si="181"/>
        <v>0</v>
      </c>
      <c r="BJ187">
        <f t="shared" si="182"/>
        <v>0</v>
      </c>
      <c r="BK187">
        <f t="shared" si="183"/>
        <v>0</v>
      </c>
      <c r="BL187">
        <f t="shared" si="184"/>
        <v>0</v>
      </c>
      <c r="BM187">
        <f t="shared" si="185"/>
        <v>0</v>
      </c>
      <c r="BN187">
        <f t="shared" si="186"/>
        <v>0</v>
      </c>
      <c r="BO187">
        <f t="shared" si="187"/>
        <v>0</v>
      </c>
      <c r="BP187">
        <f t="shared" si="188"/>
        <v>0</v>
      </c>
      <c r="BQ187">
        <f t="shared" si="189"/>
        <v>0</v>
      </c>
      <c r="BR187">
        <f t="shared" si="190"/>
        <v>0</v>
      </c>
      <c r="BS187">
        <f t="shared" si="191"/>
        <v>0</v>
      </c>
      <c r="BT187">
        <f t="shared" si="192"/>
        <v>0</v>
      </c>
      <c r="BU187">
        <f t="shared" si="193"/>
        <v>0</v>
      </c>
      <c r="BV187">
        <f t="shared" si="194"/>
        <v>0</v>
      </c>
      <c r="BW187">
        <f t="shared" si="195"/>
        <v>0</v>
      </c>
      <c r="BX187">
        <f t="shared" si="196"/>
        <v>0</v>
      </c>
      <c r="BY187">
        <f t="shared" si="197"/>
        <v>0</v>
      </c>
      <c r="BZ187">
        <f t="shared" si="198"/>
        <v>0</v>
      </c>
      <c r="CA187">
        <f t="shared" si="199"/>
        <v>0</v>
      </c>
      <c r="CB187">
        <f t="shared" si="200"/>
        <v>0</v>
      </c>
      <c r="CC187">
        <f t="shared" si="201"/>
        <v>0</v>
      </c>
      <c r="CD187">
        <f t="shared" si="202"/>
        <v>0</v>
      </c>
      <c r="CE187">
        <f t="shared" si="203"/>
        <v>0</v>
      </c>
      <c r="CF187">
        <f t="shared" si="204"/>
        <v>0</v>
      </c>
      <c r="CG187">
        <f t="shared" si="153"/>
        <v>3</v>
      </c>
      <c r="CH187">
        <f t="shared" si="154"/>
        <v>3</v>
      </c>
    </row>
    <row r="188" spans="1:86">
      <c r="A188" t="s">
        <v>357</v>
      </c>
      <c r="B188" t="s">
        <v>106</v>
      </c>
      <c r="C188">
        <v>1</v>
      </c>
      <c r="D188">
        <v>1</v>
      </c>
      <c r="E188">
        <v>1</v>
      </c>
      <c r="F188">
        <v>3</v>
      </c>
      <c r="H188">
        <v>360</v>
      </c>
      <c r="I188">
        <v>6</v>
      </c>
      <c r="J188">
        <f t="shared" si="152"/>
        <v>12</v>
      </c>
      <c r="K188">
        <v>0</v>
      </c>
      <c r="L188">
        <v>400</v>
      </c>
      <c r="M188">
        <v>2500</v>
      </c>
      <c r="N188">
        <v>1200</v>
      </c>
      <c r="O188">
        <v>700</v>
      </c>
      <c r="AY188">
        <f t="shared" si="171"/>
        <v>0</v>
      </c>
      <c r="AZ188">
        <f t="shared" si="172"/>
        <v>0</v>
      </c>
      <c r="BA188">
        <f t="shared" si="173"/>
        <v>0</v>
      </c>
      <c r="BB188">
        <f t="shared" si="174"/>
        <v>0</v>
      </c>
      <c r="BC188">
        <f t="shared" si="175"/>
        <v>0</v>
      </c>
      <c r="BD188">
        <f t="shared" si="176"/>
        <v>0</v>
      </c>
      <c r="BE188">
        <f t="shared" si="177"/>
        <v>0</v>
      </c>
      <c r="BF188">
        <f t="shared" si="178"/>
        <v>0</v>
      </c>
      <c r="BG188">
        <f t="shared" si="179"/>
        <v>0</v>
      </c>
      <c r="BH188">
        <f t="shared" si="180"/>
        <v>0</v>
      </c>
      <c r="BI188">
        <f t="shared" si="181"/>
        <v>0</v>
      </c>
      <c r="BJ188">
        <f t="shared" si="182"/>
        <v>0</v>
      </c>
      <c r="BK188">
        <f t="shared" si="183"/>
        <v>0</v>
      </c>
      <c r="BL188">
        <f t="shared" si="184"/>
        <v>0</v>
      </c>
      <c r="BM188">
        <f t="shared" si="185"/>
        <v>0</v>
      </c>
      <c r="BN188">
        <f t="shared" si="186"/>
        <v>0</v>
      </c>
      <c r="BO188">
        <f t="shared" si="187"/>
        <v>0</v>
      </c>
      <c r="BP188">
        <f t="shared" si="188"/>
        <v>0</v>
      </c>
      <c r="BQ188">
        <f t="shared" si="189"/>
        <v>0</v>
      </c>
      <c r="BR188">
        <f t="shared" si="190"/>
        <v>0</v>
      </c>
      <c r="BS188">
        <f t="shared" si="191"/>
        <v>0</v>
      </c>
      <c r="BT188">
        <f t="shared" si="192"/>
        <v>0</v>
      </c>
      <c r="BU188">
        <f t="shared" si="193"/>
        <v>0</v>
      </c>
      <c r="BV188">
        <f t="shared" si="194"/>
        <v>0</v>
      </c>
      <c r="BW188">
        <f t="shared" si="195"/>
        <v>0</v>
      </c>
      <c r="BX188">
        <f t="shared" si="196"/>
        <v>0</v>
      </c>
      <c r="BY188">
        <f t="shared" si="197"/>
        <v>0</v>
      </c>
      <c r="BZ188">
        <f t="shared" si="198"/>
        <v>0</v>
      </c>
      <c r="CA188">
        <f t="shared" si="199"/>
        <v>0</v>
      </c>
      <c r="CB188">
        <f t="shared" si="200"/>
        <v>0</v>
      </c>
      <c r="CC188">
        <f t="shared" si="201"/>
        <v>0</v>
      </c>
      <c r="CD188">
        <f t="shared" si="202"/>
        <v>0</v>
      </c>
      <c r="CE188">
        <f t="shared" si="203"/>
        <v>0</v>
      </c>
      <c r="CF188">
        <f t="shared" si="204"/>
        <v>0</v>
      </c>
      <c r="CG188">
        <f t="shared" si="153"/>
        <v>0</v>
      </c>
      <c r="CH188">
        <f t="shared" si="154"/>
        <v>3</v>
      </c>
    </row>
    <row r="189" spans="1:86">
      <c r="A189" t="s">
        <v>357</v>
      </c>
      <c r="B189" t="s">
        <v>106</v>
      </c>
      <c r="C189">
        <v>2</v>
      </c>
      <c r="D189">
        <v>1</v>
      </c>
      <c r="E189">
        <v>2</v>
      </c>
      <c r="F189">
        <v>3</v>
      </c>
      <c r="H189">
        <v>720</v>
      </c>
      <c r="I189">
        <v>12</v>
      </c>
      <c r="J189">
        <f t="shared" si="152"/>
        <v>24</v>
      </c>
      <c r="K189">
        <v>0</v>
      </c>
      <c r="L189">
        <v>800</v>
      </c>
      <c r="M189">
        <v>5000</v>
      </c>
      <c r="N189">
        <v>2400</v>
      </c>
      <c r="O189">
        <v>1400</v>
      </c>
      <c r="U189">
        <v>1</v>
      </c>
      <c r="AY189">
        <f t="shared" si="171"/>
        <v>0</v>
      </c>
      <c r="AZ189">
        <f t="shared" si="172"/>
        <v>0</v>
      </c>
      <c r="BA189">
        <f t="shared" si="173"/>
        <v>0</v>
      </c>
      <c r="BB189">
        <f t="shared" si="174"/>
        <v>0</v>
      </c>
      <c r="BC189">
        <f t="shared" si="175"/>
        <v>3</v>
      </c>
      <c r="BD189">
        <f t="shared" si="176"/>
        <v>0</v>
      </c>
      <c r="BE189">
        <f t="shared" si="177"/>
        <v>0</v>
      </c>
      <c r="BF189">
        <f t="shared" si="178"/>
        <v>0</v>
      </c>
      <c r="BG189">
        <f t="shared" si="179"/>
        <v>0</v>
      </c>
      <c r="BH189">
        <f t="shared" si="180"/>
        <v>0</v>
      </c>
      <c r="BI189">
        <f t="shared" si="181"/>
        <v>0</v>
      </c>
      <c r="BJ189">
        <f t="shared" si="182"/>
        <v>0</v>
      </c>
      <c r="BK189">
        <f t="shared" si="183"/>
        <v>0</v>
      </c>
      <c r="BL189">
        <f t="shared" si="184"/>
        <v>0</v>
      </c>
      <c r="BM189">
        <f t="shared" si="185"/>
        <v>0</v>
      </c>
      <c r="BN189">
        <f t="shared" si="186"/>
        <v>0</v>
      </c>
      <c r="BO189">
        <f t="shared" si="187"/>
        <v>0</v>
      </c>
      <c r="BP189">
        <f t="shared" si="188"/>
        <v>0</v>
      </c>
      <c r="BQ189">
        <f t="shared" si="189"/>
        <v>0</v>
      </c>
      <c r="BR189">
        <f t="shared" si="190"/>
        <v>0</v>
      </c>
      <c r="BS189">
        <f t="shared" si="191"/>
        <v>0</v>
      </c>
      <c r="BT189">
        <f t="shared" si="192"/>
        <v>0</v>
      </c>
      <c r="BU189">
        <f t="shared" si="193"/>
        <v>0</v>
      </c>
      <c r="BV189">
        <f t="shared" si="194"/>
        <v>0</v>
      </c>
      <c r="BW189">
        <f t="shared" si="195"/>
        <v>0</v>
      </c>
      <c r="BX189">
        <f t="shared" si="196"/>
        <v>0</v>
      </c>
      <c r="BY189">
        <f t="shared" si="197"/>
        <v>0</v>
      </c>
      <c r="BZ189">
        <f t="shared" si="198"/>
        <v>0</v>
      </c>
      <c r="CA189">
        <f t="shared" si="199"/>
        <v>0</v>
      </c>
      <c r="CB189">
        <f t="shared" si="200"/>
        <v>0</v>
      </c>
      <c r="CC189">
        <f t="shared" si="201"/>
        <v>0</v>
      </c>
      <c r="CD189">
        <f t="shared" si="202"/>
        <v>0</v>
      </c>
      <c r="CE189">
        <f t="shared" si="203"/>
        <v>0</v>
      </c>
      <c r="CF189">
        <f t="shared" si="204"/>
        <v>0</v>
      </c>
      <c r="CG189">
        <f t="shared" si="153"/>
        <v>3</v>
      </c>
      <c r="CH189">
        <f t="shared" si="154"/>
        <v>3</v>
      </c>
    </row>
    <row r="190" spans="1:86">
      <c r="A190" t="s">
        <v>357</v>
      </c>
      <c r="B190" t="s">
        <v>106</v>
      </c>
      <c r="C190">
        <v>3</v>
      </c>
      <c r="D190">
        <v>1</v>
      </c>
      <c r="E190">
        <v>3</v>
      </c>
      <c r="F190">
        <v>3</v>
      </c>
      <c r="H190">
        <v>1440</v>
      </c>
      <c r="I190">
        <v>24</v>
      </c>
      <c r="J190">
        <f t="shared" si="152"/>
        <v>48</v>
      </c>
      <c r="K190">
        <v>0</v>
      </c>
      <c r="L190">
        <v>1600</v>
      </c>
      <c r="M190">
        <v>10000</v>
      </c>
      <c r="N190">
        <v>4800</v>
      </c>
      <c r="O190">
        <v>2800</v>
      </c>
      <c r="U190">
        <v>2</v>
      </c>
      <c r="AY190">
        <f t="shared" si="171"/>
        <v>0</v>
      </c>
      <c r="AZ190">
        <f t="shared" si="172"/>
        <v>0</v>
      </c>
      <c r="BA190">
        <f t="shared" si="173"/>
        <v>0</v>
      </c>
      <c r="BB190">
        <f t="shared" si="174"/>
        <v>0</v>
      </c>
      <c r="BC190">
        <f t="shared" si="175"/>
        <v>3</v>
      </c>
      <c r="BD190">
        <f t="shared" si="176"/>
        <v>0</v>
      </c>
      <c r="BE190">
        <f t="shared" si="177"/>
        <v>0</v>
      </c>
      <c r="BF190">
        <f t="shared" si="178"/>
        <v>0</v>
      </c>
      <c r="BG190">
        <f t="shared" si="179"/>
        <v>0</v>
      </c>
      <c r="BH190">
        <f t="shared" si="180"/>
        <v>0</v>
      </c>
      <c r="BI190">
        <f t="shared" si="181"/>
        <v>0</v>
      </c>
      <c r="BJ190">
        <f t="shared" si="182"/>
        <v>0</v>
      </c>
      <c r="BK190">
        <f t="shared" si="183"/>
        <v>0</v>
      </c>
      <c r="BL190">
        <f t="shared" si="184"/>
        <v>0</v>
      </c>
      <c r="BM190">
        <f t="shared" si="185"/>
        <v>0</v>
      </c>
      <c r="BN190">
        <f t="shared" si="186"/>
        <v>0</v>
      </c>
      <c r="BO190">
        <f t="shared" si="187"/>
        <v>0</v>
      </c>
      <c r="BP190">
        <f t="shared" si="188"/>
        <v>0</v>
      </c>
      <c r="BQ190">
        <f t="shared" si="189"/>
        <v>0</v>
      </c>
      <c r="BR190">
        <f t="shared" si="190"/>
        <v>0</v>
      </c>
      <c r="BS190">
        <f t="shared" si="191"/>
        <v>0</v>
      </c>
      <c r="BT190">
        <f t="shared" si="192"/>
        <v>0</v>
      </c>
      <c r="BU190">
        <f t="shared" si="193"/>
        <v>0</v>
      </c>
      <c r="BV190">
        <f t="shared" si="194"/>
        <v>0</v>
      </c>
      <c r="BW190">
        <f t="shared" si="195"/>
        <v>0</v>
      </c>
      <c r="BX190">
        <f t="shared" si="196"/>
        <v>0</v>
      </c>
      <c r="BY190">
        <f t="shared" si="197"/>
        <v>0</v>
      </c>
      <c r="BZ190">
        <f t="shared" si="198"/>
        <v>0</v>
      </c>
      <c r="CA190">
        <f t="shared" si="199"/>
        <v>0</v>
      </c>
      <c r="CB190">
        <f t="shared" si="200"/>
        <v>0</v>
      </c>
      <c r="CC190">
        <f t="shared" si="201"/>
        <v>0</v>
      </c>
      <c r="CD190">
        <f t="shared" si="202"/>
        <v>0</v>
      </c>
      <c r="CE190">
        <f t="shared" si="203"/>
        <v>0</v>
      </c>
      <c r="CF190">
        <f t="shared" si="204"/>
        <v>0</v>
      </c>
      <c r="CG190">
        <f t="shared" si="153"/>
        <v>3</v>
      </c>
      <c r="CH190">
        <f t="shared" si="154"/>
        <v>3</v>
      </c>
    </row>
    <row r="191" spans="1:86">
      <c r="A191" t="s">
        <v>357</v>
      </c>
      <c r="B191" t="s">
        <v>106</v>
      </c>
      <c r="C191">
        <v>4</v>
      </c>
      <c r="D191">
        <v>1</v>
      </c>
      <c r="E191">
        <v>4</v>
      </c>
      <c r="F191">
        <v>3</v>
      </c>
      <c r="H191">
        <v>2880</v>
      </c>
      <c r="I191">
        <v>48</v>
      </c>
      <c r="J191">
        <f t="shared" si="152"/>
        <v>96</v>
      </c>
      <c r="K191">
        <v>0</v>
      </c>
      <c r="L191">
        <v>3200</v>
      </c>
      <c r="M191">
        <v>20000</v>
      </c>
      <c r="N191">
        <v>9600</v>
      </c>
      <c r="O191">
        <v>5600</v>
      </c>
      <c r="U191">
        <v>3</v>
      </c>
      <c r="AY191">
        <f t="shared" si="171"/>
        <v>0</v>
      </c>
      <c r="AZ191">
        <f t="shared" si="172"/>
        <v>0</v>
      </c>
      <c r="BA191">
        <f t="shared" si="173"/>
        <v>0</v>
      </c>
      <c r="BB191">
        <f t="shared" si="174"/>
        <v>0</v>
      </c>
      <c r="BC191">
        <f t="shared" si="175"/>
        <v>3</v>
      </c>
      <c r="BD191">
        <f t="shared" si="176"/>
        <v>0</v>
      </c>
      <c r="BE191">
        <f t="shared" si="177"/>
        <v>0</v>
      </c>
      <c r="BF191">
        <f t="shared" si="178"/>
        <v>0</v>
      </c>
      <c r="BG191">
        <f t="shared" si="179"/>
        <v>0</v>
      </c>
      <c r="BH191">
        <f t="shared" si="180"/>
        <v>0</v>
      </c>
      <c r="BI191">
        <f t="shared" si="181"/>
        <v>0</v>
      </c>
      <c r="BJ191">
        <f t="shared" si="182"/>
        <v>0</v>
      </c>
      <c r="BK191">
        <f t="shared" si="183"/>
        <v>0</v>
      </c>
      <c r="BL191">
        <f t="shared" si="184"/>
        <v>0</v>
      </c>
      <c r="BM191">
        <f t="shared" si="185"/>
        <v>0</v>
      </c>
      <c r="BN191">
        <f t="shared" si="186"/>
        <v>0</v>
      </c>
      <c r="BO191">
        <f t="shared" si="187"/>
        <v>0</v>
      </c>
      <c r="BP191">
        <f t="shared" si="188"/>
        <v>0</v>
      </c>
      <c r="BQ191">
        <f t="shared" si="189"/>
        <v>0</v>
      </c>
      <c r="BR191">
        <f t="shared" si="190"/>
        <v>0</v>
      </c>
      <c r="BS191">
        <f t="shared" si="191"/>
        <v>0</v>
      </c>
      <c r="BT191">
        <f t="shared" si="192"/>
        <v>0</v>
      </c>
      <c r="BU191">
        <f t="shared" si="193"/>
        <v>0</v>
      </c>
      <c r="BV191">
        <f t="shared" si="194"/>
        <v>0</v>
      </c>
      <c r="BW191">
        <f t="shared" si="195"/>
        <v>0</v>
      </c>
      <c r="BX191">
        <f t="shared" si="196"/>
        <v>0</v>
      </c>
      <c r="BY191">
        <f t="shared" si="197"/>
        <v>0</v>
      </c>
      <c r="BZ191">
        <f t="shared" si="198"/>
        <v>0</v>
      </c>
      <c r="CA191">
        <f t="shared" si="199"/>
        <v>0</v>
      </c>
      <c r="CB191">
        <f t="shared" si="200"/>
        <v>0</v>
      </c>
      <c r="CC191">
        <f t="shared" si="201"/>
        <v>0</v>
      </c>
      <c r="CD191">
        <f t="shared" si="202"/>
        <v>0</v>
      </c>
      <c r="CE191">
        <f t="shared" si="203"/>
        <v>0</v>
      </c>
      <c r="CF191">
        <f t="shared" si="204"/>
        <v>0</v>
      </c>
      <c r="CG191">
        <f t="shared" si="153"/>
        <v>3</v>
      </c>
      <c r="CH191">
        <f t="shared" si="154"/>
        <v>3</v>
      </c>
    </row>
    <row r="192" spans="1:86">
      <c r="A192" t="s">
        <v>357</v>
      </c>
      <c r="B192" t="s">
        <v>106</v>
      </c>
      <c r="C192">
        <v>5</v>
      </c>
      <c r="D192">
        <v>1</v>
      </c>
      <c r="E192">
        <v>5</v>
      </c>
      <c r="F192">
        <v>3</v>
      </c>
      <c r="H192">
        <v>5760</v>
      </c>
      <c r="I192">
        <v>96</v>
      </c>
      <c r="J192">
        <f t="shared" si="152"/>
        <v>192</v>
      </c>
      <c r="K192">
        <v>0</v>
      </c>
      <c r="L192">
        <v>6400</v>
      </c>
      <c r="M192">
        <v>40000</v>
      </c>
      <c r="N192">
        <v>19200</v>
      </c>
      <c r="O192">
        <v>11200</v>
      </c>
      <c r="U192">
        <v>4</v>
      </c>
      <c r="AY192">
        <f t="shared" si="171"/>
        <v>0</v>
      </c>
      <c r="AZ192">
        <f t="shared" si="172"/>
        <v>0</v>
      </c>
      <c r="BA192">
        <f t="shared" si="173"/>
        <v>0</v>
      </c>
      <c r="BB192">
        <f t="shared" si="174"/>
        <v>0</v>
      </c>
      <c r="BC192">
        <f t="shared" si="175"/>
        <v>3</v>
      </c>
      <c r="BD192">
        <f t="shared" si="176"/>
        <v>0</v>
      </c>
      <c r="BE192">
        <f t="shared" si="177"/>
        <v>0</v>
      </c>
      <c r="BF192">
        <f t="shared" si="178"/>
        <v>0</v>
      </c>
      <c r="BG192">
        <f t="shared" si="179"/>
        <v>0</v>
      </c>
      <c r="BH192">
        <f t="shared" si="180"/>
        <v>0</v>
      </c>
      <c r="BI192">
        <f t="shared" si="181"/>
        <v>0</v>
      </c>
      <c r="BJ192">
        <f t="shared" si="182"/>
        <v>0</v>
      </c>
      <c r="BK192">
        <f t="shared" si="183"/>
        <v>0</v>
      </c>
      <c r="BL192">
        <f t="shared" si="184"/>
        <v>0</v>
      </c>
      <c r="BM192">
        <f t="shared" si="185"/>
        <v>0</v>
      </c>
      <c r="BN192">
        <f t="shared" si="186"/>
        <v>0</v>
      </c>
      <c r="BO192">
        <f t="shared" si="187"/>
        <v>0</v>
      </c>
      <c r="BP192">
        <f t="shared" si="188"/>
        <v>0</v>
      </c>
      <c r="BQ192">
        <f t="shared" si="189"/>
        <v>0</v>
      </c>
      <c r="BR192">
        <f t="shared" si="190"/>
        <v>0</v>
      </c>
      <c r="BS192">
        <f t="shared" si="191"/>
        <v>0</v>
      </c>
      <c r="BT192">
        <f t="shared" si="192"/>
        <v>0</v>
      </c>
      <c r="BU192">
        <f t="shared" si="193"/>
        <v>0</v>
      </c>
      <c r="BV192">
        <f t="shared" si="194"/>
        <v>0</v>
      </c>
      <c r="BW192">
        <f t="shared" si="195"/>
        <v>0</v>
      </c>
      <c r="BX192">
        <f t="shared" si="196"/>
        <v>0</v>
      </c>
      <c r="BY192">
        <f t="shared" si="197"/>
        <v>0</v>
      </c>
      <c r="BZ192">
        <f t="shared" si="198"/>
        <v>0</v>
      </c>
      <c r="CA192">
        <f t="shared" si="199"/>
        <v>0</v>
      </c>
      <c r="CB192">
        <f t="shared" si="200"/>
        <v>0</v>
      </c>
      <c r="CC192">
        <f t="shared" si="201"/>
        <v>0</v>
      </c>
      <c r="CD192">
        <f t="shared" si="202"/>
        <v>0</v>
      </c>
      <c r="CE192">
        <f t="shared" si="203"/>
        <v>0</v>
      </c>
      <c r="CF192">
        <f t="shared" si="204"/>
        <v>0</v>
      </c>
      <c r="CG192">
        <f t="shared" si="153"/>
        <v>3</v>
      </c>
      <c r="CH192">
        <f t="shared" si="154"/>
        <v>3</v>
      </c>
    </row>
    <row r="193" spans="1:103">
      <c r="A193" t="s">
        <v>357</v>
      </c>
      <c r="B193" t="s">
        <v>106</v>
      </c>
      <c r="C193">
        <v>6</v>
      </c>
      <c r="D193">
        <v>1</v>
      </c>
      <c r="E193">
        <v>6</v>
      </c>
      <c r="F193">
        <v>3</v>
      </c>
      <c r="H193">
        <v>11520</v>
      </c>
      <c r="I193">
        <v>192</v>
      </c>
      <c r="J193">
        <f t="shared" si="152"/>
        <v>384</v>
      </c>
      <c r="K193">
        <v>0</v>
      </c>
      <c r="L193">
        <v>12800</v>
      </c>
      <c r="M193">
        <v>80000</v>
      </c>
      <c r="N193">
        <v>38400</v>
      </c>
      <c r="O193">
        <v>22400</v>
      </c>
      <c r="U193">
        <v>5</v>
      </c>
      <c r="AY193">
        <f t="shared" si="171"/>
        <v>0</v>
      </c>
      <c r="AZ193">
        <f t="shared" si="172"/>
        <v>0</v>
      </c>
      <c r="BA193">
        <f t="shared" si="173"/>
        <v>0</v>
      </c>
      <c r="BB193">
        <f t="shared" si="174"/>
        <v>0</v>
      </c>
      <c r="BC193">
        <f t="shared" si="175"/>
        <v>3</v>
      </c>
      <c r="BD193">
        <f t="shared" si="176"/>
        <v>0</v>
      </c>
      <c r="BE193">
        <f t="shared" si="177"/>
        <v>0</v>
      </c>
      <c r="BF193">
        <f t="shared" si="178"/>
        <v>0</v>
      </c>
      <c r="BG193">
        <f t="shared" si="179"/>
        <v>0</v>
      </c>
      <c r="BH193">
        <f t="shared" si="180"/>
        <v>0</v>
      </c>
      <c r="BI193">
        <f t="shared" si="181"/>
        <v>0</v>
      </c>
      <c r="BJ193">
        <f t="shared" si="182"/>
        <v>0</v>
      </c>
      <c r="BK193">
        <f t="shared" si="183"/>
        <v>0</v>
      </c>
      <c r="BL193">
        <f t="shared" si="184"/>
        <v>0</v>
      </c>
      <c r="BM193">
        <f t="shared" si="185"/>
        <v>0</v>
      </c>
      <c r="BN193">
        <f t="shared" si="186"/>
        <v>0</v>
      </c>
      <c r="BO193">
        <f t="shared" si="187"/>
        <v>0</v>
      </c>
      <c r="BP193">
        <f t="shared" si="188"/>
        <v>0</v>
      </c>
      <c r="BQ193">
        <f t="shared" si="189"/>
        <v>0</v>
      </c>
      <c r="BR193">
        <f t="shared" si="190"/>
        <v>0</v>
      </c>
      <c r="BS193">
        <f t="shared" si="191"/>
        <v>0</v>
      </c>
      <c r="BT193">
        <f t="shared" si="192"/>
        <v>0</v>
      </c>
      <c r="BU193">
        <f t="shared" si="193"/>
        <v>0</v>
      </c>
      <c r="BV193">
        <f t="shared" si="194"/>
        <v>0</v>
      </c>
      <c r="BW193">
        <f t="shared" si="195"/>
        <v>0</v>
      </c>
      <c r="BX193">
        <f t="shared" si="196"/>
        <v>0</v>
      </c>
      <c r="BY193">
        <f t="shared" si="197"/>
        <v>0</v>
      </c>
      <c r="BZ193">
        <f t="shared" si="198"/>
        <v>0</v>
      </c>
      <c r="CA193">
        <f t="shared" si="199"/>
        <v>0</v>
      </c>
      <c r="CB193">
        <f t="shared" si="200"/>
        <v>0</v>
      </c>
      <c r="CC193">
        <f t="shared" si="201"/>
        <v>0</v>
      </c>
      <c r="CD193">
        <f t="shared" si="202"/>
        <v>0</v>
      </c>
      <c r="CE193">
        <f t="shared" si="203"/>
        <v>0</v>
      </c>
      <c r="CF193">
        <f t="shared" si="204"/>
        <v>0</v>
      </c>
      <c r="CG193">
        <f t="shared" si="153"/>
        <v>3</v>
      </c>
      <c r="CH193">
        <f t="shared" si="154"/>
        <v>3</v>
      </c>
    </row>
    <row r="194" spans="1:103">
      <c r="A194" t="s">
        <v>357</v>
      </c>
      <c r="B194" t="s">
        <v>106</v>
      </c>
      <c r="C194">
        <v>7</v>
      </c>
      <c r="D194">
        <v>1</v>
      </c>
      <c r="E194">
        <v>7</v>
      </c>
      <c r="F194">
        <v>3</v>
      </c>
      <c r="H194">
        <v>23040</v>
      </c>
      <c r="I194">
        <v>384</v>
      </c>
      <c r="J194">
        <f t="shared" si="152"/>
        <v>768</v>
      </c>
      <c r="K194">
        <v>0</v>
      </c>
      <c r="L194">
        <v>25600</v>
      </c>
      <c r="M194">
        <v>160000</v>
      </c>
      <c r="N194">
        <v>76800</v>
      </c>
      <c r="O194">
        <v>44800</v>
      </c>
      <c r="U194">
        <v>6</v>
      </c>
      <c r="AY194">
        <f t="shared" si="171"/>
        <v>0</v>
      </c>
      <c r="AZ194">
        <f t="shared" si="172"/>
        <v>0</v>
      </c>
      <c r="BA194">
        <f t="shared" si="173"/>
        <v>0</v>
      </c>
      <c r="BB194">
        <f t="shared" si="174"/>
        <v>0</v>
      </c>
      <c r="BC194">
        <f t="shared" si="175"/>
        <v>3</v>
      </c>
      <c r="BD194">
        <f t="shared" si="176"/>
        <v>0</v>
      </c>
      <c r="BE194">
        <f t="shared" si="177"/>
        <v>0</v>
      </c>
      <c r="BF194">
        <f t="shared" si="178"/>
        <v>0</v>
      </c>
      <c r="BG194">
        <f t="shared" si="179"/>
        <v>0</v>
      </c>
      <c r="BH194">
        <f t="shared" si="180"/>
        <v>0</v>
      </c>
      <c r="BI194">
        <f t="shared" si="181"/>
        <v>0</v>
      </c>
      <c r="BJ194">
        <f t="shared" si="182"/>
        <v>0</v>
      </c>
      <c r="BK194">
        <f t="shared" si="183"/>
        <v>0</v>
      </c>
      <c r="BL194">
        <f t="shared" si="184"/>
        <v>0</v>
      </c>
      <c r="BM194">
        <f t="shared" si="185"/>
        <v>0</v>
      </c>
      <c r="BN194">
        <f t="shared" si="186"/>
        <v>0</v>
      </c>
      <c r="BO194">
        <f t="shared" si="187"/>
        <v>0</v>
      </c>
      <c r="BP194">
        <f t="shared" si="188"/>
        <v>0</v>
      </c>
      <c r="BQ194">
        <f t="shared" si="189"/>
        <v>0</v>
      </c>
      <c r="BR194">
        <f t="shared" si="190"/>
        <v>0</v>
      </c>
      <c r="BS194">
        <f t="shared" si="191"/>
        <v>0</v>
      </c>
      <c r="BT194">
        <f t="shared" si="192"/>
        <v>0</v>
      </c>
      <c r="BU194">
        <f t="shared" si="193"/>
        <v>0</v>
      </c>
      <c r="BV194">
        <f t="shared" si="194"/>
        <v>0</v>
      </c>
      <c r="BW194">
        <f t="shared" si="195"/>
        <v>0</v>
      </c>
      <c r="BX194">
        <f t="shared" si="196"/>
        <v>0</v>
      </c>
      <c r="BY194">
        <f t="shared" si="197"/>
        <v>0</v>
      </c>
      <c r="BZ194">
        <f t="shared" si="198"/>
        <v>0</v>
      </c>
      <c r="CA194">
        <f t="shared" si="199"/>
        <v>0</v>
      </c>
      <c r="CB194">
        <f t="shared" si="200"/>
        <v>0</v>
      </c>
      <c r="CC194">
        <f t="shared" si="201"/>
        <v>0</v>
      </c>
      <c r="CD194">
        <f t="shared" si="202"/>
        <v>0</v>
      </c>
      <c r="CE194">
        <f t="shared" si="203"/>
        <v>0</v>
      </c>
      <c r="CF194">
        <f t="shared" si="204"/>
        <v>0</v>
      </c>
      <c r="CG194">
        <f t="shared" si="153"/>
        <v>3</v>
      </c>
      <c r="CH194">
        <f t="shared" si="154"/>
        <v>3</v>
      </c>
    </row>
    <row r="195" spans="1:103">
      <c r="A195" t="s">
        <v>357</v>
      </c>
      <c r="B195" t="s">
        <v>106</v>
      </c>
      <c r="C195">
        <v>8</v>
      </c>
      <c r="D195">
        <v>1</v>
      </c>
      <c r="E195">
        <v>8</v>
      </c>
      <c r="F195">
        <v>3</v>
      </c>
      <c r="H195">
        <v>46080</v>
      </c>
      <c r="I195">
        <v>768</v>
      </c>
      <c r="J195">
        <f t="shared" si="152"/>
        <v>1536</v>
      </c>
      <c r="K195">
        <v>0</v>
      </c>
      <c r="L195">
        <v>51200</v>
      </c>
      <c r="M195">
        <v>320000</v>
      </c>
      <c r="N195">
        <v>153600</v>
      </c>
      <c r="O195">
        <v>89600</v>
      </c>
      <c r="U195">
        <v>7</v>
      </c>
      <c r="AY195">
        <f t="shared" si="171"/>
        <v>0</v>
      </c>
      <c r="AZ195">
        <f t="shared" si="172"/>
        <v>0</v>
      </c>
      <c r="BA195">
        <f t="shared" si="173"/>
        <v>0</v>
      </c>
      <c r="BB195">
        <f t="shared" si="174"/>
        <v>0</v>
      </c>
      <c r="BC195">
        <f t="shared" si="175"/>
        <v>3</v>
      </c>
      <c r="BD195">
        <f t="shared" si="176"/>
        <v>0</v>
      </c>
      <c r="BE195">
        <f t="shared" si="177"/>
        <v>0</v>
      </c>
      <c r="BF195">
        <f t="shared" si="178"/>
        <v>0</v>
      </c>
      <c r="BG195">
        <f t="shared" si="179"/>
        <v>0</v>
      </c>
      <c r="BH195">
        <f t="shared" si="180"/>
        <v>0</v>
      </c>
      <c r="BI195">
        <f t="shared" si="181"/>
        <v>0</v>
      </c>
      <c r="BJ195">
        <f t="shared" si="182"/>
        <v>0</v>
      </c>
      <c r="BK195">
        <f t="shared" si="183"/>
        <v>0</v>
      </c>
      <c r="BL195">
        <f t="shared" si="184"/>
        <v>0</v>
      </c>
      <c r="BM195">
        <f t="shared" si="185"/>
        <v>0</v>
      </c>
      <c r="BN195">
        <f t="shared" si="186"/>
        <v>0</v>
      </c>
      <c r="BO195">
        <f t="shared" si="187"/>
        <v>0</v>
      </c>
      <c r="BP195">
        <f t="shared" si="188"/>
        <v>0</v>
      </c>
      <c r="BQ195">
        <f t="shared" si="189"/>
        <v>0</v>
      </c>
      <c r="BR195">
        <f t="shared" si="190"/>
        <v>0</v>
      </c>
      <c r="BS195">
        <f t="shared" si="191"/>
        <v>0</v>
      </c>
      <c r="BT195">
        <f t="shared" si="192"/>
        <v>0</v>
      </c>
      <c r="BU195">
        <f t="shared" si="193"/>
        <v>0</v>
      </c>
      <c r="BV195">
        <f t="shared" si="194"/>
        <v>0</v>
      </c>
      <c r="BW195">
        <f t="shared" si="195"/>
        <v>0</v>
      </c>
      <c r="BX195">
        <f t="shared" si="196"/>
        <v>0</v>
      </c>
      <c r="BY195">
        <f t="shared" si="197"/>
        <v>0</v>
      </c>
      <c r="BZ195">
        <f t="shared" si="198"/>
        <v>0</v>
      </c>
      <c r="CA195">
        <f t="shared" si="199"/>
        <v>0</v>
      </c>
      <c r="CB195">
        <f t="shared" si="200"/>
        <v>0</v>
      </c>
      <c r="CC195">
        <f t="shared" si="201"/>
        <v>0</v>
      </c>
      <c r="CD195">
        <f t="shared" si="202"/>
        <v>0</v>
      </c>
      <c r="CE195">
        <f t="shared" si="203"/>
        <v>0</v>
      </c>
      <c r="CF195">
        <f t="shared" si="204"/>
        <v>0</v>
      </c>
      <c r="CG195">
        <f t="shared" si="153"/>
        <v>3</v>
      </c>
      <c r="CH195">
        <f t="shared" si="154"/>
        <v>3</v>
      </c>
    </row>
    <row r="196" spans="1:103">
      <c r="A196" t="s">
        <v>357</v>
      </c>
      <c r="B196" t="s">
        <v>106</v>
      </c>
      <c r="C196">
        <v>9</v>
      </c>
      <c r="D196">
        <v>1</v>
      </c>
      <c r="E196">
        <v>9</v>
      </c>
      <c r="F196">
        <v>3</v>
      </c>
      <c r="H196">
        <v>92160</v>
      </c>
      <c r="I196">
        <v>1536</v>
      </c>
      <c r="J196">
        <f t="shared" ref="J196:J259" si="208">ROUNDUP(H196/30,0)</f>
        <v>3072</v>
      </c>
      <c r="K196">
        <v>0</v>
      </c>
      <c r="L196">
        <v>102400</v>
      </c>
      <c r="M196">
        <v>640000</v>
      </c>
      <c r="N196">
        <v>307200</v>
      </c>
      <c r="O196">
        <v>179200</v>
      </c>
      <c r="U196">
        <v>8</v>
      </c>
      <c r="AY196">
        <f t="shared" si="171"/>
        <v>0</v>
      </c>
      <c r="AZ196">
        <f t="shared" si="172"/>
        <v>0</v>
      </c>
      <c r="BA196">
        <f t="shared" si="173"/>
        <v>0</v>
      </c>
      <c r="BB196">
        <f t="shared" si="174"/>
        <v>0</v>
      </c>
      <c r="BC196">
        <f t="shared" si="175"/>
        <v>3</v>
      </c>
      <c r="BD196">
        <f t="shared" si="176"/>
        <v>0</v>
      </c>
      <c r="BE196">
        <f t="shared" si="177"/>
        <v>0</v>
      </c>
      <c r="BF196">
        <f t="shared" si="178"/>
        <v>0</v>
      </c>
      <c r="BG196">
        <f t="shared" si="179"/>
        <v>0</v>
      </c>
      <c r="BH196">
        <f t="shared" si="180"/>
        <v>0</v>
      </c>
      <c r="BI196">
        <f t="shared" si="181"/>
        <v>0</v>
      </c>
      <c r="BJ196">
        <f t="shared" si="182"/>
        <v>0</v>
      </c>
      <c r="BK196">
        <f t="shared" si="183"/>
        <v>0</v>
      </c>
      <c r="BL196">
        <f t="shared" si="184"/>
        <v>0</v>
      </c>
      <c r="BM196">
        <f t="shared" si="185"/>
        <v>0</v>
      </c>
      <c r="BN196">
        <f t="shared" si="186"/>
        <v>0</v>
      </c>
      <c r="BO196">
        <f t="shared" si="187"/>
        <v>0</v>
      </c>
      <c r="BP196">
        <f t="shared" si="188"/>
        <v>0</v>
      </c>
      <c r="BQ196">
        <f t="shared" si="189"/>
        <v>0</v>
      </c>
      <c r="BR196">
        <f t="shared" si="190"/>
        <v>0</v>
      </c>
      <c r="BS196">
        <f t="shared" si="191"/>
        <v>0</v>
      </c>
      <c r="BT196">
        <f t="shared" si="192"/>
        <v>0</v>
      </c>
      <c r="BU196">
        <f t="shared" si="193"/>
        <v>0</v>
      </c>
      <c r="BV196">
        <f t="shared" si="194"/>
        <v>0</v>
      </c>
      <c r="BW196">
        <f t="shared" si="195"/>
        <v>0</v>
      </c>
      <c r="BX196">
        <f t="shared" si="196"/>
        <v>0</v>
      </c>
      <c r="BY196">
        <f t="shared" si="197"/>
        <v>0</v>
      </c>
      <c r="BZ196">
        <f t="shared" si="198"/>
        <v>0</v>
      </c>
      <c r="CA196">
        <f t="shared" si="199"/>
        <v>0</v>
      </c>
      <c r="CB196">
        <f t="shared" si="200"/>
        <v>0</v>
      </c>
      <c r="CC196">
        <f t="shared" si="201"/>
        <v>0</v>
      </c>
      <c r="CD196">
        <f t="shared" si="202"/>
        <v>0</v>
      </c>
      <c r="CE196">
        <f t="shared" si="203"/>
        <v>0</v>
      </c>
      <c r="CF196">
        <f t="shared" si="204"/>
        <v>0</v>
      </c>
      <c r="CG196">
        <f t="shared" ref="CG196:CG259" si="209">MAX(AY196:CF196)</f>
        <v>3</v>
      </c>
      <c r="CH196">
        <f t="shared" ref="CH196:CH259" si="210">MAX(F196,CG196)</f>
        <v>3</v>
      </c>
    </row>
    <row r="197" spans="1:103" ht="25.5">
      <c r="A197" t="s">
        <v>357</v>
      </c>
      <c r="B197" t="s">
        <v>106</v>
      </c>
      <c r="C197">
        <v>10</v>
      </c>
      <c r="D197">
        <v>1</v>
      </c>
      <c r="E197">
        <v>10</v>
      </c>
      <c r="F197">
        <v>3</v>
      </c>
      <c r="G197" t="s">
        <v>117</v>
      </c>
      <c r="H197">
        <v>184320</v>
      </c>
      <c r="I197">
        <v>3072</v>
      </c>
      <c r="J197">
        <f t="shared" si="208"/>
        <v>6144</v>
      </c>
      <c r="K197">
        <v>0</v>
      </c>
      <c r="L197">
        <v>204800</v>
      </c>
      <c r="M197">
        <v>1280000</v>
      </c>
      <c r="N197">
        <v>614400</v>
      </c>
      <c r="O197">
        <v>358400</v>
      </c>
      <c r="U197">
        <v>9</v>
      </c>
      <c r="AY197">
        <f t="shared" si="171"/>
        <v>0</v>
      </c>
      <c r="AZ197">
        <f t="shared" si="172"/>
        <v>0</v>
      </c>
      <c r="BA197">
        <f t="shared" si="173"/>
        <v>0</v>
      </c>
      <c r="BB197">
        <f t="shared" si="174"/>
        <v>0</v>
      </c>
      <c r="BC197">
        <f t="shared" si="175"/>
        <v>3</v>
      </c>
      <c r="BD197">
        <f t="shared" si="176"/>
        <v>0</v>
      </c>
      <c r="BE197">
        <f t="shared" si="177"/>
        <v>0</v>
      </c>
      <c r="BF197">
        <f t="shared" si="178"/>
        <v>0</v>
      </c>
      <c r="BG197">
        <f t="shared" si="179"/>
        <v>0</v>
      </c>
      <c r="BH197">
        <f t="shared" si="180"/>
        <v>0</v>
      </c>
      <c r="BI197">
        <f t="shared" si="181"/>
        <v>0</v>
      </c>
      <c r="BJ197">
        <f t="shared" si="182"/>
        <v>0</v>
      </c>
      <c r="BK197">
        <f t="shared" si="183"/>
        <v>0</v>
      </c>
      <c r="BL197">
        <f t="shared" si="184"/>
        <v>0</v>
      </c>
      <c r="BM197">
        <f t="shared" si="185"/>
        <v>0</v>
      </c>
      <c r="BN197">
        <f t="shared" si="186"/>
        <v>0</v>
      </c>
      <c r="BO197">
        <f t="shared" si="187"/>
        <v>0</v>
      </c>
      <c r="BP197">
        <f t="shared" si="188"/>
        <v>0</v>
      </c>
      <c r="BQ197">
        <f t="shared" si="189"/>
        <v>0</v>
      </c>
      <c r="BR197">
        <f t="shared" si="190"/>
        <v>0</v>
      </c>
      <c r="BS197">
        <f t="shared" si="191"/>
        <v>0</v>
      </c>
      <c r="BT197">
        <f t="shared" si="192"/>
        <v>0</v>
      </c>
      <c r="BU197">
        <f t="shared" si="193"/>
        <v>0</v>
      </c>
      <c r="BV197">
        <f t="shared" si="194"/>
        <v>0</v>
      </c>
      <c r="BW197">
        <f t="shared" si="195"/>
        <v>0</v>
      </c>
      <c r="BX197">
        <f t="shared" si="196"/>
        <v>0</v>
      </c>
      <c r="BY197">
        <f t="shared" si="197"/>
        <v>0</v>
      </c>
      <c r="BZ197">
        <f t="shared" si="198"/>
        <v>0</v>
      </c>
      <c r="CA197">
        <f t="shared" si="199"/>
        <v>0</v>
      </c>
      <c r="CB197">
        <f t="shared" si="200"/>
        <v>0</v>
      </c>
      <c r="CC197">
        <f t="shared" si="201"/>
        <v>0</v>
      </c>
      <c r="CD197">
        <f t="shared" si="202"/>
        <v>0</v>
      </c>
      <c r="CE197">
        <f t="shared" si="203"/>
        <v>0</v>
      </c>
      <c r="CF197">
        <f t="shared" si="204"/>
        <v>0</v>
      </c>
      <c r="CG197">
        <f t="shared" si="209"/>
        <v>3</v>
      </c>
      <c r="CH197">
        <f t="shared" si="210"/>
        <v>3</v>
      </c>
    </row>
    <row r="198" spans="1:103">
      <c r="A198" t="s">
        <v>359</v>
      </c>
      <c r="B198" t="s">
        <v>106</v>
      </c>
      <c r="C198">
        <v>1</v>
      </c>
      <c r="D198">
        <v>1</v>
      </c>
      <c r="E198">
        <v>1</v>
      </c>
      <c r="F198">
        <v>3</v>
      </c>
      <c r="H198">
        <v>150</v>
      </c>
      <c r="I198">
        <v>2.5</v>
      </c>
      <c r="J198">
        <f t="shared" si="208"/>
        <v>5</v>
      </c>
      <c r="K198">
        <v>0</v>
      </c>
      <c r="L198">
        <v>100</v>
      </c>
      <c r="M198">
        <v>600</v>
      </c>
      <c r="N198">
        <v>2000</v>
      </c>
      <c r="O198">
        <v>250</v>
      </c>
      <c r="AY198">
        <f t="shared" ref="AY198:AY261" si="211">SUMIFS($CH$3:$CH$341,$A$3:$A$341,Q$2,$C$3:$C$341,Q198)</f>
        <v>0</v>
      </c>
      <c r="AZ198">
        <f t="shared" ref="AZ198:AZ261" si="212">SUMIFS($CH$3:$CH$341,$A$3:$A$341,R$2,$C$3:$C$341,R198)</f>
        <v>0</v>
      </c>
      <c r="BA198">
        <f t="shared" ref="BA198:BA261" si="213">SUMIFS($CH$3:$CH$341,$A$3:$A$341,S$2,$C$3:$C$341,S198)</f>
        <v>0</v>
      </c>
      <c r="BB198">
        <f t="shared" ref="BB198:BB261" si="214">SUMIFS($CH$3:$CH$341,$A$3:$A$341,T$2,$C$3:$C$341,T198)</f>
        <v>0</v>
      </c>
      <c r="BC198">
        <f t="shared" ref="BC198:BC261" si="215">SUMIFS($CH$3:$CH$341,$A$3:$A$341,U$2,$C$3:$C$341,U198)</f>
        <v>0</v>
      </c>
      <c r="BD198">
        <f t="shared" ref="BD198:BD261" si="216">SUMIFS($CH$3:$CH$341,$A$3:$A$341,V$2,$C$3:$C$341,V198)</f>
        <v>0</v>
      </c>
      <c r="BE198">
        <f t="shared" ref="BE198:BE261" si="217">SUMIFS($CH$3:$CH$341,$A$3:$A$341,W$2,$C$3:$C$341,W198)</f>
        <v>0</v>
      </c>
      <c r="BF198">
        <f t="shared" ref="BF198:BF261" si="218">SUMIFS($CH$3:$CH$341,$A$3:$A$341,X$2,$C$3:$C$341,X198)</f>
        <v>0</v>
      </c>
      <c r="BG198">
        <f t="shared" ref="BG198:BG261" si="219">SUMIFS($CH$3:$CH$341,$A$3:$A$341,Y$2,$C$3:$C$341,Y198)</f>
        <v>0</v>
      </c>
      <c r="BH198">
        <f t="shared" ref="BH198:BH261" si="220">SUMIFS($CH$3:$CH$341,$A$3:$A$341,Z$2,$C$3:$C$341,Z198)</f>
        <v>0</v>
      </c>
      <c r="BI198">
        <f t="shared" ref="BI198:BI261" si="221">SUMIFS($CH$3:$CH$341,$A$3:$A$341,AA$2,$C$3:$C$341,AA198)</f>
        <v>0</v>
      </c>
      <c r="BJ198">
        <f t="shared" ref="BJ198:BJ261" si="222">SUMIFS($CH$3:$CH$341,$A$3:$A$341,AB$2,$C$3:$C$341,AB198)</f>
        <v>0</v>
      </c>
      <c r="BK198">
        <f t="shared" ref="BK198:BK261" si="223">SUMIFS($CH$3:$CH$341,$A$3:$A$341,AC$2,$C$3:$C$341,AC198)</f>
        <v>0</v>
      </c>
      <c r="BL198">
        <f t="shared" ref="BL198:BL261" si="224">SUMIFS($CH$3:$CH$341,$A$3:$A$341,AD$2,$C$3:$C$341,AD198)</f>
        <v>0</v>
      </c>
      <c r="BM198">
        <f t="shared" ref="BM198:BM261" si="225">SUMIFS($CH$3:$CH$341,$A$3:$A$341,AE$2,$C$3:$C$341,AE198)</f>
        <v>0</v>
      </c>
      <c r="BN198">
        <f t="shared" ref="BN198:BN261" si="226">SUMIFS($CH$3:$CH$341,$A$3:$A$341,AF$2,$C$3:$C$341,AF198)</f>
        <v>0</v>
      </c>
      <c r="BO198">
        <f t="shared" ref="BO198:BO261" si="227">SUMIFS($CH$3:$CH$341,$A$3:$A$341,AG$2,$C$3:$C$341,AG198)</f>
        <v>0</v>
      </c>
      <c r="BP198">
        <f t="shared" ref="BP198:BP261" si="228">SUMIFS($CH$3:$CH$341,$A$3:$A$341,AH$2,$C$3:$C$341,AH198)</f>
        <v>0</v>
      </c>
      <c r="BQ198">
        <f t="shared" ref="BQ198:BQ261" si="229">SUMIFS($CH$3:$CH$341,$A$3:$A$341,AI$2,$C$3:$C$341,AI198)</f>
        <v>0</v>
      </c>
      <c r="BR198">
        <f t="shared" ref="BR198:BR261" si="230">SUMIFS($CH$3:$CH$341,$A$3:$A$341,AJ$2,$C$3:$C$341,AJ198)</f>
        <v>0</v>
      </c>
      <c r="BS198">
        <f t="shared" ref="BS198:BS261" si="231">SUMIFS($CH$3:$CH$341,$A$3:$A$341,AK$2,$C$3:$C$341,AK198)</f>
        <v>0</v>
      </c>
      <c r="BT198">
        <f t="shared" ref="BT198:BT261" si="232">SUMIFS($CH$3:$CH$341,$A$3:$A$341,AL$2,$C$3:$C$341,AL198)</f>
        <v>0</v>
      </c>
      <c r="BU198">
        <f t="shared" ref="BU198:BU261" si="233">SUMIFS($CH$3:$CH$341,$A$3:$A$341,AM$2,$C$3:$C$341,AM198)</f>
        <v>0</v>
      </c>
      <c r="BV198">
        <f t="shared" ref="BV198:BV261" si="234">SUMIFS($CH$3:$CH$341,$A$3:$A$341,AN$2,$C$3:$C$341,AN198)</f>
        <v>0</v>
      </c>
      <c r="BW198">
        <f t="shared" ref="BW198:BW261" si="235">SUMIFS($CH$3:$CH$341,$A$3:$A$341,AO$2,$C$3:$C$341,AO198)</f>
        <v>0</v>
      </c>
      <c r="BX198">
        <f t="shared" ref="BX198:BX261" si="236">SUMIFS($CH$3:$CH$341,$A$3:$A$341,AP$2,$C$3:$C$341,AP198)</f>
        <v>0</v>
      </c>
      <c r="BY198">
        <f t="shared" ref="BY198:BY261" si="237">SUMIFS($CH$3:$CH$341,$A$3:$A$341,AQ$2,$C$3:$C$341,AQ198)</f>
        <v>0</v>
      </c>
      <c r="BZ198">
        <f t="shared" ref="BZ198:BZ261" si="238">SUMIFS($CH$3:$CH$341,$A$3:$A$341,AR$2,$C$3:$C$341,AR198)</f>
        <v>0</v>
      </c>
      <c r="CA198">
        <f t="shared" ref="CA198:CA261" si="239">SUMIFS($CH$3:$CH$341,$A$3:$A$341,AS$2,$C$3:$C$341,AS198)</f>
        <v>0</v>
      </c>
      <c r="CB198">
        <f t="shared" ref="CB198:CB261" si="240">SUMIFS($CH$3:$CH$341,$A$3:$A$341,AT$2,$C$3:$C$341,AT198)</f>
        <v>0</v>
      </c>
      <c r="CC198">
        <f t="shared" ref="CC198:CC261" si="241">SUMIFS($CH$3:$CH$341,$A$3:$A$341,AU$2,$C$3:$C$341,AU198)</f>
        <v>0</v>
      </c>
      <c r="CD198">
        <f t="shared" ref="CD198:CD261" si="242">SUMIFS($CH$3:$CH$341,$A$3:$A$341,AV$2,$C$3:$C$341,AV198)</f>
        <v>0</v>
      </c>
      <c r="CE198">
        <f t="shared" ref="CE198:CE261" si="243">SUMIFS($CH$3:$CH$341,$A$3:$A$341,AW$2,$C$3:$C$341,AW198)</f>
        <v>0</v>
      </c>
      <c r="CF198">
        <f t="shared" ref="CF198:CF261" si="244">SUMIFS($CH$3:$CH$341,$A$3:$A$341,AX$2,$C$3:$C$341,AX198)</f>
        <v>0</v>
      </c>
      <c r="CG198">
        <f t="shared" si="209"/>
        <v>0</v>
      </c>
      <c r="CH198">
        <f t="shared" si="210"/>
        <v>3</v>
      </c>
    </row>
    <row r="199" spans="1:103">
      <c r="A199" t="s">
        <v>359</v>
      </c>
      <c r="B199" t="s">
        <v>106</v>
      </c>
      <c r="C199">
        <v>2</v>
      </c>
      <c r="D199">
        <v>1</v>
      </c>
      <c r="E199">
        <v>2</v>
      </c>
      <c r="F199">
        <v>3</v>
      </c>
      <c r="H199">
        <v>300</v>
      </c>
      <c r="I199">
        <v>5</v>
      </c>
      <c r="J199">
        <f t="shared" si="208"/>
        <v>10</v>
      </c>
      <c r="K199">
        <v>0</v>
      </c>
      <c r="L199">
        <v>200</v>
      </c>
      <c r="M199">
        <v>1200</v>
      </c>
      <c r="N199">
        <v>4000</v>
      </c>
      <c r="O199">
        <v>500</v>
      </c>
      <c r="W199">
        <v>1</v>
      </c>
      <c r="AY199">
        <f t="shared" si="211"/>
        <v>0</v>
      </c>
      <c r="AZ199">
        <f t="shared" si="212"/>
        <v>0</v>
      </c>
      <c r="BA199">
        <f t="shared" si="213"/>
        <v>0</v>
      </c>
      <c r="BB199">
        <f t="shared" si="214"/>
        <v>0</v>
      </c>
      <c r="BC199">
        <f t="shared" si="215"/>
        <v>0</v>
      </c>
      <c r="BD199">
        <f t="shared" si="216"/>
        <v>0</v>
      </c>
      <c r="BE199">
        <f t="shared" si="217"/>
        <v>3</v>
      </c>
      <c r="BF199">
        <f t="shared" si="218"/>
        <v>0</v>
      </c>
      <c r="BG199">
        <f t="shared" si="219"/>
        <v>0</v>
      </c>
      <c r="BH199">
        <f t="shared" si="220"/>
        <v>0</v>
      </c>
      <c r="BI199">
        <f t="shared" si="221"/>
        <v>0</v>
      </c>
      <c r="BJ199">
        <f t="shared" si="222"/>
        <v>0</v>
      </c>
      <c r="BK199">
        <f t="shared" si="223"/>
        <v>0</v>
      </c>
      <c r="BL199">
        <f t="shared" si="224"/>
        <v>0</v>
      </c>
      <c r="BM199">
        <f t="shared" si="225"/>
        <v>0</v>
      </c>
      <c r="BN199">
        <f t="shared" si="226"/>
        <v>0</v>
      </c>
      <c r="BO199">
        <f t="shared" si="227"/>
        <v>0</v>
      </c>
      <c r="BP199">
        <f t="shared" si="228"/>
        <v>0</v>
      </c>
      <c r="BQ199">
        <f t="shared" si="229"/>
        <v>0</v>
      </c>
      <c r="BR199">
        <f t="shared" si="230"/>
        <v>0</v>
      </c>
      <c r="BS199">
        <f t="shared" si="231"/>
        <v>0</v>
      </c>
      <c r="BT199">
        <f t="shared" si="232"/>
        <v>0</v>
      </c>
      <c r="BU199">
        <f t="shared" si="233"/>
        <v>0</v>
      </c>
      <c r="BV199">
        <f t="shared" si="234"/>
        <v>0</v>
      </c>
      <c r="BW199">
        <f t="shared" si="235"/>
        <v>0</v>
      </c>
      <c r="BX199">
        <f t="shared" si="236"/>
        <v>0</v>
      </c>
      <c r="BY199">
        <f t="shared" si="237"/>
        <v>0</v>
      </c>
      <c r="BZ199">
        <f t="shared" si="238"/>
        <v>0</v>
      </c>
      <c r="CA199">
        <f t="shared" si="239"/>
        <v>0</v>
      </c>
      <c r="CB199">
        <f t="shared" si="240"/>
        <v>0</v>
      </c>
      <c r="CC199">
        <f t="shared" si="241"/>
        <v>0</v>
      </c>
      <c r="CD199">
        <f t="shared" si="242"/>
        <v>0</v>
      </c>
      <c r="CE199">
        <f t="shared" si="243"/>
        <v>0</v>
      </c>
      <c r="CF199">
        <f t="shared" si="244"/>
        <v>0</v>
      </c>
      <c r="CG199">
        <f t="shared" si="209"/>
        <v>3</v>
      </c>
      <c r="CH199">
        <f t="shared" si="210"/>
        <v>3</v>
      </c>
    </row>
    <row r="200" spans="1:103">
      <c r="A200" t="s">
        <v>359</v>
      </c>
      <c r="B200" t="s">
        <v>106</v>
      </c>
      <c r="C200">
        <v>3</v>
      </c>
      <c r="D200">
        <v>1</v>
      </c>
      <c r="E200">
        <v>3</v>
      </c>
      <c r="F200">
        <v>3</v>
      </c>
      <c r="H200">
        <v>600</v>
      </c>
      <c r="I200">
        <v>10</v>
      </c>
      <c r="J200">
        <f t="shared" si="208"/>
        <v>20</v>
      </c>
      <c r="K200">
        <v>0</v>
      </c>
      <c r="L200">
        <v>400</v>
      </c>
      <c r="M200">
        <v>2400</v>
      </c>
      <c r="N200">
        <v>8000</v>
      </c>
      <c r="O200">
        <v>1000</v>
      </c>
      <c r="W200">
        <v>2</v>
      </c>
      <c r="AY200">
        <f t="shared" si="211"/>
        <v>0</v>
      </c>
      <c r="AZ200">
        <f t="shared" si="212"/>
        <v>0</v>
      </c>
      <c r="BA200">
        <f t="shared" si="213"/>
        <v>0</v>
      </c>
      <c r="BB200">
        <f t="shared" si="214"/>
        <v>0</v>
      </c>
      <c r="BC200">
        <f t="shared" si="215"/>
        <v>0</v>
      </c>
      <c r="BD200">
        <f t="shared" si="216"/>
        <v>0</v>
      </c>
      <c r="BE200">
        <f t="shared" si="217"/>
        <v>3</v>
      </c>
      <c r="BF200">
        <f t="shared" si="218"/>
        <v>0</v>
      </c>
      <c r="BG200">
        <f t="shared" si="219"/>
        <v>0</v>
      </c>
      <c r="BH200">
        <f t="shared" si="220"/>
        <v>0</v>
      </c>
      <c r="BI200">
        <f t="shared" si="221"/>
        <v>0</v>
      </c>
      <c r="BJ200">
        <f t="shared" si="222"/>
        <v>0</v>
      </c>
      <c r="BK200">
        <f t="shared" si="223"/>
        <v>0</v>
      </c>
      <c r="BL200">
        <f t="shared" si="224"/>
        <v>0</v>
      </c>
      <c r="BM200">
        <f t="shared" si="225"/>
        <v>0</v>
      </c>
      <c r="BN200">
        <f t="shared" si="226"/>
        <v>0</v>
      </c>
      <c r="BO200">
        <f t="shared" si="227"/>
        <v>0</v>
      </c>
      <c r="BP200">
        <f t="shared" si="228"/>
        <v>0</v>
      </c>
      <c r="BQ200">
        <f t="shared" si="229"/>
        <v>0</v>
      </c>
      <c r="BR200">
        <f t="shared" si="230"/>
        <v>0</v>
      </c>
      <c r="BS200">
        <f t="shared" si="231"/>
        <v>0</v>
      </c>
      <c r="BT200">
        <f t="shared" si="232"/>
        <v>0</v>
      </c>
      <c r="BU200">
        <f t="shared" si="233"/>
        <v>0</v>
      </c>
      <c r="BV200">
        <f t="shared" si="234"/>
        <v>0</v>
      </c>
      <c r="BW200">
        <f t="shared" si="235"/>
        <v>0</v>
      </c>
      <c r="BX200">
        <f t="shared" si="236"/>
        <v>0</v>
      </c>
      <c r="BY200">
        <f t="shared" si="237"/>
        <v>0</v>
      </c>
      <c r="BZ200">
        <f t="shared" si="238"/>
        <v>0</v>
      </c>
      <c r="CA200">
        <f t="shared" si="239"/>
        <v>0</v>
      </c>
      <c r="CB200">
        <f t="shared" si="240"/>
        <v>0</v>
      </c>
      <c r="CC200">
        <f t="shared" si="241"/>
        <v>0</v>
      </c>
      <c r="CD200">
        <f t="shared" si="242"/>
        <v>0</v>
      </c>
      <c r="CE200">
        <f t="shared" si="243"/>
        <v>0</v>
      </c>
      <c r="CF200">
        <f t="shared" si="244"/>
        <v>0</v>
      </c>
      <c r="CG200">
        <f t="shared" si="209"/>
        <v>3</v>
      </c>
      <c r="CH200">
        <f t="shared" si="210"/>
        <v>3</v>
      </c>
    </row>
    <row r="201" spans="1:103">
      <c r="A201" t="s">
        <v>359</v>
      </c>
      <c r="B201" t="s">
        <v>106</v>
      </c>
      <c r="C201">
        <v>4</v>
      </c>
      <c r="D201">
        <v>1</v>
      </c>
      <c r="E201">
        <v>4</v>
      </c>
      <c r="F201">
        <v>3</v>
      </c>
      <c r="H201">
        <v>1200</v>
      </c>
      <c r="I201">
        <v>20</v>
      </c>
      <c r="J201">
        <f t="shared" si="208"/>
        <v>40</v>
      </c>
      <c r="K201">
        <v>0</v>
      </c>
      <c r="L201">
        <v>800</v>
      </c>
      <c r="M201">
        <v>4800</v>
      </c>
      <c r="N201">
        <v>16000</v>
      </c>
      <c r="O201">
        <v>2000</v>
      </c>
      <c r="W201">
        <v>3</v>
      </c>
      <c r="AY201">
        <f t="shared" si="211"/>
        <v>0</v>
      </c>
      <c r="AZ201">
        <f t="shared" si="212"/>
        <v>0</v>
      </c>
      <c r="BA201">
        <f t="shared" si="213"/>
        <v>0</v>
      </c>
      <c r="BB201">
        <f t="shared" si="214"/>
        <v>0</v>
      </c>
      <c r="BC201">
        <f t="shared" si="215"/>
        <v>0</v>
      </c>
      <c r="BD201">
        <f t="shared" si="216"/>
        <v>0</v>
      </c>
      <c r="BE201">
        <f t="shared" si="217"/>
        <v>3</v>
      </c>
      <c r="BF201">
        <f t="shared" si="218"/>
        <v>0</v>
      </c>
      <c r="BG201">
        <f t="shared" si="219"/>
        <v>0</v>
      </c>
      <c r="BH201">
        <f t="shared" si="220"/>
        <v>0</v>
      </c>
      <c r="BI201">
        <f t="shared" si="221"/>
        <v>0</v>
      </c>
      <c r="BJ201">
        <f t="shared" si="222"/>
        <v>0</v>
      </c>
      <c r="BK201">
        <f t="shared" si="223"/>
        <v>0</v>
      </c>
      <c r="BL201">
        <f t="shared" si="224"/>
        <v>0</v>
      </c>
      <c r="BM201">
        <f t="shared" si="225"/>
        <v>0</v>
      </c>
      <c r="BN201">
        <f t="shared" si="226"/>
        <v>0</v>
      </c>
      <c r="BO201">
        <f t="shared" si="227"/>
        <v>0</v>
      </c>
      <c r="BP201">
        <f t="shared" si="228"/>
        <v>0</v>
      </c>
      <c r="BQ201">
        <f t="shared" si="229"/>
        <v>0</v>
      </c>
      <c r="BR201">
        <f t="shared" si="230"/>
        <v>0</v>
      </c>
      <c r="BS201">
        <f t="shared" si="231"/>
        <v>0</v>
      </c>
      <c r="BT201">
        <f t="shared" si="232"/>
        <v>0</v>
      </c>
      <c r="BU201">
        <f t="shared" si="233"/>
        <v>0</v>
      </c>
      <c r="BV201">
        <f t="shared" si="234"/>
        <v>0</v>
      </c>
      <c r="BW201">
        <f t="shared" si="235"/>
        <v>0</v>
      </c>
      <c r="BX201">
        <f t="shared" si="236"/>
        <v>0</v>
      </c>
      <c r="BY201">
        <f t="shared" si="237"/>
        <v>0</v>
      </c>
      <c r="BZ201">
        <f t="shared" si="238"/>
        <v>0</v>
      </c>
      <c r="CA201">
        <f t="shared" si="239"/>
        <v>0</v>
      </c>
      <c r="CB201">
        <f t="shared" si="240"/>
        <v>0</v>
      </c>
      <c r="CC201">
        <f t="shared" si="241"/>
        <v>0</v>
      </c>
      <c r="CD201">
        <f t="shared" si="242"/>
        <v>0</v>
      </c>
      <c r="CE201">
        <f t="shared" si="243"/>
        <v>0</v>
      </c>
      <c r="CF201">
        <f t="shared" si="244"/>
        <v>0</v>
      </c>
      <c r="CG201">
        <f t="shared" si="209"/>
        <v>3</v>
      </c>
      <c r="CH201">
        <f t="shared" si="210"/>
        <v>3</v>
      </c>
    </row>
    <row r="202" spans="1:103">
      <c r="A202" t="s">
        <v>359</v>
      </c>
      <c r="B202" t="s">
        <v>106</v>
      </c>
      <c r="C202">
        <v>5</v>
      </c>
      <c r="D202">
        <v>1</v>
      </c>
      <c r="E202">
        <v>5</v>
      </c>
      <c r="F202">
        <v>3</v>
      </c>
      <c r="H202">
        <v>2400</v>
      </c>
      <c r="I202">
        <v>40</v>
      </c>
      <c r="J202">
        <f t="shared" si="208"/>
        <v>80</v>
      </c>
      <c r="K202">
        <v>0</v>
      </c>
      <c r="L202">
        <v>1600</v>
      </c>
      <c r="M202">
        <v>9600</v>
      </c>
      <c r="N202">
        <v>32000</v>
      </c>
      <c r="O202">
        <v>4000</v>
      </c>
      <c r="W202">
        <v>4</v>
      </c>
      <c r="AY202">
        <f t="shared" si="211"/>
        <v>0</v>
      </c>
      <c r="AZ202">
        <f t="shared" si="212"/>
        <v>0</v>
      </c>
      <c r="BA202">
        <f t="shared" si="213"/>
        <v>0</v>
      </c>
      <c r="BB202">
        <f t="shared" si="214"/>
        <v>0</v>
      </c>
      <c r="BC202">
        <f t="shared" si="215"/>
        <v>0</v>
      </c>
      <c r="BD202">
        <f t="shared" si="216"/>
        <v>0</v>
      </c>
      <c r="BE202">
        <f t="shared" si="217"/>
        <v>3</v>
      </c>
      <c r="BF202">
        <f t="shared" si="218"/>
        <v>0</v>
      </c>
      <c r="BG202">
        <f t="shared" si="219"/>
        <v>0</v>
      </c>
      <c r="BH202">
        <f t="shared" si="220"/>
        <v>0</v>
      </c>
      <c r="BI202">
        <f t="shared" si="221"/>
        <v>0</v>
      </c>
      <c r="BJ202">
        <f t="shared" si="222"/>
        <v>0</v>
      </c>
      <c r="BK202">
        <f t="shared" si="223"/>
        <v>0</v>
      </c>
      <c r="BL202">
        <f t="shared" si="224"/>
        <v>0</v>
      </c>
      <c r="BM202">
        <f t="shared" si="225"/>
        <v>0</v>
      </c>
      <c r="BN202">
        <f t="shared" si="226"/>
        <v>0</v>
      </c>
      <c r="BO202">
        <f t="shared" si="227"/>
        <v>0</v>
      </c>
      <c r="BP202">
        <f t="shared" si="228"/>
        <v>0</v>
      </c>
      <c r="BQ202">
        <f t="shared" si="229"/>
        <v>0</v>
      </c>
      <c r="BR202">
        <f t="shared" si="230"/>
        <v>0</v>
      </c>
      <c r="BS202">
        <f t="shared" si="231"/>
        <v>0</v>
      </c>
      <c r="BT202">
        <f t="shared" si="232"/>
        <v>0</v>
      </c>
      <c r="BU202">
        <f t="shared" si="233"/>
        <v>0</v>
      </c>
      <c r="BV202">
        <f t="shared" si="234"/>
        <v>0</v>
      </c>
      <c r="BW202">
        <f t="shared" si="235"/>
        <v>0</v>
      </c>
      <c r="BX202">
        <f t="shared" si="236"/>
        <v>0</v>
      </c>
      <c r="BY202">
        <f t="shared" si="237"/>
        <v>0</v>
      </c>
      <c r="BZ202">
        <f t="shared" si="238"/>
        <v>0</v>
      </c>
      <c r="CA202">
        <f t="shared" si="239"/>
        <v>0</v>
      </c>
      <c r="CB202">
        <f t="shared" si="240"/>
        <v>0</v>
      </c>
      <c r="CC202">
        <f t="shared" si="241"/>
        <v>0</v>
      </c>
      <c r="CD202">
        <f t="shared" si="242"/>
        <v>0</v>
      </c>
      <c r="CE202">
        <f t="shared" si="243"/>
        <v>0</v>
      </c>
      <c r="CF202">
        <f t="shared" si="244"/>
        <v>0</v>
      </c>
      <c r="CG202">
        <f t="shared" si="209"/>
        <v>3</v>
      </c>
      <c r="CH202">
        <f t="shared" si="210"/>
        <v>3</v>
      </c>
    </row>
    <row r="203" spans="1:103">
      <c r="A203" t="s">
        <v>359</v>
      </c>
      <c r="B203" t="s">
        <v>106</v>
      </c>
      <c r="C203">
        <v>6</v>
      </c>
      <c r="D203">
        <v>1</v>
      </c>
      <c r="E203">
        <v>6</v>
      </c>
      <c r="F203">
        <v>3</v>
      </c>
      <c r="H203">
        <v>4800</v>
      </c>
      <c r="I203">
        <v>80</v>
      </c>
      <c r="J203">
        <f t="shared" si="208"/>
        <v>160</v>
      </c>
      <c r="K203">
        <v>0</v>
      </c>
      <c r="L203">
        <v>3200</v>
      </c>
      <c r="M203">
        <v>19200</v>
      </c>
      <c r="N203">
        <v>64000</v>
      </c>
      <c r="O203">
        <v>8000</v>
      </c>
      <c r="W203">
        <v>5</v>
      </c>
      <c r="AY203">
        <f t="shared" si="211"/>
        <v>0</v>
      </c>
      <c r="AZ203">
        <f t="shared" si="212"/>
        <v>0</v>
      </c>
      <c r="BA203">
        <f t="shared" si="213"/>
        <v>0</v>
      </c>
      <c r="BB203">
        <f t="shared" si="214"/>
        <v>0</v>
      </c>
      <c r="BC203">
        <f t="shared" si="215"/>
        <v>0</v>
      </c>
      <c r="BD203">
        <f t="shared" si="216"/>
        <v>0</v>
      </c>
      <c r="BE203">
        <f t="shared" si="217"/>
        <v>3</v>
      </c>
      <c r="BF203">
        <f t="shared" si="218"/>
        <v>0</v>
      </c>
      <c r="BG203">
        <f t="shared" si="219"/>
        <v>0</v>
      </c>
      <c r="BH203">
        <f t="shared" si="220"/>
        <v>0</v>
      </c>
      <c r="BI203">
        <f t="shared" si="221"/>
        <v>0</v>
      </c>
      <c r="BJ203">
        <f t="shared" si="222"/>
        <v>0</v>
      </c>
      <c r="BK203">
        <f t="shared" si="223"/>
        <v>0</v>
      </c>
      <c r="BL203">
        <f t="shared" si="224"/>
        <v>0</v>
      </c>
      <c r="BM203">
        <f t="shared" si="225"/>
        <v>0</v>
      </c>
      <c r="BN203">
        <f t="shared" si="226"/>
        <v>0</v>
      </c>
      <c r="BO203">
        <f t="shared" si="227"/>
        <v>0</v>
      </c>
      <c r="BP203">
        <f t="shared" si="228"/>
        <v>0</v>
      </c>
      <c r="BQ203">
        <f t="shared" si="229"/>
        <v>0</v>
      </c>
      <c r="BR203">
        <f t="shared" si="230"/>
        <v>0</v>
      </c>
      <c r="BS203">
        <f t="shared" si="231"/>
        <v>0</v>
      </c>
      <c r="BT203">
        <f t="shared" si="232"/>
        <v>0</v>
      </c>
      <c r="BU203">
        <f t="shared" si="233"/>
        <v>0</v>
      </c>
      <c r="BV203">
        <f t="shared" si="234"/>
        <v>0</v>
      </c>
      <c r="BW203">
        <f t="shared" si="235"/>
        <v>0</v>
      </c>
      <c r="BX203">
        <f t="shared" si="236"/>
        <v>0</v>
      </c>
      <c r="BY203">
        <f t="shared" si="237"/>
        <v>0</v>
      </c>
      <c r="BZ203">
        <f t="shared" si="238"/>
        <v>0</v>
      </c>
      <c r="CA203">
        <f t="shared" si="239"/>
        <v>0</v>
      </c>
      <c r="CB203">
        <f t="shared" si="240"/>
        <v>0</v>
      </c>
      <c r="CC203">
        <f t="shared" si="241"/>
        <v>0</v>
      </c>
      <c r="CD203">
        <f t="shared" si="242"/>
        <v>0</v>
      </c>
      <c r="CE203">
        <f t="shared" si="243"/>
        <v>0</v>
      </c>
      <c r="CF203">
        <f t="shared" si="244"/>
        <v>0</v>
      </c>
      <c r="CG203">
        <f t="shared" si="209"/>
        <v>3</v>
      </c>
      <c r="CH203">
        <f t="shared" si="210"/>
        <v>3</v>
      </c>
    </row>
    <row r="204" spans="1:103">
      <c r="A204" t="s">
        <v>359</v>
      </c>
      <c r="B204" t="s">
        <v>106</v>
      </c>
      <c r="C204">
        <v>7</v>
      </c>
      <c r="D204">
        <v>1</v>
      </c>
      <c r="E204">
        <v>7</v>
      </c>
      <c r="F204">
        <v>3</v>
      </c>
      <c r="H204">
        <v>9600</v>
      </c>
      <c r="I204">
        <v>160</v>
      </c>
      <c r="J204">
        <f t="shared" si="208"/>
        <v>320</v>
      </c>
      <c r="K204">
        <v>0</v>
      </c>
      <c r="L204">
        <v>6400</v>
      </c>
      <c r="M204">
        <v>38400</v>
      </c>
      <c r="N204">
        <v>128000</v>
      </c>
      <c r="O204">
        <v>16000</v>
      </c>
      <c r="W204">
        <v>6</v>
      </c>
      <c r="AY204">
        <f t="shared" si="211"/>
        <v>0</v>
      </c>
      <c r="AZ204">
        <f t="shared" si="212"/>
        <v>0</v>
      </c>
      <c r="BA204">
        <f t="shared" si="213"/>
        <v>0</v>
      </c>
      <c r="BB204">
        <f t="shared" si="214"/>
        <v>0</v>
      </c>
      <c r="BC204">
        <f t="shared" si="215"/>
        <v>0</v>
      </c>
      <c r="BD204">
        <f t="shared" si="216"/>
        <v>0</v>
      </c>
      <c r="BE204">
        <f t="shared" si="217"/>
        <v>3</v>
      </c>
      <c r="BF204">
        <f t="shared" si="218"/>
        <v>0</v>
      </c>
      <c r="BG204">
        <f t="shared" si="219"/>
        <v>0</v>
      </c>
      <c r="BH204">
        <f t="shared" si="220"/>
        <v>0</v>
      </c>
      <c r="BI204">
        <f t="shared" si="221"/>
        <v>0</v>
      </c>
      <c r="BJ204">
        <f t="shared" si="222"/>
        <v>0</v>
      </c>
      <c r="BK204">
        <f t="shared" si="223"/>
        <v>0</v>
      </c>
      <c r="BL204">
        <f t="shared" si="224"/>
        <v>0</v>
      </c>
      <c r="BM204">
        <f t="shared" si="225"/>
        <v>0</v>
      </c>
      <c r="BN204">
        <f t="shared" si="226"/>
        <v>0</v>
      </c>
      <c r="BO204">
        <f t="shared" si="227"/>
        <v>0</v>
      </c>
      <c r="BP204">
        <f t="shared" si="228"/>
        <v>0</v>
      </c>
      <c r="BQ204">
        <f t="shared" si="229"/>
        <v>0</v>
      </c>
      <c r="BR204">
        <f t="shared" si="230"/>
        <v>0</v>
      </c>
      <c r="BS204">
        <f t="shared" si="231"/>
        <v>0</v>
      </c>
      <c r="BT204">
        <f t="shared" si="232"/>
        <v>0</v>
      </c>
      <c r="BU204">
        <f t="shared" si="233"/>
        <v>0</v>
      </c>
      <c r="BV204">
        <f t="shared" si="234"/>
        <v>0</v>
      </c>
      <c r="BW204">
        <f t="shared" si="235"/>
        <v>0</v>
      </c>
      <c r="BX204">
        <f t="shared" si="236"/>
        <v>0</v>
      </c>
      <c r="BY204">
        <f t="shared" si="237"/>
        <v>0</v>
      </c>
      <c r="BZ204">
        <f t="shared" si="238"/>
        <v>0</v>
      </c>
      <c r="CA204">
        <f t="shared" si="239"/>
        <v>0</v>
      </c>
      <c r="CB204">
        <f t="shared" si="240"/>
        <v>0</v>
      </c>
      <c r="CC204">
        <f t="shared" si="241"/>
        <v>0</v>
      </c>
      <c r="CD204">
        <f t="shared" si="242"/>
        <v>0</v>
      </c>
      <c r="CE204">
        <f t="shared" si="243"/>
        <v>0</v>
      </c>
      <c r="CF204">
        <f t="shared" si="244"/>
        <v>0</v>
      </c>
      <c r="CG204">
        <f t="shared" si="209"/>
        <v>3</v>
      </c>
      <c r="CH204">
        <f t="shared" si="210"/>
        <v>3</v>
      </c>
    </row>
    <row r="205" spans="1:103">
      <c r="A205" t="s">
        <v>359</v>
      </c>
      <c r="B205" t="s">
        <v>106</v>
      </c>
      <c r="C205">
        <v>8</v>
      </c>
      <c r="D205">
        <v>1</v>
      </c>
      <c r="E205">
        <v>8</v>
      </c>
      <c r="F205">
        <v>3</v>
      </c>
      <c r="H205">
        <v>19200</v>
      </c>
      <c r="I205">
        <v>320</v>
      </c>
      <c r="J205">
        <f t="shared" si="208"/>
        <v>640</v>
      </c>
      <c r="K205">
        <v>0</v>
      </c>
      <c r="L205">
        <v>12800</v>
      </c>
      <c r="M205">
        <v>76800</v>
      </c>
      <c r="N205">
        <v>256000</v>
      </c>
      <c r="O205">
        <v>32000</v>
      </c>
      <c r="W205">
        <v>7</v>
      </c>
      <c r="AY205">
        <f t="shared" si="211"/>
        <v>0</v>
      </c>
      <c r="AZ205">
        <f t="shared" si="212"/>
        <v>0</v>
      </c>
      <c r="BA205">
        <f t="shared" si="213"/>
        <v>0</v>
      </c>
      <c r="BB205">
        <f t="shared" si="214"/>
        <v>0</v>
      </c>
      <c r="BC205">
        <f t="shared" si="215"/>
        <v>0</v>
      </c>
      <c r="BD205">
        <f t="shared" si="216"/>
        <v>0</v>
      </c>
      <c r="BE205">
        <f t="shared" si="217"/>
        <v>3</v>
      </c>
      <c r="BF205">
        <f t="shared" si="218"/>
        <v>0</v>
      </c>
      <c r="BG205">
        <f t="shared" si="219"/>
        <v>0</v>
      </c>
      <c r="BH205">
        <f t="shared" si="220"/>
        <v>0</v>
      </c>
      <c r="BI205">
        <f t="shared" si="221"/>
        <v>0</v>
      </c>
      <c r="BJ205">
        <f t="shared" si="222"/>
        <v>0</v>
      </c>
      <c r="BK205">
        <f t="shared" si="223"/>
        <v>0</v>
      </c>
      <c r="BL205">
        <f t="shared" si="224"/>
        <v>0</v>
      </c>
      <c r="BM205">
        <f t="shared" si="225"/>
        <v>0</v>
      </c>
      <c r="BN205">
        <f t="shared" si="226"/>
        <v>0</v>
      </c>
      <c r="BO205">
        <f t="shared" si="227"/>
        <v>0</v>
      </c>
      <c r="BP205">
        <f t="shared" si="228"/>
        <v>0</v>
      </c>
      <c r="BQ205">
        <f t="shared" si="229"/>
        <v>0</v>
      </c>
      <c r="BR205">
        <f t="shared" si="230"/>
        <v>0</v>
      </c>
      <c r="BS205">
        <f t="shared" si="231"/>
        <v>0</v>
      </c>
      <c r="BT205">
        <f t="shared" si="232"/>
        <v>0</v>
      </c>
      <c r="BU205">
        <f t="shared" si="233"/>
        <v>0</v>
      </c>
      <c r="BV205">
        <f t="shared" si="234"/>
        <v>0</v>
      </c>
      <c r="BW205">
        <f t="shared" si="235"/>
        <v>0</v>
      </c>
      <c r="BX205">
        <f t="shared" si="236"/>
        <v>0</v>
      </c>
      <c r="BY205">
        <f t="shared" si="237"/>
        <v>0</v>
      </c>
      <c r="BZ205">
        <f t="shared" si="238"/>
        <v>0</v>
      </c>
      <c r="CA205">
        <f t="shared" si="239"/>
        <v>0</v>
      </c>
      <c r="CB205">
        <f t="shared" si="240"/>
        <v>0</v>
      </c>
      <c r="CC205">
        <f t="shared" si="241"/>
        <v>0</v>
      </c>
      <c r="CD205">
        <f t="shared" si="242"/>
        <v>0</v>
      </c>
      <c r="CE205">
        <f t="shared" si="243"/>
        <v>0</v>
      </c>
      <c r="CF205">
        <f t="shared" si="244"/>
        <v>0</v>
      </c>
      <c r="CG205">
        <f t="shared" si="209"/>
        <v>3</v>
      </c>
      <c r="CH205">
        <f t="shared" si="210"/>
        <v>3</v>
      </c>
    </row>
    <row r="206" spans="1:103">
      <c r="A206" t="s">
        <v>359</v>
      </c>
      <c r="B206" t="s">
        <v>106</v>
      </c>
      <c r="C206">
        <v>9</v>
      </c>
      <c r="D206">
        <v>1</v>
      </c>
      <c r="E206">
        <v>9</v>
      </c>
      <c r="F206">
        <v>3</v>
      </c>
      <c r="H206">
        <v>38400</v>
      </c>
      <c r="I206">
        <v>640</v>
      </c>
      <c r="J206">
        <f t="shared" si="208"/>
        <v>1280</v>
      </c>
      <c r="K206">
        <v>0</v>
      </c>
      <c r="L206">
        <v>25600</v>
      </c>
      <c r="M206">
        <v>153600</v>
      </c>
      <c r="N206">
        <v>512000</v>
      </c>
      <c r="O206">
        <v>64000</v>
      </c>
      <c r="W206">
        <v>8</v>
      </c>
      <c r="AY206">
        <f t="shared" si="211"/>
        <v>0</v>
      </c>
      <c r="AZ206">
        <f t="shared" si="212"/>
        <v>0</v>
      </c>
      <c r="BA206">
        <f t="shared" si="213"/>
        <v>0</v>
      </c>
      <c r="BB206">
        <f t="shared" si="214"/>
        <v>0</v>
      </c>
      <c r="BC206">
        <f t="shared" si="215"/>
        <v>0</v>
      </c>
      <c r="BD206">
        <f t="shared" si="216"/>
        <v>0</v>
      </c>
      <c r="BE206">
        <f t="shared" si="217"/>
        <v>3</v>
      </c>
      <c r="BF206">
        <f t="shared" si="218"/>
        <v>0</v>
      </c>
      <c r="BG206">
        <f t="shared" si="219"/>
        <v>0</v>
      </c>
      <c r="BH206">
        <f t="shared" si="220"/>
        <v>0</v>
      </c>
      <c r="BI206">
        <f t="shared" si="221"/>
        <v>0</v>
      </c>
      <c r="BJ206">
        <f t="shared" si="222"/>
        <v>0</v>
      </c>
      <c r="BK206">
        <f t="shared" si="223"/>
        <v>0</v>
      </c>
      <c r="BL206">
        <f t="shared" si="224"/>
        <v>0</v>
      </c>
      <c r="BM206">
        <f t="shared" si="225"/>
        <v>0</v>
      </c>
      <c r="BN206">
        <f t="shared" si="226"/>
        <v>0</v>
      </c>
      <c r="BO206">
        <f t="shared" si="227"/>
        <v>0</v>
      </c>
      <c r="BP206">
        <f t="shared" si="228"/>
        <v>0</v>
      </c>
      <c r="BQ206">
        <f t="shared" si="229"/>
        <v>0</v>
      </c>
      <c r="BR206">
        <f t="shared" si="230"/>
        <v>0</v>
      </c>
      <c r="BS206">
        <f t="shared" si="231"/>
        <v>0</v>
      </c>
      <c r="BT206">
        <f t="shared" si="232"/>
        <v>0</v>
      </c>
      <c r="BU206">
        <f t="shared" si="233"/>
        <v>0</v>
      </c>
      <c r="BV206">
        <f t="shared" si="234"/>
        <v>0</v>
      </c>
      <c r="BW206">
        <f t="shared" si="235"/>
        <v>0</v>
      </c>
      <c r="BX206">
        <f t="shared" si="236"/>
        <v>0</v>
      </c>
      <c r="BY206">
        <f t="shared" si="237"/>
        <v>0</v>
      </c>
      <c r="BZ206">
        <f t="shared" si="238"/>
        <v>0</v>
      </c>
      <c r="CA206">
        <f t="shared" si="239"/>
        <v>0</v>
      </c>
      <c r="CB206">
        <f t="shared" si="240"/>
        <v>0</v>
      </c>
      <c r="CC206">
        <f t="shared" si="241"/>
        <v>0</v>
      </c>
      <c r="CD206">
        <f t="shared" si="242"/>
        <v>0</v>
      </c>
      <c r="CE206">
        <f t="shared" si="243"/>
        <v>0</v>
      </c>
      <c r="CF206">
        <f t="shared" si="244"/>
        <v>0</v>
      </c>
      <c r="CG206">
        <f t="shared" si="209"/>
        <v>3</v>
      </c>
      <c r="CH206">
        <f t="shared" si="210"/>
        <v>3</v>
      </c>
    </row>
    <row r="207" spans="1:103" ht="25.5">
      <c r="A207" t="s">
        <v>359</v>
      </c>
      <c r="B207" t="s">
        <v>106</v>
      </c>
      <c r="C207">
        <v>10</v>
      </c>
      <c r="D207">
        <v>1</v>
      </c>
      <c r="E207">
        <v>10</v>
      </c>
      <c r="F207">
        <v>3</v>
      </c>
      <c r="G207" t="s">
        <v>117</v>
      </c>
      <c r="H207">
        <v>76800</v>
      </c>
      <c r="I207">
        <v>1280</v>
      </c>
      <c r="J207">
        <f t="shared" si="208"/>
        <v>2560</v>
      </c>
      <c r="K207">
        <v>0</v>
      </c>
      <c r="L207">
        <v>51200</v>
      </c>
      <c r="M207">
        <v>307200</v>
      </c>
      <c r="N207">
        <v>1024000</v>
      </c>
      <c r="O207">
        <v>128000</v>
      </c>
      <c r="W207">
        <v>9</v>
      </c>
      <c r="AY207">
        <f t="shared" si="211"/>
        <v>0</v>
      </c>
      <c r="AZ207">
        <f t="shared" si="212"/>
        <v>0</v>
      </c>
      <c r="BA207">
        <f t="shared" si="213"/>
        <v>0</v>
      </c>
      <c r="BB207">
        <f t="shared" si="214"/>
        <v>0</v>
      </c>
      <c r="BC207">
        <f t="shared" si="215"/>
        <v>0</v>
      </c>
      <c r="BD207">
        <f t="shared" si="216"/>
        <v>0</v>
      </c>
      <c r="BE207">
        <f t="shared" si="217"/>
        <v>3</v>
      </c>
      <c r="BF207">
        <f t="shared" si="218"/>
        <v>0</v>
      </c>
      <c r="BG207">
        <f t="shared" si="219"/>
        <v>0</v>
      </c>
      <c r="BH207">
        <f t="shared" si="220"/>
        <v>0</v>
      </c>
      <c r="BI207">
        <f t="shared" si="221"/>
        <v>0</v>
      </c>
      <c r="BJ207">
        <f t="shared" si="222"/>
        <v>0</v>
      </c>
      <c r="BK207">
        <f t="shared" si="223"/>
        <v>0</v>
      </c>
      <c r="BL207">
        <f t="shared" si="224"/>
        <v>0</v>
      </c>
      <c r="BM207">
        <f t="shared" si="225"/>
        <v>0</v>
      </c>
      <c r="BN207">
        <f t="shared" si="226"/>
        <v>0</v>
      </c>
      <c r="BO207">
        <f t="shared" si="227"/>
        <v>0</v>
      </c>
      <c r="BP207">
        <f t="shared" si="228"/>
        <v>0</v>
      </c>
      <c r="BQ207">
        <f t="shared" si="229"/>
        <v>0</v>
      </c>
      <c r="BR207">
        <f t="shared" si="230"/>
        <v>0</v>
      </c>
      <c r="BS207">
        <f t="shared" si="231"/>
        <v>0</v>
      </c>
      <c r="BT207">
        <f t="shared" si="232"/>
        <v>0</v>
      </c>
      <c r="BU207">
        <f t="shared" si="233"/>
        <v>0</v>
      </c>
      <c r="BV207">
        <f t="shared" si="234"/>
        <v>0</v>
      </c>
      <c r="BW207">
        <f t="shared" si="235"/>
        <v>0</v>
      </c>
      <c r="BX207">
        <f t="shared" si="236"/>
        <v>0</v>
      </c>
      <c r="BY207">
        <f t="shared" si="237"/>
        <v>0</v>
      </c>
      <c r="BZ207">
        <f t="shared" si="238"/>
        <v>0</v>
      </c>
      <c r="CA207">
        <f t="shared" si="239"/>
        <v>0</v>
      </c>
      <c r="CB207">
        <f t="shared" si="240"/>
        <v>0</v>
      </c>
      <c r="CC207">
        <f t="shared" si="241"/>
        <v>0</v>
      </c>
      <c r="CD207">
        <f t="shared" si="242"/>
        <v>0</v>
      </c>
      <c r="CE207">
        <f t="shared" si="243"/>
        <v>0</v>
      </c>
      <c r="CF207">
        <f t="shared" si="244"/>
        <v>0</v>
      </c>
      <c r="CG207">
        <f t="shared" si="209"/>
        <v>3</v>
      </c>
      <c r="CH207">
        <f t="shared" si="210"/>
        <v>3</v>
      </c>
    </row>
    <row r="208" spans="1:103">
      <c r="A208" s="149" t="s">
        <v>1298</v>
      </c>
      <c r="B208" t="s">
        <v>229</v>
      </c>
      <c r="C208">
        <v>1</v>
      </c>
      <c r="D208">
        <v>1</v>
      </c>
      <c r="E208">
        <v>1</v>
      </c>
      <c r="F208">
        <v>0</v>
      </c>
      <c r="H208">
        <v>1500</v>
      </c>
      <c r="I208">
        <v>25</v>
      </c>
      <c r="J208">
        <f t="shared" si="208"/>
        <v>50</v>
      </c>
      <c r="K208">
        <v>3500</v>
      </c>
      <c r="L208">
        <v>700</v>
      </c>
      <c r="M208">
        <v>150</v>
      </c>
      <c r="N208">
        <v>0</v>
      </c>
      <c r="O208">
        <v>300</v>
      </c>
      <c r="R208">
        <v>1</v>
      </c>
      <c r="Y208">
        <v>1</v>
      </c>
      <c r="AM208">
        <v>1</v>
      </c>
      <c r="AY208">
        <f t="shared" si="211"/>
        <v>0</v>
      </c>
      <c r="AZ208">
        <f t="shared" si="212"/>
        <v>2</v>
      </c>
      <c r="BA208">
        <f t="shared" si="213"/>
        <v>0</v>
      </c>
      <c r="BB208">
        <f t="shared" si="214"/>
        <v>0</v>
      </c>
      <c r="BC208">
        <f t="shared" si="215"/>
        <v>0</v>
      </c>
      <c r="BD208">
        <f t="shared" si="216"/>
        <v>0</v>
      </c>
      <c r="BE208">
        <f t="shared" si="217"/>
        <v>0</v>
      </c>
      <c r="BF208">
        <f t="shared" si="218"/>
        <v>0</v>
      </c>
      <c r="BG208">
        <f t="shared" si="219"/>
        <v>3</v>
      </c>
      <c r="BH208">
        <f t="shared" si="220"/>
        <v>0</v>
      </c>
      <c r="BI208">
        <f t="shared" si="221"/>
        <v>0</v>
      </c>
      <c r="BJ208">
        <f t="shared" si="222"/>
        <v>0</v>
      </c>
      <c r="BK208">
        <f t="shared" si="223"/>
        <v>0</v>
      </c>
      <c r="BL208">
        <f t="shared" si="224"/>
        <v>0</v>
      </c>
      <c r="BM208">
        <f t="shared" si="225"/>
        <v>0</v>
      </c>
      <c r="BN208">
        <f t="shared" si="226"/>
        <v>0</v>
      </c>
      <c r="BO208">
        <f t="shared" si="227"/>
        <v>0</v>
      </c>
      <c r="BP208">
        <f t="shared" si="228"/>
        <v>0</v>
      </c>
      <c r="BQ208">
        <f t="shared" si="229"/>
        <v>0</v>
      </c>
      <c r="BR208">
        <f t="shared" si="230"/>
        <v>0</v>
      </c>
      <c r="BS208">
        <f t="shared" si="231"/>
        <v>0</v>
      </c>
      <c r="BT208">
        <f t="shared" si="232"/>
        <v>0</v>
      </c>
      <c r="BU208">
        <f t="shared" si="233"/>
        <v>2</v>
      </c>
      <c r="BV208">
        <f t="shared" si="234"/>
        <v>0</v>
      </c>
      <c r="BW208">
        <f t="shared" si="235"/>
        <v>0</v>
      </c>
      <c r="BX208">
        <f t="shared" si="236"/>
        <v>0</v>
      </c>
      <c r="BY208">
        <f t="shared" si="237"/>
        <v>0</v>
      </c>
      <c r="BZ208">
        <f t="shared" si="238"/>
        <v>0</v>
      </c>
      <c r="CA208">
        <f t="shared" si="239"/>
        <v>0</v>
      </c>
      <c r="CB208">
        <f t="shared" si="240"/>
        <v>0</v>
      </c>
      <c r="CC208">
        <f t="shared" si="241"/>
        <v>0</v>
      </c>
      <c r="CD208">
        <f t="shared" si="242"/>
        <v>0</v>
      </c>
      <c r="CE208">
        <f t="shared" si="243"/>
        <v>0</v>
      </c>
      <c r="CF208">
        <f t="shared" si="244"/>
        <v>0</v>
      </c>
      <c r="CG208">
        <f t="shared" si="209"/>
        <v>3</v>
      </c>
      <c r="CH208">
        <f t="shared" si="210"/>
        <v>3</v>
      </c>
      <c r="CI208">
        <f>K208</f>
        <v>3500</v>
      </c>
      <c r="CJ208">
        <f t="shared" ref="CJ208:CJ216" si="245">IF(CJ$2&lt;&gt;$A208,SUMIFS($CY$1:$CY$464,$A$1:$A$464,CJ$2,$C$1:$C$464,BR208),0)</f>
        <v>0</v>
      </c>
      <c r="CK208">
        <f t="shared" ref="CK208:CK216" si="246">IF(CK$2&lt;&gt;$A208,SUMIFS($CY$1:$CY$464,$A$1:$A$464,CK$2,$C$1:$C$464,BS208),0)</f>
        <v>0</v>
      </c>
      <c r="CL208">
        <f t="shared" ref="CL208:CL216" si="247">IF(CL$2&lt;&gt;$A208,SUMIFS($CY$1:$CY$464,$A$1:$A$464,CL$2,$C$1:$C$464,BT208),0)</f>
        <v>0</v>
      </c>
      <c r="CM208">
        <f t="shared" ref="CM208:CM216" si="248">IF(CM$2&lt;&gt;$A208,SUMIFS($CY$1:$CY$464,$A$1:$A$464,CM$2,$C$1:$C$464,BU208),0)</f>
        <v>6000</v>
      </c>
      <c r="CN208">
        <f t="shared" ref="CN208:CN216" si="249">IF(CN$2&lt;&gt;$A208,SUMIFS($CY$1:$CY$464,$A$1:$A$464,CN$2,$C$1:$C$464,BV208),0)</f>
        <v>0</v>
      </c>
      <c r="CO208">
        <f t="shared" ref="CO208:CO216" si="250">IF(CO$2&lt;&gt;$A208,SUMIFS($CY$1:$CY$464,$A$1:$A$464,CO$2,$C$1:$C$464,BW208),0)</f>
        <v>0</v>
      </c>
      <c r="CP208">
        <f t="shared" ref="CP208:CP216" si="251">IF(CP$2&lt;&gt;$A208,SUMIFS($CY$1:$CY$464,$A$1:$A$464,CP$2,$C$1:$C$464,BX208),0)</f>
        <v>0</v>
      </c>
      <c r="CQ208">
        <f t="shared" ref="CQ208:CQ216" si="252">IF(CQ$2&lt;&gt;$A208,SUMIFS($CY$1:$CY$464,$A$1:$A$464,CQ$2,$C$1:$C$464,BY208),0)</f>
        <v>0</v>
      </c>
      <c r="CR208">
        <f t="shared" ref="CR208:CR216" si="253">IF(CR$2&lt;&gt;$A208,SUMIFS($CY$1:$CY$464,$A$1:$A$464,CR$2,$C$1:$C$464,BZ208),0)</f>
        <v>0</v>
      </c>
      <c r="CS208">
        <f t="shared" ref="CS208:CS216" si="254">IF(CS$2&lt;&gt;$A208,SUMIFS($CY$1:$CY$464,$A$1:$A$464,CS$2,$C$1:$C$464,CA208),0)</f>
        <v>0</v>
      </c>
      <c r="CT208">
        <f t="shared" ref="CT208:CT216" si="255">IF(CT$2&lt;&gt;$A208,SUMIFS($CY$1:$CY$464,$A$1:$A$464,CT$2,$C$1:$C$464,CB208),0)</f>
        <v>0</v>
      </c>
      <c r="CU208">
        <f t="shared" ref="CU208:CU216" si="256">IF(CU$2&lt;&gt;$A208,SUMIFS($CY$1:$CY$464,$A$1:$A$464,CU$2,$C$1:$C$464,CC208),0)</f>
        <v>0</v>
      </c>
      <c r="CV208">
        <f t="shared" ref="CV208:CV216" si="257">IF(CV$2&lt;&gt;$A208,SUMIFS($CY$1:$CY$464,$A$1:$A$464,CV$2,$C$1:$C$464,CD208),0)</f>
        <v>0</v>
      </c>
      <c r="CW208">
        <f t="shared" ref="CW208:CW216" si="258">IF(CW$2&lt;&gt;$A208,SUMIFS($CY$1:$CY$464,$A$1:$A$464,CW$2,$C$1:$C$464,CE208),0)</f>
        <v>0</v>
      </c>
      <c r="CX208">
        <f t="shared" ref="CX208:CX216" si="259">IF(CX$2&lt;&gt;$A208,SUMIFS($CY$1:$CY$464,$A$1:$A$464,CX$2,$C$1:$C$464,CF208),0)</f>
        <v>0</v>
      </c>
      <c r="CY208">
        <f t="shared" ref="CY208:CY216" si="260">SUM(CI208:CX208)</f>
        <v>9500</v>
      </c>
    </row>
    <row r="209" spans="1:103">
      <c r="A209" t="s">
        <v>98</v>
      </c>
      <c r="B209" t="s">
        <v>229</v>
      </c>
      <c r="C209">
        <v>2</v>
      </c>
      <c r="D209">
        <v>1</v>
      </c>
      <c r="E209">
        <v>2</v>
      </c>
      <c r="F209">
        <v>0</v>
      </c>
      <c r="H209">
        <v>3000</v>
      </c>
      <c r="I209">
        <v>50</v>
      </c>
      <c r="J209">
        <f t="shared" si="208"/>
        <v>100</v>
      </c>
      <c r="K209">
        <v>7000</v>
      </c>
      <c r="L209">
        <v>1400</v>
      </c>
      <c r="M209">
        <v>300</v>
      </c>
      <c r="N209">
        <v>0</v>
      </c>
      <c r="O209">
        <v>600</v>
      </c>
      <c r="R209">
        <v>2</v>
      </c>
      <c r="Y209">
        <v>2</v>
      </c>
      <c r="AM209">
        <v>2</v>
      </c>
      <c r="AQ209">
        <v>1</v>
      </c>
      <c r="AY209">
        <f t="shared" si="211"/>
        <v>0</v>
      </c>
      <c r="AZ209">
        <f t="shared" si="212"/>
        <v>2</v>
      </c>
      <c r="BA209">
        <f t="shared" si="213"/>
        <v>0</v>
      </c>
      <c r="BB209">
        <f t="shared" si="214"/>
        <v>0</v>
      </c>
      <c r="BC209">
        <f t="shared" si="215"/>
        <v>0</v>
      </c>
      <c r="BD209">
        <f t="shared" si="216"/>
        <v>0</v>
      </c>
      <c r="BE209">
        <f t="shared" si="217"/>
        <v>0</v>
      </c>
      <c r="BF209">
        <f t="shared" si="218"/>
        <v>0</v>
      </c>
      <c r="BG209">
        <f t="shared" si="219"/>
        <v>3</v>
      </c>
      <c r="BH209">
        <f t="shared" si="220"/>
        <v>0</v>
      </c>
      <c r="BI209">
        <f t="shared" si="221"/>
        <v>0</v>
      </c>
      <c r="BJ209">
        <f t="shared" si="222"/>
        <v>0</v>
      </c>
      <c r="BK209">
        <f t="shared" si="223"/>
        <v>0</v>
      </c>
      <c r="BL209">
        <f t="shared" si="224"/>
        <v>0</v>
      </c>
      <c r="BM209">
        <f t="shared" si="225"/>
        <v>0</v>
      </c>
      <c r="BN209">
        <f t="shared" si="226"/>
        <v>0</v>
      </c>
      <c r="BO209">
        <f t="shared" si="227"/>
        <v>0</v>
      </c>
      <c r="BP209">
        <f t="shared" si="228"/>
        <v>0</v>
      </c>
      <c r="BQ209">
        <f t="shared" si="229"/>
        <v>0</v>
      </c>
      <c r="BR209">
        <f t="shared" si="230"/>
        <v>0</v>
      </c>
      <c r="BS209">
        <f t="shared" si="231"/>
        <v>0</v>
      </c>
      <c r="BT209">
        <f t="shared" si="232"/>
        <v>0</v>
      </c>
      <c r="BU209">
        <f t="shared" si="233"/>
        <v>2</v>
      </c>
      <c r="BV209">
        <f t="shared" si="234"/>
        <v>0</v>
      </c>
      <c r="BW209">
        <f t="shared" si="235"/>
        <v>0</v>
      </c>
      <c r="BX209">
        <f t="shared" si="236"/>
        <v>0</v>
      </c>
      <c r="BY209">
        <f t="shared" si="237"/>
        <v>3</v>
      </c>
      <c r="BZ209">
        <f t="shared" si="238"/>
        <v>0</v>
      </c>
      <c r="CA209">
        <f t="shared" si="239"/>
        <v>0</v>
      </c>
      <c r="CB209">
        <f t="shared" si="240"/>
        <v>0</v>
      </c>
      <c r="CC209">
        <f t="shared" si="241"/>
        <v>0</v>
      </c>
      <c r="CD209">
        <f t="shared" si="242"/>
        <v>0</v>
      </c>
      <c r="CE209">
        <f t="shared" si="243"/>
        <v>0</v>
      </c>
      <c r="CF209">
        <f t="shared" si="244"/>
        <v>0</v>
      </c>
      <c r="CG209">
        <f t="shared" si="209"/>
        <v>3</v>
      </c>
      <c r="CH209">
        <f t="shared" si="210"/>
        <v>3</v>
      </c>
      <c r="CI209">
        <f>CI208+K209</f>
        <v>10500</v>
      </c>
      <c r="CJ209">
        <f t="shared" si="245"/>
        <v>0</v>
      </c>
      <c r="CK209">
        <f t="shared" si="246"/>
        <v>0</v>
      </c>
      <c r="CL209">
        <f t="shared" si="247"/>
        <v>0</v>
      </c>
      <c r="CM209">
        <f t="shared" si="248"/>
        <v>6000</v>
      </c>
      <c r="CN209">
        <f t="shared" si="249"/>
        <v>0</v>
      </c>
      <c r="CO209">
        <f t="shared" si="250"/>
        <v>0</v>
      </c>
      <c r="CP209">
        <f t="shared" si="251"/>
        <v>0</v>
      </c>
      <c r="CQ209">
        <f t="shared" si="252"/>
        <v>0</v>
      </c>
      <c r="CR209">
        <f t="shared" si="253"/>
        <v>0</v>
      </c>
      <c r="CS209">
        <f t="shared" si="254"/>
        <v>0</v>
      </c>
      <c r="CT209">
        <f t="shared" si="255"/>
        <v>0</v>
      </c>
      <c r="CU209">
        <f t="shared" si="256"/>
        <v>0</v>
      </c>
      <c r="CV209">
        <f t="shared" si="257"/>
        <v>0</v>
      </c>
      <c r="CW209">
        <f t="shared" si="258"/>
        <v>0</v>
      </c>
      <c r="CX209">
        <f t="shared" si="259"/>
        <v>0</v>
      </c>
      <c r="CY209">
        <f t="shared" si="260"/>
        <v>16500</v>
      </c>
    </row>
    <row r="210" spans="1:103">
      <c r="A210" t="s">
        <v>98</v>
      </c>
      <c r="B210" t="s">
        <v>229</v>
      </c>
      <c r="C210">
        <v>3</v>
      </c>
      <c r="D210">
        <v>1</v>
      </c>
      <c r="E210">
        <v>3</v>
      </c>
      <c r="F210">
        <v>0</v>
      </c>
      <c r="H210">
        <v>6000</v>
      </c>
      <c r="I210">
        <v>100</v>
      </c>
      <c r="J210">
        <f t="shared" si="208"/>
        <v>200</v>
      </c>
      <c r="K210">
        <v>14000</v>
      </c>
      <c r="L210">
        <v>2800</v>
      </c>
      <c r="M210">
        <v>600</v>
      </c>
      <c r="N210">
        <v>0</v>
      </c>
      <c r="O210">
        <v>1200</v>
      </c>
      <c r="R210">
        <v>3</v>
      </c>
      <c r="Y210">
        <v>3</v>
      </c>
      <c r="AM210">
        <v>3</v>
      </c>
      <c r="AQ210">
        <v>2</v>
      </c>
      <c r="AY210">
        <f t="shared" si="211"/>
        <v>0</v>
      </c>
      <c r="AZ210">
        <f t="shared" si="212"/>
        <v>2</v>
      </c>
      <c r="BA210">
        <f t="shared" si="213"/>
        <v>0</v>
      </c>
      <c r="BB210">
        <f t="shared" si="214"/>
        <v>0</v>
      </c>
      <c r="BC210">
        <f t="shared" si="215"/>
        <v>0</v>
      </c>
      <c r="BD210">
        <f t="shared" si="216"/>
        <v>0</v>
      </c>
      <c r="BE210">
        <f t="shared" si="217"/>
        <v>0</v>
      </c>
      <c r="BF210">
        <f t="shared" si="218"/>
        <v>0</v>
      </c>
      <c r="BG210">
        <f t="shared" si="219"/>
        <v>3</v>
      </c>
      <c r="BH210">
        <f t="shared" si="220"/>
        <v>0</v>
      </c>
      <c r="BI210">
        <f t="shared" si="221"/>
        <v>0</v>
      </c>
      <c r="BJ210">
        <f t="shared" si="222"/>
        <v>0</v>
      </c>
      <c r="BK210">
        <f t="shared" si="223"/>
        <v>0</v>
      </c>
      <c r="BL210">
        <f t="shared" si="224"/>
        <v>0</v>
      </c>
      <c r="BM210">
        <f t="shared" si="225"/>
        <v>0</v>
      </c>
      <c r="BN210">
        <f t="shared" si="226"/>
        <v>0</v>
      </c>
      <c r="BO210">
        <f t="shared" si="227"/>
        <v>0</v>
      </c>
      <c r="BP210">
        <f t="shared" si="228"/>
        <v>0</v>
      </c>
      <c r="BQ210">
        <f t="shared" si="229"/>
        <v>0</v>
      </c>
      <c r="BR210">
        <f t="shared" si="230"/>
        <v>0</v>
      </c>
      <c r="BS210">
        <f t="shared" si="231"/>
        <v>0</v>
      </c>
      <c r="BT210">
        <f t="shared" si="232"/>
        <v>0</v>
      </c>
      <c r="BU210">
        <f t="shared" si="233"/>
        <v>2</v>
      </c>
      <c r="BV210">
        <f t="shared" si="234"/>
        <v>0</v>
      </c>
      <c r="BW210">
        <f t="shared" si="235"/>
        <v>0</v>
      </c>
      <c r="BX210">
        <f t="shared" si="236"/>
        <v>0</v>
      </c>
      <c r="BY210">
        <f t="shared" si="237"/>
        <v>3</v>
      </c>
      <c r="BZ210">
        <f t="shared" si="238"/>
        <v>0</v>
      </c>
      <c r="CA210">
        <f t="shared" si="239"/>
        <v>0</v>
      </c>
      <c r="CB210">
        <f t="shared" si="240"/>
        <v>0</v>
      </c>
      <c r="CC210">
        <f t="shared" si="241"/>
        <v>0</v>
      </c>
      <c r="CD210">
        <f t="shared" si="242"/>
        <v>0</v>
      </c>
      <c r="CE210">
        <f t="shared" si="243"/>
        <v>0</v>
      </c>
      <c r="CF210">
        <f t="shared" si="244"/>
        <v>0</v>
      </c>
      <c r="CG210">
        <f t="shared" si="209"/>
        <v>3</v>
      </c>
      <c r="CH210">
        <f t="shared" si="210"/>
        <v>3</v>
      </c>
      <c r="CI210">
        <f t="shared" ref="CI210:CI215" si="261">CI209+K210</f>
        <v>24500</v>
      </c>
      <c r="CJ210">
        <f t="shared" si="245"/>
        <v>0</v>
      </c>
      <c r="CK210">
        <f t="shared" si="246"/>
        <v>0</v>
      </c>
      <c r="CL210">
        <f t="shared" si="247"/>
        <v>0</v>
      </c>
      <c r="CM210">
        <f t="shared" si="248"/>
        <v>6000</v>
      </c>
      <c r="CN210">
        <f t="shared" si="249"/>
        <v>0</v>
      </c>
      <c r="CO210">
        <f t="shared" si="250"/>
        <v>0</v>
      </c>
      <c r="CP210">
        <f t="shared" si="251"/>
        <v>0</v>
      </c>
      <c r="CQ210">
        <f t="shared" si="252"/>
        <v>0</v>
      </c>
      <c r="CR210">
        <f t="shared" si="253"/>
        <v>0</v>
      </c>
      <c r="CS210">
        <f t="shared" si="254"/>
        <v>0</v>
      </c>
      <c r="CT210">
        <f t="shared" si="255"/>
        <v>0</v>
      </c>
      <c r="CU210">
        <f t="shared" si="256"/>
        <v>0</v>
      </c>
      <c r="CV210">
        <f t="shared" si="257"/>
        <v>0</v>
      </c>
      <c r="CW210">
        <f t="shared" si="258"/>
        <v>0</v>
      </c>
      <c r="CX210">
        <f t="shared" si="259"/>
        <v>0</v>
      </c>
      <c r="CY210">
        <f t="shared" si="260"/>
        <v>30500</v>
      </c>
    </row>
    <row r="211" spans="1:103">
      <c r="A211" t="s">
        <v>98</v>
      </c>
      <c r="B211" t="s">
        <v>229</v>
      </c>
      <c r="C211">
        <v>4</v>
      </c>
      <c r="D211">
        <v>1</v>
      </c>
      <c r="E211">
        <v>4</v>
      </c>
      <c r="F211">
        <v>0</v>
      </c>
      <c r="H211">
        <v>12000</v>
      </c>
      <c r="I211">
        <v>200</v>
      </c>
      <c r="J211">
        <f t="shared" si="208"/>
        <v>400</v>
      </c>
      <c r="K211">
        <v>28000</v>
      </c>
      <c r="L211">
        <v>5600</v>
      </c>
      <c r="M211">
        <v>1200</v>
      </c>
      <c r="N211">
        <v>0</v>
      </c>
      <c r="O211">
        <v>2400</v>
      </c>
      <c r="R211">
        <v>4</v>
      </c>
      <c r="Y211">
        <v>4</v>
      </c>
      <c r="AM211">
        <v>4</v>
      </c>
      <c r="AQ211">
        <v>3</v>
      </c>
      <c r="AY211">
        <f t="shared" si="211"/>
        <v>0</v>
      </c>
      <c r="AZ211">
        <f t="shared" si="212"/>
        <v>2</v>
      </c>
      <c r="BA211">
        <f t="shared" si="213"/>
        <v>0</v>
      </c>
      <c r="BB211">
        <f t="shared" si="214"/>
        <v>0</v>
      </c>
      <c r="BC211">
        <f t="shared" si="215"/>
        <v>0</v>
      </c>
      <c r="BD211">
        <f t="shared" si="216"/>
        <v>0</v>
      </c>
      <c r="BE211">
        <f t="shared" si="217"/>
        <v>0</v>
      </c>
      <c r="BF211">
        <f t="shared" si="218"/>
        <v>0</v>
      </c>
      <c r="BG211">
        <f t="shared" si="219"/>
        <v>3</v>
      </c>
      <c r="BH211">
        <f t="shared" si="220"/>
        <v>0</v>
      </c>
      <c r="BI211">
        <f t="shared" si="221"/>
        <v>0</v>
      </c>
      <c r="BJ211">
        <f t="shared" si="222"/>
        <v>0</v>
      </c>
      <c r="BK211">
        <f t="shared" si="223"/>
        <v>0</v>
      </c>
      <c r="BL211">
        <f t="shared" si="224"/>
        <v>0</v>
      </c>
      <c r="BM211">
        <f t="shared" si="225"/>
        <v>0</v>
      </c>
      <c r="BN211">
        <f t="shared" si="226"/>
        <v>0</v>
      </c>
      <c r="BO211">
        <f t="shared" si="227"/>
        <v>0</v>
      </c>
      <c r="BP211">
        <f t="shared" si="228"/>
        <v>0</v>
      </c>
      <c r="BQ211">
        <f t="shared" si="229"/>
        <v>0</v>
      </c>
      <c r="BR211">
        <f t="shared" si="230"/>
        <v>0</v>
      </c>
      <c r="BS211">
        <f t="shared" si="231"/>
        <v>0</v>
      </c>
      <c r="BT211">
        <f t="shared" si="232"/>
        <v>0</v>
      </c>
      <c r="BU211">
        <f t="shared" si="233"/>
        <v>2</v>
      </c>
      <c r="BV211">
        <f t="shared" si="234"/>
        <v>0</v>
      </c>
      <c r="BW211">
        <f t="shared" si="235"/>
        <v>0</v>
      </c>
      <c r="BX211">
        <f t="shared" si="236"/>
        <v>0</v>
      </c>
      <c r="BY211">
        <f t="shared" si="237"/>
        <v>3</v>
      </c>
      <c r="BZ211">
        <f t="shared" si="238"/>
        <v>0</v>
      </c>
      <c r="CA211">
        <f t="shared" si="239"/>
        <v>0</v>
      </c>
      <c r="CB211">
        <f t="shared" si="240"/>
        <v>0</v>
      </c>
      <c r="CC211">
        <f t="shared" si="241"/>
        <v>0</v>
      </c>
      <c r="CD211">
        <f t="shared" si="242"/>
        <v>0</v>
      </c>
      <c r="CE211">
        <f t="shared" si="243"/>
        <v>0</v>
      </c>
      <c r="CF211">
        <f t="shared" si="244"/>
        <v>0</v>
      </c>
      <c r="CG211">
        <f t="shared" si="209"/>
        <v>3</v>
      </c>
      <c r="CH211">
        <f t="shared" si="210"/>
        <v>3</v>
      </c>
      <c r="CI211">
        <f t="shared" si="261"/>
        <v>52500</v>
      </c>
      <c r="CJ211">
        <f t="shared" si="245"/>
        <v>0</v>
      </c>
      <c r="CK211">
        <f t="shared" si="246"/>
        <v>0</v>
      </c>
      <c r="CL211">
        <f t="shared" si="247"/>
        <v>0</v>
      </c>
      <c r="CM211">
        <f t="shared" si="248"/>
        <v>6000</v>
      </c>
      <c r="CN211">
        <f t="shared" si="249"/>
        <v>0</v>
      </c>
      <c r="CO211">
        <f t="shared" si="250"/>
        <v>0</v>
      </c>
      <c r="CP211">
        <f t="shared" si="251"/>
        <v>0</v>
      </c>
      <c r="CQ211">
        <f t="shared" si="252"/>
        <v>0</v>
      </c>
      <c r="CR211">
        <f t="shared" si="253"/>
        <v>0</v>
      </c>
      <c r="CS211">
        <f t="shared" si="254"/>
        <v>0</v>
      </c>
      <c r="CT211">
        <f t="shared" si="255"/>
        <v>0</v>
      </c>
      <c r="CU211">
        <f t="shared" si="256"/>
        <v>0</v>
      </c>
      <c r="CV211">
        <f t="shared" si="257"/>
        <v>0</v>
      </c>
      <c r="CW211">
        <f t="shared" si="258"/>
        <v>0</v>
      </c>
      <c r="CX211">
        <f t="shared" si="259"/>
        <v>0</v>
      </c>
      <c r="CY211">
        <f t="shared" si="260"/>
        <v>58500</v>
      </c>
    </row>
    <row r="212" spans="1:103">
      <c r="A212" t="s">
        <v>98</v>
      </c>
      <c r="B212" t="s">
        <v>229</v>
      </c>
      <c r="C212">
        <v>5</v>
      </c>
      <c r="D212">
        <v>1</v>
      </c>
      <c r="E212">
        <v>5</v>
      </c>
      <c r="F212">
        <v>0</v>
      </c>
      <c r="H212">
        <v>24000</v>
      </c>
      <c r="I212">
        <v>400</v>
      </c>
      <c r="J212">
        <f t="shared" si="208"/>
        <v>800</v>
      </c>
      <c r="K212">
        <v>56000</v>
      </c>
      <c r="L212">
        <v>11200</v>
      </c>
      <c r="M212">
        <v>2400</v>
      </c>
      <c r="N212">
        <v>0</v>
      </c>
      <c r="O212">
        <v>4800</v>
      </c>
      <c r="R212">
        <v>5</v>
      </c>
      <c r="Y212">
        <v>5</v>
      </c>
      <c r="AM212">
        <v>5</v>
      </c>
      <c r="AQ212">
        <v>4</v>
      </c>
      <c r="AY212">
        <f t="shared" si="211"/>
        <v>0</v>
      </c>
      <c r="AZ212">
        <f t="shared" si="212"/>
        <v>2</v>
      </c>
      <c r="BA212">
        <f t="shared" si="213"/>
        <v>0</v>
      </c>
      <c r="BB212">
        <f t="shared" si="214"/>
        <v>0</v>
      </c>
      <c r="BC212">
        <f t="shared" si="215"/>
        <v>0</v>
      </c>
      <c r="BD212">
        <f t="shared" si="216"/>
        <v>0</v>
      </c>
      <c r="BE212">
        <f t="shared" si="217"/>
        <v>0</v>
      </c>
      <c r="BF212">
        <f t="shared" si="218"/>
        <v>0</v>
      </c>
      <c r="BG212">
        <f t="shared" si="219"/>
        <v>3</v>
      </c>
      <c r="BH212">
        <f t="shared" si="220"/>
        <v>0</v>
      </c>
      <c r="BI212">
        <f t="shared" si="221"/>
        <v>0</v>
      </c>
      <c r="BJ212">
        <f t="shared" si="222"/>
        <v>0</v>
      </c>
      <c r="BK212">
        <f t="shared" si="223"/>
        <v>0</v>
      </c>
      <c r="BL212">
        <f t="shared" si="224"/>
        <v>0</v>
      </c>
      <c r="BM212">
        <f t="shared" si="225"/>
        <v>0</v>
      </c>
      <c r="BN212">
        <f t="shared" si="226"/>
        <v>0</v>
      </c>
      <c r="BO212">
        <f t="shared" si="227"/>
        <v>0</v>
      </c>
      <c r="BP212">
        <f t="shared" si="228"/>
        <v>0</v>
      </c>
      <c r="BQ212">
        <f t="shared" si="229"/>
        <v>0</v>
      </c>
      <c r="BR212">
        <f t="shared" si="230"/>
        <v>0</v>
      </c>
      <c r="BS212">
        <f t="shared" si="231"/>
        <v>0</v>
      </c>
      <c r="BT212">
        <f t="shared" si="232"/>
        <v>0</v>
      </c>
      <c r="BU212">
        <f t="shared" si="233"/>
        <v>2</v>
      </c>
      <c r="BV212">
        <f t="shared" si="234"/>
        <v>0</v>
      </c>
      <c r="BW212">
        <f t="shared" si="235"/>
        <v>0</v>
      </c>
      <c r="BX212">
        <f t="shared" si="236"/>
        <v>0</v>
      </c>
      <c r="BY212">
        <f t="shared" si="237"/>
        <v>3</v>
      </c>
      <c r="BZ212">
        <f t="shared" si="238"/>
        <v>0</v>
      </c>
      <c r="CA212">
        <f t="shared" si="239"/>
        <v>0</v>
      </c>
      <c r="CB212">
        <f t="shared" si="240"/>
        <v>0</v>
      </c>
      <c r="CC212">
        <f t="shared" si="241"/>
        <v>0</v>
      </c>
      <c r="CD212">
        <f t="shared" si="242"/>
        <v>0</v>
      </c>
      <c r="CE212">
        <f t="shared" si="243"/>
        <v>0</v>
      </c>
      <c r="CF212">
        <f t="shared" si="244"/>
        <v>0</v>
      </c>
      <c r="CG212">
        <f t="shared" si="209"/>
        <v>3</v>
      </c>
      <c r="CH212">
        <f t="shared" si="210"/>
        <v>3</v>
      </c>
      <c r="CI212">
        <f t="shared" si="261"/>
        <v>108500</v>
      </c>
      <c r="CJ212">
        <f t="shared" si="245"/>
        <v>0</v>
      </c>
      <c r="CK212">
        <f t="shared" si="246"/>
        <v>0</v>
      </c>
      <c r="CL212">
        <f t="shared" si="247"/>
        <v>0</v>
      </c>
      <c r="CM212">
        <f t="shared" si="248"/>
        <v>6000</v>
      </c>
      <c r="CN212">
        <f t="shared" si="249"/>
        <v>0</v>
      </c>
      <c r="CO212">
        <f t="shared" si="250"/>
        <v>0</v>
      </c>
      <c r="CP212">
        <f t="shared" si="251"/>
        <v>0</v>
      </c>
      <c r="CQ212">
        <f t="shared" si="252"/>
        <v>0</v>
      </c>
      <c r="CR212">
        <f t="shared" si="253"/>
        <v>0</v>
      </c>
      <c r="CS212">
        <f t="shared" si="254"/>
        <v>0</v>
      </c>
      <c r="CT212">
        <f t="shared" si="255"/>
        <v>0</v>
      </c>
      <c r="CU212">
        <f t="shared" si="256"/>
        <v>0</v>
      </c>
      <c r="CV212">
        <f t="shared" si="257"/>
        <v>0</v>
      </c>
      <c r="CW212">
        <f t="shared" si="258"/>
        <v>0</v>
      </c>
      <c r="CX212">
        <f t="shared" si="259"/>
        <v>0</v>
      </c>
      <c r="CY212">
        <f t="shared" si="260"/>
        <v>114500</v>
      </c>
    </row>
    <row r="213" spans="1:103">
      <c r="A213" t="s">
        <v>98</v>
      </c>
      <c r="B213" t="s">
        <v>229</v>
      </c>
      <c r="C213">
        <v>6</v>
      </c>
      <c r="D213">
        <v>1</v>
      </c>
      <c r="E213">
        <v>6</v>
      </c>
      <c r="F213">
        <v>0</v>
      </c>
      <c r="H213">
        <v>48000</v>
      </c>
      <c r="I213">
        <v>800</v>
      </c>
      <c r="J213">
        <f t="shared" si="208"/>
        <v>1600</v>
      </c>
      <c r="K213">
        <v>112000</v>
      </c>
      <c r="L213">
        <v>22400</v>
      </c>
      <c r="M213">
        <v>4800</v>
      </c>
      <c r="N213">
        <v>0</v>
      </c>
      <c r="O213">
        <v>9600</v>
      </c>
      <c r="R213">
        <v>6</v>
      </c>
      <c r="Y213">
        <v>6</v>
      </c>
      <c r="AM213">
        <v>6</v>
      </c>
      <c r="AQ213">
        <v>5</v>
      </c>
      <c r="AY213">
        <f t="shared" si="211"/>
        <v>0</v>
      </c>
      <c r="AZ213">
        <f t="shared" si="212"/>
        <v>2</v>
      </c>
      <c r="BA213">
        <f t="shared" si="213"/>
        <v>0</v>
      </c>
      <c r="BB213">
        <f t="shared" si="214"/>
        <v>0</v>
      </c>
      <c r="BC213">
        <f t="shared" si="215"/>
        <v>0</v>
      </c>
      <c r="BD213">
        <f t="shared" si="216"/>
        <v>0</v>
      </c>
      <c r="BE213">
        <f t="shared" si="217"/>
        <v>0</v>
      </c>
      <c r="BF213">
        <f t="shared" si="218"/>
        <v>0</v>
      </c>
      <c r="BG213">
        <f t="shared" si="219"/>
        <v>3</v>
      </c>
      <c r="BH213">
        <f t="shared" si="220"/>
        <v>0</v>
      </c>
      <c r="BI213">
        <f t="shared" si="221"/>
        <v>0</v>
      </c>
      <c r="BJ213">
        <f t="shared" si="222"/>
        <v>0</v>
      </c>
      <c r="BK213">
        <f t="shared" si="223"/>
        <v>0</v>
      </c>
      <c r="BL213">
        <f t="shared" si="224"/>
        <v>0</v>
      </c>
      <c r="BM213">
        <f t="shared" si="225"/>
        <v>0</v>
      </c>
      <c r="BN213">
        <f t="shared" si="226"/>
        <v>0</v>
      </c>
      <c r="BO213">
        <f t="shared" si="227"/>
        <v>0</v>
      </c>
      <c r="BP213">
        <f t="shared" si="228"/>
        <v>0</v>
      </c>
      <c r="BQ213">
        <f t="shared" si="229"/>
        <v>0</v>
      </c>
      <c r="BR213">
        <f t="shared" si="230"/>
        <v>0</v>
      </c>
      <c r="BS213">
        <f t="shared" si="231"/>
        <v>0</v>
      </c>
      <c r="BT213">
        <f t="shared" si="232"/>
        <v>0</v>
      </c>
      <c r="BU213">
        <f t="shared" si="233"/>
        <v>2</v>
      </c>
      <c r="BV213">
        <f t="shared" si="234"/>
        <v>0</v>
      </c>
      <c r="BW213">
        <f t="shared" si="235"/>
        <v>0</v>
      </c>
      <c r="BX213">
        <f t="shared" si="236"/>
        <v>0</v>
      </c>
      <c r="BY213">
        <f t="shared" si="237"/>
        <v>3</v>
      </c>
      <c r="BZ213">
        <f t="shared" si="238"/>
        <v>0</v>
      </c>
      <c r="CA213">
        <f t="shared" si="239"/>
        <v>0</v>
      </c>
      <c r="CB213">
        <f t="shared" si="240"/>
        <v>0</v>
      </c>
      <c r="CC213">
        <f t="shared" si="241"/>
        <v>0</v>
      </c>
      <c r="CD213">
        <f t="shared" si="242"/>
        <v>0</v>
      </c>
      <c r="CE213">
        <f t="shared" si="243"/>
        <v>0</v>
      </c>
      <c r="CF213">
        <f t="shared" si="244"/>
        <v>0</v>
      </c>
      <c r="CG213">
        <f t="shared" si="209"/>
        <v>3</v>
      </c>
      <c r="CH213">
        <f t="shared" si="210"/>
        <v>3</v>
      </c>
      <c r="CI213">
        <f t="shared" si="261"/>
        <v>220500</v>
      </c>
      <c r="CJ213">
        <f t="shared" si="245"/>
        <v>0</v>
      </c>
      <c r="CK213">
        <f t="shared" si="246"/>
        <v>0</v>
      </c>
      <c r="CL213">
        <f t="shared" si="247"/>
        <v>0</v>
      </c>
      <c r="CM213">
        <f t="shared" si="248"/>
        <v>6000</v>
      </c>
      <c r="CN213">
        <f t="shared" si="249"/>
        <v>0</v>
      </c>
      <c r="CO213">
        <f t="shared" si="250"/>
        <v>0</v>
      </c>
      <c r="CP213">
        <f t="shared" si="251"/>
        <v>0</v>
      </c>
      <c r="CQ213">
        <f t="shared" si="252"/>
        <v>0</v>
      </c>
      <c r="CR213">
        <f t="shared" si="253"/>
        <v>0</v>
      </c>
      <c r="CS213">
        <f t="shared" si="254"/>
        <v>0</v>
      </c>
      <c r="CT213">
        <f t="shared" si="255"/>
        <v>0</v>
      </c>
      <c r="CU213">
        <f t="shared" si="256"/>
        <v>0</v>
      </c>
      <c r="CV213">
        <f t="shared" si="257"/>
        <v>0</v>
      </c>
      <c r="CW213">
        <f t="shared" si="258"/>
        <v>0</v>
      </c>
      <c r="CX213">
        <f t="shared" si="259"/>
        <v>0</v>
      </c>
      <c r="CY213">
        <f t="shared" si="260"/>
        <v>226500</v>
      </c>
    </row>
    <row r="214" spans="1:103">
      <c r="A214" t="s">
        <v>98</v>
      </c>
      <c r="B214" t="s">
        <v>229</v>
      </c>
      <c r="C214">
        <v>7</v>
      </c>
      <c r="D214">
        <v>1</v>
      </c>
      <c r="E214">
        <v>7</v>
      </c>
      <c r="F214">
        <v>0</v>
      </c>
      <c r="H214">
        <v>96000</v>
      </c>
      <c r="I214">
        <v>1600</v>
      </c>
      <c r="J214">
        <f t="shared" si="208"/>
        <v>3200</v>
      </c>
      <c r="K214">
        <v>224000</v>
      </c>
      <c r="L214">
        <v>44800</v>
      </c>
      <c r="M214">
        <v>9600</v>
      </c>
      <c r="N214">
        <v>0</v>
      </c>
      <c r="O214">
        <v>19200</v>
      </c>
      <c r="R214">
        <v>7</v>
      </c>
      <c r="Y214">
        <v>7</v>
      </c>
      <c r="AM214">
        <v>7</v>
      </c>
      <c r="AQ214">
        <v>6</v>
      </c>
      <c r="AY214">
        <f t="shared" si="211"/>
        <v>0</v>
      </c>
      <c r="AZ214">
        <f t="shared" si="212"/>
        <v>2</v>
      </c>
      <c r="BA214">
        <f t="shared" si="213"/>
        <v>0</v>
      </c>
      <c r="BB214">
        <f t="shared" si="214"/>
        <v>0</v>
      </c>
      <c r="BC214">
        <f t="shared" si="215"/>
        <v>0</v>
      </c>
      <c r="BD214">
        <f t="shared" si="216"/>
        <v>0</v>
      </c>
      <c r="BE214">
        <f t="shared" si="217"/>
        <v>0</v>
      </c>
      <c r="BF214">
        <f t="shared" si="218"/>
        <v>0</v>
      </c>
      <c r="BG214">
        <f t="shared" si="219"/>
        <v>3</v>
      </c>
      <c r="BH214">
        <f t="shared" si="220"/>
        <v>0</v>
      </c>
      <c r="BI214">
        <f t="shared" si="221"/>
        <v>0</v>
      </c>
      <c r="BJ214">
        <f t="shared" si="222"/>
        <v>0</v>
      </c>
      <c r="BK214">
        <f t="shared" si="223"/>
        <v>0</v>
      </c>
      <c r="BL214">
        <f t="shared" si="224"/>
        <v>0</v>
      </c>
      <c r="BM214">
        <f t="shared" si="225"/>
        <v>0</v>
      </c>
      <c r="BN214">
        <f t="shared" si="226"/>
        <v>0</v>
      </c>
      <c r="BO214">
        <f t="shared" si="227"/>
        <v>0</v>
      </c>
      <c r="BP214">
        <f t="shared" si="228"/>
        <v>0</v>
      </c>
      <c r="BQ214">
        <f t="shared" si="229"/>
        <v>0</v>
      </c>
      <c r="BR214">
        <f t="shared" si="230"/>
        <v>0</v>
      </c>
      <c r="BS214">
        <f t="shared" si="231"/>
        <v>0</v>
      </c>
      <c r="BT214">
        <f t="shared" si="232"/>
        <v>0</v>
      </c>
      <c r="BU214">
        <f t="shared" si="233"/>
        <v>2</v>
      </c>
      <c r="BV214">
        <f t="shared" si="234"/>
        <v>0</v>
      </c>
      <c r="BW214">
        <f t="shared" si="235"/>
        <v>0</v>
      </c>
      <c r="BX214">
        <f t="shared" si="236"/>
        <v>0</v>
      </c>
      <c r="BY214">
        <f t="shared" si="237"/>
        <v>3</v>
      </c>
      <c r="BZ214">
        <f t="shared" si="238"/>
        <v>0</v>
      </c>
      <c r="CA214">
        <f t="shared" si="239"/>
        <v>0</v>
      </c>
      <c r="CB214">
        <f t="shared" si="240"/>
        <v>0</v>
      </c>
      <c r="CC214">
        <f t="shared" si="241"/>
        <v>0</v>
      </c>
      <c r="CD214">
        <f t="shared" si="242"/>
        <v>0</v>
      </c>
      <c r="CE214">
        <f t="shared" si="243"/>
        <v>0</v>
      </c>
      <c r="CF214">
        <f t="shared" si="244"/>
        <v>0</v>
      </c>
      <c r="CG214">
        <f t="shared" si="209"/>
        <v>3</v>
      </c>
      <c r="CH214">
        <f t="shared" si="210"/>
        <v>3</v>
      </c>
      <c r="CI214">
        <f t="shared" si="261"/>
        <v>444500</v>
      </c>
      <c r="CJ214">
        <f t="shared" si="245"/>
        <v>0</v>
      </c>
      <c r="CK214">
        <f t="shared" si="246"/>
        <v>0</v>
      </c>
      <c r="CL214">
        <f t="shared" si="247"/>
        <v>0</v>
      </c>
      <c r="CM214">
        <f t="shared" si="248"/>
        <v>6000</v>
      </c>
      <c r="CN214">
        <f t="shared" si="249"/>
        <v>0</v>
      </c>
      <c r="CO214">
        <f t="shared" si="250"/>
        <v>0</v>
      </c>
      <c r="CP214">
        <f t="shared" si="251"/>
        <v>0</v>
      </c>
      <c r="CQ214">
        <f t="shared" si="252"/>
        <v>0</v>
      </c>
      <c r="CR214">
        <f t="shared" si="253"/>
        <v>0</v>
      </c>
      <c r="CS214">
        <f t="shared" si="254"/>
        <v>0</v>
      </c>
      <c r="CT214">
        <f t="shared" si="255"/>
        <v>0</v>
      </c>
      <c r="CU214">
        <f t="shared" si="256"/>
        <v>0</v>
      </c>
      <c r="CV214">
        <f t="shared" si="257"/>
        <v>0</v>
      </c>
      <c r="CW214">
        <f t="shared" si="258"/>
        <v>0</v>
      </c>
      <c r="CX214">
        <f t="shared" si="259"/>
        <v>0</v>
      </c>
      <c r="CY214">
        <f t="shared" si="260"/>
        <v>450500</v>
      </c>
    </row>
    <row r="215" spans="1:103">
      <c r="A215" t="s">
        <v>98</v>
      </c>
      <c r="B215" t="s">
        <v>229</v>
      </c>
      <c r="C215">
        <v>8</v>
      </c>
      <c r="D215">
        <v>1</v>
      </c>
      <c r="E215">
        <v>8</v>
      </c>
      <c r="F215">
        <v>0</v>
      </c>
      <c r="H215">
        <v>192000</v>
      </c>
      <c r="I215">
        <v>3200</v>
      </c>
      <c r="J215">
        <f t="shared" si="208"/>
        <v>6400</v>
      </c>
      <c r="K215">
        <v>448000</v>
      </c>
      <c r="L215">
        <v>89600</v>
      </c>
      <c r="M215">
        <v>19200</v>
      </c>
      <c r="N215">
        <v>0</v>
      </c>
      <c r="O215">
        <v>38400</v>
      </c>
      <c r="R215">
        <v>8</v>
      </c>
      <c r="Y215">
        <v>8</v>
      </c>
      <c r="AM215">
        <v>8</v>
      </c>
      <c r="AQ215">
        <v>7</v>
      </c>
      <c r="AY215">
        <f t="shared" si="211"/>
        <v>0</v>
      </c>
      <c r="AZ215">
        <f t="shared" si="212"/>
        <v>2</v>
      </c>
      <c r="BA215">
        <f t="shared" si="213"/>
        <v>0</v>
      </c>
      <c r="BB215">
        <f t="shared" si="214"/>
        <v>0</v>
      </c>
      <c r="BC215">
        <f t="shared" si="215"/>
        <v>0</v>
      </c>
      <c r="BD215">
        <f t="shared" si="216"/>
        <v>0</v>
      </c>
      <c r="BE215">
        <f t="shared" si="217"/>
        <v>0</v>
      </c>
      <c r="BF215">
        <f t="shared" si="218"/>
        <v>0</v>
      </c>
      <c r="BG215">
        <f t="shared" si="219"/>
        <v>3</v>
      </c>
      <c r="BH215">
        <f t="shared" si="220"/>
        <v>0</v>
      </c>
      <c r="BI215">
        <f t="shared" si="221"/>
        <v>0</v>
      </c>
      <c r="BJ215">
        <f t="shared" si="222"/>
        <v>0</v>
      </c>
      <c r="BK215">
        <f t="shared" si="223"/>
        <v>0</v>
      </c>
      <c r="BL215">
        <f t="shared" si="224"/>
        <v>0</v>
      </c>
      <c r="BM215">
        <f t="shared" si="225"/>
        <v>0</v>
      </c>
      <c r="BN215">
        <f t="shared" si="226"/>
        <v>0</v>
      </c>
      <c r="BO215">
        <f t="shared" si="227"/>
        <v>0</v>
      </c>
      <c r="BP215">
        <f t="shared" si="228"/>
        <v>0</v>
      </c>
      <c r="BQ215">
        <f t="shared" si="229"/>
        <v>0</v>
      </c>
      <c r="BR215">
        <f t="shared" si="230"/>
        <v>0</v>
      </c>
      <c r="BS215">
        <f t="shared" si="231"/>
        <v>0</v>
      </c>
      <c r="BT215">
        <f t="shared" si="232"/>
        <v>0</v>
      </c>
      <c r="BU215">
        <f t="shared" si="233"/>
        <v>2</v>
      </c>
      <c r="BV215">
        <f t="shared" si="234"/>
        <v>0</v>
      </c>
      <c r="BW215">
        <f t="shared" si="235"/>
        <v>0</v>
      </c>
      <c r="BX215">
        <f t="shared" si="236"/>
        <v>0</v>
      </c>
      <c r="BY215">
        <f t="shared" si="237"/>
        <v>3</v>
      </c>
      <c r="BZ215">
        <f t="shared" si="238"/>
        <v>0</v>
      </c>
      <c r="CA215">
        <f t="shared" si="239"/>
        <v>0</v>
      </c>
      <c r="CB215">
        <f t="shared" si="240"/>
        <v>0</v>
      </c>
      <c r="CC215">
        <f t="shared" si="241"/>
        <v>0</v>
      </c>
      <c r="CD215">
        <f t="shared" si="242"/>
        <v>0</v>
      </c>
      <c r="CE215">
        <f t="shared" si="243"/>
        <v>0</v>
      </c>
      <c r="CF215">
        <f t="shared" si="244"/>
        <v>0</v>
      </c>
      <c r="CG215">
        <f t="shared" si="209"/>
        <v>3</v>
      </c>
      <c r="CH215">
        <f t="shared" si="210"/>
        <v>3</v>
      </c>
      <c r="CI215">
        <f t="shared" si="261"/>
        <v>892500</v>
      </c>
      <c r="CJ215">
        <f t="shared" si="245"/>
        <v>0</v>
      </c>
      <c r="CK215">
        <f t="shared" si="246"/>
        <v>0</v>
      </c>
      <c r="CL215">
        <f t="shared" si="247"/>
        <v>0</v>
      </c>
      <c r="CM215">
        <f t="shared" si="248"/>
        <v>6000</v>
      </c>
      <c r="CN215">
        <f t="shared" si="249"/>
        <v>0</v>
      </c>
      <c r="CO215">
        <f t="shared" si="250"/>
        <v>0</v>
      </c>
      <c r="CP215">
        <f t="shared" si="251"/>
        <v>0</v>
      </c>
      <c r="CQ215">
        <f t="shared" si="252"/>
        <v>0</v>
      </c>
      <c r="CR215">
        <f t="shared" si="253"/>
        <v>0</v>
      </c>
      <c r="CS215">
        <f t="shared" si="254"/>
        <v>0</v>
      </c>
      <c r="CT215">
        <f t="shared" si="255"/>
        <v>0</v>
      </c>
      <c r="CU215">
        <f t="shared" si="256"/>
        <v>0</v>
      </c>
      <c r="CV215">
        <f t="shared" si="257"/>
        <v>0</v>
      </c>
      <c r="CW215">
        <f t="shared" si="258"/>
        <v>0</v>
      </c>
      <c r="CX215">
        <f t="shared" si="259"/>
        <v>0</v>
      </c>
      <c r="CY215">
        <f t="shared" si="260"/>
        <v>898500</v>
      </c>
    </row>
    <row r="216" spans="1:103">
      <c r="A216" t="s">
        <v>98</v>
      </c>
      <c r="B216" t="s">
        <v>229</v>
      </c>
      <c r="C216">
        <v>9</v>
      </c>
      <c r="D216">
        <v>1</v>
      </c>
      <c r="E216">
        <v>9</v>
      </c>
      <c r="F216">
        <v>0</v>
      </c>
      <c r="H216">
        <v>384000</v>
      </c>
      <c r="I216">
        <v>6400</v>
      </c>
      <c r="J216">
        <f t="shared" si="208"/>
        <v>12800</v>
      </c>
      <c r="K216">
        <v>896000</v>
      </c>
      <c r="L216">
        <v>179200</v>
      </c>
      <c r="M216">
        <v>38400</v>
      </c>
      <c r="N216">
        <v>0</v>
      </c>
      <c r="O216">
        <v>76800</v>
      </c>
      <c r="R216">
        <v>9</v>
      </c>
      <c r="Y216">
        <v>9</v>
      </c>
      <c r="AM216">
        <v>9</v>
      </c>
      <c r="AQ216">
        <v>8</v>
      </c>
      <c r="AY216">
        <f t="shared" si="211"/>
        <v>0</v>
      </c>
      <c r="AZ216">
        <f t="shared" si="212"/>
        <v>2</v>
      </c>
      <c r="BA216">
        <f t="shared" si="213"/>
        <v>0</v>
      </c>
      <c r="BB216">
        <f t="shared" si="214"/>
        <v>0</v>
      </c>
      <c r="BC216">
        <f t="shared" si="215"/>
        <v>0</v>
      </c>
      <c r="BD216">
        <f t="shared" si="216"/>
        <v>0</v>
      </c>
      <c r="BE216">
        <f t="shared" si="217"/>
        <v>0</v>
      </c>
      <c r="BF216">
        <f t="shared" si="218"/>
        <v>0</v>
      </c>
      <c r="BG216">
        <f t="shared" si="219"/>
        <v>3</v>
      </c>
      <c r="BH216">
        <f t="shared" si="220"/>
        <v>0</v>
      </c>
      <c r="BI216">
        <f t="shared" si="221"/>
        <v>0</v>
      </c>
      <c r="BJ216">
        <f t="shared" si="222"/>
        <v>0</v>
      </c>
      <c r="BK216">
        <f t="shared" si="223"/>
        <v>0</v>
      </c>
      <c r="BL216">
        <f t="shared" si="224"/>
        <v>0</v>
      </c>
      <c r="BM216">
        <f t="shared" si="225"/>
        <v>0</v>
      </c>
      <c r="BN216">
        <f t="shared" si="226"/>
        <v>0</v>
      </c>
      <c r="BO216">
        <f t="shared" si="227"/>
        <v>0</v>
      </c>
      <c r="BP216">
        <f t="shared" si="228"/>
        <v>0</v>
      </c>
      <c r="BQ216">
        <f t="shared" si="229"/>
        <v>0</v>
      </c>
      <c r="BR216">
        <f t="shared" si="230"/>
        <v>0</v>
      </c>
      <c r="BS216">
        <f t="shared" si="231"/>
        <v>0</v>
      </c>
      <c r="BT216">
        <f t="shared" si="232"/>
        <v>0</v>
      </c>
      <c r="BU216">
        <f t="shared" si="233"/>
        <v>2</v>
      </c>
      <c r="BV216">
        <f t="shared" si="234"/>
        <v>0</v>
      </c>
      <c r="BW216">
        <f t="shared" si="235"/>
        <v>0</v>
      </c>
      <c r="BX216">
        <f t="shared" si="236"/>
        <v>0</v>
      </c>
      <c r="BY216">
        <f t="shared" si="237"/>
        <v>3</v>
      </c>
      <c r="BZ216">
        <f t="shared" si="238"/>
        <v>0</v>
      </c>
      <c r="CA216">
        <f t="shared" si="239"/>
        <v>0</v>
      </c>
      <c r="CB216">
        <f t="shared" si="240"/>
        <v>0</v>
      </c>
      <c r="CC216">
        <f t="shared" si="241"/>
        <v>0</v>
      </c>
      <c r="CD216">
        <f t="shared" si="242"/>
        <v>0</v>
      </c>
      <c r="CE216">
        <f t="shared" si="243"/>
        <v>0</v>
      </c>
      <c r="CF216">
        <f t="shared" si="244"/>
        <v>0</v>
      </c>
      <c r="CG216">
        <f t="shared" si="209"/>
        <v>3</v>
      </c>
      <c r="CH216">
        <f t="shared" si="210"/>
        <v>3</v>
      </c>
      <c r="CI216">
        <f>CI215+K216</f>
        <v>1788500</v>
      </c>
      <c r="CJ216">
        <f t="shared" si="245"/>
        <v>0</v>
      </c>
      <c r="CK216">
        <f t="shared" si="246"/>
        <v>0</v>
      </c>
      <c r="CL216">
        <f t="shared" si="247"/>
        <v>0</v>
      </c>
      <c r="CM216">
        <f t="shared" si="248"/>
        <v>6000</v>
      </c>
      <c r="CN216">
        <f t="shared" si="249"/>
        <v>0</v>
      </c>
      <c r="CO216">
        <f t="shared" si="250"/>
        <v>0</v>
      </c>
      <c r="CP216">
        <f t="shared" si="251"/>
        <v>0</v>
      </c>
      <c r="CQ216">
        <f t="shared" si="252"/>
        <v>0</v>
      </c>
      <c r="CR216">
        <f t="shared" si="253"/>
        <v>0</v>
      </c>
      <c r="CS216">
        <f t="shared" si="254"/>
        <v>0</v>
      </c>
      <c r="CT216">
        <f t="shared" si="255"/>
        <v>0</v>
      </c>
      <c r="CU216">
        <f t="shared" si="256"/>
        <v>0</v>
      </c>
      <c r="CV216">
        <f t="shared" si="257"/>
        <v>0</v>
      </c>
      <c r="CW216">
        <f t="shared" si="258"/>
        <v>0</v>
      </c>
      <c r="CX216">
        <f t="shared" si="259"/>
        <v>0</v>
      </c>
      <c r="CY216">
        <f t="shared" si="260"/>
        <v>1794500</v>
      </c>
    </row>
    <row r="217" spans="1:103">
      <c r="A217" t="s">
        <v>358</v>
      </c>
      <c r="B217" t="s">
        <v>106</v>
      </c>
      <c r="C217">
        <v>4</v>
      </c>
      <c r="D217">
        <v>1</v>
      </c>
      <c r="E217">
        <v>4</v>
      </c>
      <c r="F217">
        <v>0</v>
      </c>
      <c r="H217">
        <v>240</v>
      </c>
      <c r="I217">
        <v>4</v>
      </c>
      <c r="J217">
        <f t="shared" si="208"/>
        <v>8</v>
      </c>
      <c r="K217">
        <v>0</v>
      </c>
      <c r="L217">
        <v>800</v>
      </c>
      <c r="M217">
        <v>4000</v>
      </c>
      <c r="N217">
        <v>800</v>
      </c>
      <c r="O217">
        <v>400</v>
      </c>
      <c r="Q217">
        <v>3</v>
      </c>
      <c r="S217">
        <v>3</v>
      </c>
      <c r="AY217">
        <f t="shared" si="211"/>
        <v>4</v>
      </c>
      <c r="AZ217">
        <f t="shared" si="212"/>
        <v>0</v>
      </c>
      <c r="BA217">
        <f t="shared" si="213"/>
        <v>0</v>
      </c>
      <c r="BB217">
        <f t="shared" si="214"/>
        <v>0</v>
      </c>
      <c r="BC217">
        <f t="shared" si="215"/>
        <v>0</v>
      </c>
      <c r="BD217">
        <f t="shared" si="216"/>
        <v>0</v>
      </c>
      <c r="BE217">
        <f t="shared" si="217"/>
        <v>0</v>
      </c>
      <c r="BF217">
        <f t="shared" si="218"/>
        <v>0</v>
      </c>
      <c r="BG217">
        <f t="shared" si="219"/>
        <v>0</v>
      </c>
      <c r="BH217">
        <f t="shared" si="220"/>
        <v>0</v>
      </c>
      <c r="BI217">
        <f t="shared" si="221"/>
        <v>0</v>
      </c>
      <c r="BJ217">
        <f t="shared" si="222"/>
        <v>0</v>
      </c>
      <c r="BK217">
        <f t="shared" si="223"/>
        <v>0</v>
      </c>
      <c r="BL217">
        <f t="shared" si="224"/>
        <v>0</v>
      </c>
      <c r="BM217">
        <f t="shared" si="225"/>
        <v>0</v>
      </c>
      <c r="BN217">
        <f t="shared" si="226"/>
        <v>0</v>
      </c>
      <c r="BO217">
        <f t="shared" si="227"/>
        <v>0</v>
      </c>
      <c r="BP217">
        <f t="shared" si="228"/>
        <v>0</v>
      </c>
      <c r="BQ217">
        <f t="shared" si="229"/>
        <v>0</v>
      </c>
      <c r="BR217">
        <f t="shared" si="230"/>
        <v>0</v>
      </c>
      <c r="BS217">
        <f t="shared" si="231"/>
        <v>0</v>
      </c>
      <c r="BT217">
        <f t="shared" si="232"/>
        <v>0</v>
      </c>
      <c r="BU217">
        <f t="shared" si="233"/>
        <v>0</v>
      </c>
      <c r="BV217">
        <f t="shared" si="234"/>
        <v>0</v>
      </c>
      <c r="BW217">
        <f t="shared" si="235"/>
        <v>0</v>
      </c>
      <c r="BX217">
        <f t="shared" si="236"/>
        <v>0</v>
      </c>
      <c r="BY217">
        <f t="shared" si="237"/>
        <v>0</v>
      </c>
      <c r="BZ217">
        <f t="shared" si="238"/>
        <v>0</v>
      </c>
      <c r="CA217">
        <f t="shared" si="239"/>
        <v>0</v>
      </c>
      <c r="CB217">
        <f t="shared" si="240"/>
        <v>0</v>
      </c>
      <c r="CC217">
        <f t="shared" si="241"/>
        <v>0</v>
      </c>
      <c r="CD217">
        <f t="shared" si="242"/>
        <v>0</v>
      </c>
      <c r="CE217">
        <f t="shared" si="243"/>
        <v>0</v>
      </c>
      <c r="CF217">
        <f t="shared" si="244"/>
        <v>0</v>
      </c>
      <c r="CG217">
        <f t="shared" si="209"/>
        <v>4</v>
      </c>
      <c r="CH217">
        <f t="shared" si="210"/>
        <v>4</v>
      </c>
    </row>
    <row r="218" spans="1:103">
      <c r="A218" t="s">
        <v>358</v>
      </c>
      <c r="B218" t="s">
        <v>106</v>
      </c>
      <c r="C218">
        <v>5</v>
      </c>
      <c r="D218">
        <v>1</v>
      </c>
      <c r="E218">
        <v>5</v>
      </c>
      <c r="F218">
        <v>0</v>
      </c>
      <c r="H218">
        <v>480</v>
      </c>
      <c r="I218">
        <v>8</v>
      </c>
      <c r="J218">
        <f t="shared" si="208"/>
        <v>16</v>
      </c>
      <c r="K218">
        <v>0</v>
      </c>
      <c r="L218">
        <v>1600</v>
      </c>
      <c r="M218">
        <v>8000</v>
      </c>
      <c r="N218">
        <v>1600</v>
      </c>
      <c r="O218">
        <v>800</v>
      </c>
      <c r="Q218">
        <v>4</v>
      </c>
      <c r="S218">
        <v>4</v>
      </c>
      <c r="AY218">
        <f t="shared" si="211"/>
        <v>4</v>
      </c>
      <c r="AZ218">
        <f t="shared" si="212"/>
        <v>0</v>
      </c>
      <c r="BA218">
        <f t="shared" si="213"/>
        <v>4</v>
      </c>
      <c r="BB218">
        <f t="shared" si="214"/>
        <v>0</v>
      </c>
      <c r="BC218">
        <f t="shared" si="215"/>
        <v>0</v>
      </c>
      <c r="BD218">
        <f t="shared" si="216"/>
        <v>0</v>
      </c>
      <c r="BE218">
        <f t="shared" si="217"/>
        <v>0</v>
      </c>
      <c r="BF218">
        <f t="shared" si="218"/>
        <v>0</v>
      </c>
      <c r="BG218">
        <f t="shared" si="219"/>
        <v>0</v>
      </c>
      <c r="BH218">
        <f t="shared" si="220"/>
        <v>0</v>
      </c>
      <c r="BI218">
        <f t="shared" si="221"/>
        <v>0</v>
      </c>
      <c r="BJ218">
        <f t="shared" si="222"/>
        <v>0</v>
      </c>
      <c r="BK218">
        <f t="shared" si="223"/>
        <v>0</v>
      </c>
      <c r="BL218">
        <f t="shared" si="224"/>
        <v>0</v>
      </c>
      <c r="BM218">
        <f t="shared" si="225"/>
        <v>0</v>
      </c>
      <c r="BN218">
        <f t="shared" si="226"/>
        <v>0</v>
      </c>
      <c r="BO218">
        <f t="shared" si="227"/>
        <v>0</v>
      </c>
      <c r="BP218">
        <f t="shared" si="228"/>
        <v>0</v>
      </c>
      <c r="BQ218">
        <f t="shared" si="229"/>
        <v>0</v>
      </c>
      <c r="BR218">
        <f t="shared" si="230"/>
        <v>0</v>
      </c>
      <c r="BS218">
        <f t="shared" si="231"/>
        <v>0</v>
      </c>
      <c r="BT218">
        <f t="shared" si="232"/>
        <v>0</v>
      </c>
      <c r="BU218">
        <f t="shared" si="233"/>
        <v>0</v>
      </c>
      <c r="BV218">
        <f t="shared" si="234"/>
        <v>0</v>
      </c>
      <c r="BW218">
        <f t="shared" si="235"/>
        <v>0</v>
      </c>
      <c r="BX218">
        <f t="shared" si="236"/>
        <v>0</v>
      </c>
      <c r="BY218">
        <f t="shared" si="237"/>
        <v>0</v>
      </c>
      <c r="BZ218">
        <f t="shared" si="238"/>
        <v>0</v>
      </c>
      <c r="CA218">
        <f t="shared" si="239"/>
        <v>0</v>
      </c>
      <c r="CB218">
        <f t="shared" si="240"/>
        <v>0</v>
      </c>
      <c r="CC218">
        <f t="shared" si="241"/>
        <v>0</v>
      </c>
      <c r="CD218">
        <f t="shared" si="242"/>
        <v>0</v>
      </c>
      <c r="CE218">
        <f t="shared" si="243"/>
        <v>0</v>
      </c>
      <c r="CF218">
        <f t="shared" si="244"/>
        <v>0</v>
      </c>
      <c r="CG218">
        <f t="shared" si="209"/>
        <v>4</v>
      </c>
      <c r="CH218">
        <f t="shared" si="210"/>
        <v>4</v>
      </c>
    </row>
    <row r="219" spans="1:103">
      <c r="A219" t="s">
        <v>358</v>
      </c>
      <c r="B219" t="s">
        <v>106</v>
      </c>
      <c r="C219">
        <v>6</v>
      </c>
      <c r="D219">
        <v>1</v>
      </c>
      <c r="E219">
        <v>6</v>
      </c>
      <c r="F219">
        <v>0</v>
      </c>
      <c r="H219">
        <v>960</v>
      </c>
      <c r="I219">
        <v>16</v>
      </c>
      <c r="J219">
        <f t="shared" si="208"/>
        <v>32</v>
      </c>
      <c r="K219">
        <v>0</v>
      </c>
      <c r="L219">
        <v>3200</v>
      </c>
      <c r="M219">
        <v>16000</v>
      </c>
      <c r="N219">
        <v>3200</v>
      </c>
      <c r="O219">
        <v>1600</v>
      </c>
      <c r="Q219">
        <v>5</v>
      </c>
      <c r="S219">
        <v>5</v>
      </c>
      <c r="AY219">
        <f t="shared" si="211"/>
        <v>4</v>
      </c>
      <c r="AZ219">
        <f t="shared" si="212"/>
        <v>0</v>
      </c>
      <c r="BA219">
        <f t="shared" si="213"/>
        <v>4</v>
      </c>
      <c r="BB219">
        <f t="shared" si="214"/>
        <v>0</v>
      </c>
      <c r="BC219">
        <f t="shared" si="215"/>
        <v>0</v>
      </c>
      <c r="BD219">
        <f t="shared" si="216"/>
        <v>0</v>
      </c>
      <c r="BE219">
        <f t="shared" si="217"/>
        <v>0</v>
      </c>
      <c r="BF219">
        <f t="shared" si="218"/>
        <v>0</v>
      </c>
      <c r="BG219">
        <f t="shared" si="219"/>
        <v>0</v>
      </c>
      <c r="BH219">
        <f t="shared" si="220"/>
        <v>0</v>
      </c>
      <c r="BI219">
        <f t="shared" si="221"/>
        <v>0</v>
      </c>
      <c r="BJ219">
        <f t="shared" si="222"/>
        <v>0</v>
      </c>
      <c r="BK219">
        <f t="shared" si="223"/>
        <v>0</v>
      </c>
      <c r="BL219">
        <f t="shared" si="224"/>
        <v>0</v>
      </c>
      <c r="BM219">
        <f t="shared" si="225"/>
        <v>0</v>
      </c>
      <c r="BN219">
        <f t="shared" si="226"/>
        <v>0</v>
      </c>
      <c r="BO219">
        <f t="shared" si="227"/>
        <v>0</v>
      </c>
      <c r="BP219">
        <f t="shared" si="228"/>
        <v>0</v>
      </c>
      <c r="BQ219">
        <f t="shared" si="229"/>
        <v>0</v>
      </c>
      <c r="BR219">
        <f t="shared" si="230"/>
        <v>0</v>
      </c>
      <c r="BS219">
        <f t="shared" si="231"/>
        <v>0</v>
      </c>
      <c r="BT219">
        <f t="shared" si="232"/>
        <v>0</v>
      </c>
      <c r="BU219">
        <f t="shared" si="233"/>
        <v>0</v>
      </c>
      <c r="BV219">
        <f t="shared" si="234"/>
        <v>0</v>
      </c>
      <c r="BW219">
        <f t="shared" si="235"/>
        <v>0</v>
      </c>
      <c r="BX219">
        <f t="shared" si="236"/>
        <v>0</v>
      </c>
      <c r="BY219">
        <f t="shared" si="237"/>
        <v>0</v>
      </c>
      <c r="BZ219">
        <f t="shared" si="238"/>
        <v>0</v>
      </c>
      <c r="CA219">
        <f t="shared" si="239"/>
        <v>0</v>
      </c>
      <c r="CB219">
        <f t="shared" si="240"/>
        <v>0</v>
      </c>
      <c r="CC219">
        <f t="shared" si="241"/>
        <v>0</v>
      </c>
      <c r="CD219">
        <f t="shared" si="242"/>
        <v>0</v>
      </c>
      <c r="CE219">
        <f t="shared" si="243"/>
        <v>0</v>
      </c>
      <c r="CF219">
        <f t="shared" si="244"/>
        <v>0</v>
      </c>
      <c r="CG219">
        <f t="shared" si="209"/>
        <v>4</v>
      </c>
      <c r="CH219">
        <f t="shared" si="210"/>
        <v>4</v>
      </c>
    </row>
    <row r="220" spans="1:103">
      <c r="A220" t="s">
        <v>358</v>
      </c>
      <c r="B220" t="s">
        <v>106</v>
      </c>
      <c r="C220">
        <v>7</v>
      </c>
      <c r="D220">
        <v>1</v>
      </c>
      <c r="E220">
        <v>7</v>
      </c>
      <c r="F220">
        <v>0</v>
      </c>
      <c r="H220">
        <v>1920</v>
      </c>
      <c r="I220">
        <v>32</v>
      </c>
      <c r="J220">
        <f t="shared" si="208"/>
        <v>64</v>
      </c>
      <c r="K220">
        <v>0</v>
      </c>
      <c r="L220">
        <v>6400</v>
      </c>
      <c r="M220">
        <v>32000</v>
      </c>
      <c r="N220">
        <v>6400</v>
      </c>
      <c r="O220">
        <v>3200</v>
      </c>
      <c r="Q220">
        <v>6</v>
      </c>
      <c r="S220">
        <v>6</v>
      </c>
      <c r="AY220">
        <f t="shared" si="211"/>
        <v>4</v>
      </c>
      <c r="AZ220">
        <f t="shared" si="212"/>
        <v>0</v>
      </c>
      <c r="BA220">
        <f t="shared" si="213"/>
        <v>4</v>
      </c>
      <c r="BB220">
        <f t="shared" si="214"/>
        <v>0</v>
      </c>
      <c r="BC220">
        <f t="shared" si="215"/>
        <v>0</v>
      </c>
      <c r="BD220">
        <f t="shared" si="216"/>
        <v>0</v>
      </c>
      <c r="BE220">
        <f t="shared" si="217"/>
        <v>0</v>
      </c>
      <c r="BF220">
        <f t="shared" si="218"/>
        <v>0</v>
      </c>
      <c r="BG220">
        <f t="shared" si="219"/>
        <v>0</v>
      </c>
      <c r="BH220">
        <f t="shared" si="220"/>
        <v>0</v>
      </c>
      <c r="BI220">
        <f t="shared" si="221"/>
        <v>0</v>
      </c>
      <c r="BJ220">
        <f t="shared" si="222"/>
        <v>0</v>
      </c>
      <c r="BK220">
        <f t="shared" si="223"/>
        <v>0</v>
      </c>
      <c r="BL220">
        <f t="shared" si="224"/>
        <v>0</v>
      </c>
      <c r="BM220">
        <f t="shared" si="225"/>
        <v>0</v>
      </c>
      <c r="BN220">
        <f t="shared" si="226"/>
        <v>0</v>
      </c>
      <c r="BO220">
        <f t="shared" si="227"/>
        <v>0</v>
      </c>
      <c r="BP220">
        <f t="shared" si="228"/>
        <v>0</v>
      </c>
      <c r="BQ220">
        <f t="shared" si="229"/>
        <v>0</v>
      </c>
      <c r="BR220">
        <f t="shared" si="230"/>
        <v>0</v>
      </c>
      <c r="BS220">
        <f t="shared" si="231"/>
        <v>0</v>
      </c>
      <c r="BT220">
        <f t="shared" si="232"/>
        <v>0</v>
      </c>
      <c r="BU220">
        <f t="shared" si="233"/>
        <v>0</v>
      </c>
      <c r="BV220">
        <f t="shared" si="234"/>
        <v>0</v>
      </c>
      <c r="BW220">
        <f t="shared" si="235"/>
        <v>0</v>
      </c>
      <c r="BX220">
        <f t="shared" si="236"/>
        <v>0</v>
      </c>
      <c r="BY220">
        <f t="shared" si="237"/>
        <v>0</v>
      </c>
      <c r="BZ220">
        <f t="shared" si="238"/>
        <v>0</v>
      </c>
      <c r="CA220">
        <f t="shared" si="239"/>
        <v>0</v>
      </c>
      <c r="CB220">
        <f t="shared" si="240"/>
        <v>0</v>
      </c>
      <c r="CC220">
        <f t="shared" si="241"/>
        <v>0</v>
      </c>
      <c r="CD220">
        <f t="shared" si="242"/>
        <v>0</v>
      </c>
      <c r="CE220">
        <f t="shared" si="243"/>
        <v>0</v>
      </c>
      <c r="CF220">
        <f t="shared" si="244"/>
        <v>0</v>
      </c>
      <c r="CG220">
        <f t="shared" si="209"/>
        <v>4</v>
      </c>
      <c r="CH220">
        <f t="shared" si="210"/>
        <v>4</v>
      </c>
    </row>
    <row r="221" spans="1:103">
      <c r="A221" t="s">
        <v>358</v>
      </c>
      <c r="B221" t="s">
        <v>106</v>
      </c>
      <c r="C221">
        <v>8</v>
      </c>
      <c r="D221">
        <v>1</v>
      </c>
      <c r="E221">
        <v>8</v>
      </c>
      <c r="F221">
        <v>0</v>
      </c>
      <c r="H221">
        <v>3840</v>
      </c>
      <c r="I221">
        <v>64</v>
      </c>
      <c r="J221">
        <f t="shared" si="208"/>
        <v>128</v>
      </c>
      <c r="K221">
        <v>0</v>
      </c>
      <c r="L221">
        <v>12800</v>
      </c>
      <c r="M221">
        <v>64000</v>
      </c>
      <c r="N221">
        <v>12800</v>
      </c>
      <c r="O221">
        <v>6400</v>
      </c>
      <c r="Q221">
        <v>7</v>
      </c>
      <c r="S221">
        <v>7</v>
      </c>
      <c r="AY221">
        <f t="shared" si="211"/>
        <v>4</v>
      </c>
      <c r="AZ221">
        <f t="shared" si="212"/>
        <v>0</v>
      </c>
      <c r="BA221">
        <f t="shared" si="213"/>
        <v>4</v>
      </c>
      <c r="BB221">
        <f t="shared" si="214"/>
        <v>0</v>
      </c>
      <c r="BC221">
        <f t="shared" si="215"/>
        <v>0</v>
      </c>
      <c r="BD221">
        <f t="shared" si="216"/>
        <v>0</v>
      </c>
      <c r="BE221">
        <f t="shared" si="217"/>
        <v>0</v>
      </c>
      <c r="BF221">
        <f t="shared" si="218"/>
        <v>0</v>
      </c>
      <c r="BG221">
        <f t="shared" si="219"/>
        <v>0</v>
      </c>
      <c r="BH221">
        <f t="shared" si="220"/>
        <v>0</v>
      </c>
      <c r="BI221">
        <f t="shared" si="221"/>
        <v>0</v>
      </c>
      <c r="BJ221">
        <f t="shared" si="222"/>
        <v>0</v>
      </c>
      <c r="BK221">
        <f t="shared" si="223"/>
        <v>0</v>
      </c>
      <c r="BL221">
        <f t="shared" si="224"/>
        <v>0</v>
      </c>
      <c r="BM221">
        <f t="shared" si="225"/>
        <v>0</v>
      </c>
      <c r="BN221">
        <f t="shared" si="226"/>
        <v>0</v>
      </c>
      <c r="BO221">
        <f t="shared" si="227"/>
        <v>0</v>
      </c>
      <c r="BP221">
        <f t="shared" si="228"/>
        <v>0</v>
      </c>
      <c r="BQ221">
        <f t="shared" si="229"/>
        <v>0</v>
      </c>
      <c r="BR221">
        <f t="shared" si="230"/>
        <v>0</v>
      </c>
      <c r="BS221">
        <f t="shared" si="231"/>
        <v>0</v>
      </c>
      <c r="BT221">
        <f t="shared" si="232"/>
        <v>0</v>
      </c>
      <c r="BU221">
        <f t="shared" si="233"/>
        <v>0</v>
      </c>
      <c r="BV221">
        <f t="shared" si="234"/>
        <v>0</v>
      </c>
      <c r="BW221">
        <f t="shared" si="235"/>
        <v>0</v>
      </c>
      <c r="BX221">
        <f t="shared" si="236"/>
        <v>0</v>
      </c>
      <c r="BY221">
        <f t="shared" si="237"/>
        <v>0</v>
      </c>
      <c r="BZ221">
        <f t="shared" si="238"/>
        <v>0</v>
      </c>
      <c r="CA221">
        <f t="shared" si="239"/>
        <v>0</v>
      </c>
      <c r="CB221">
        <f t="shared" si="240"/>
        <v>0</v>
      </c>
      <c r="CC221">
        <f t="shared" si="241"/>
        <v>0</v>
      </c>
      <c r="CD221">
        <f t="shared" si="242"/>
        <v>0</v>
      </c>
      <c r="CE221">
        <f t="shared" si="243"/>
        <v>0</v>
      </c>
      <c r="CF221">
        <f t="shared" si="244"/>
        <v>0</v>
      </c>
      <c r="CG221">
        <f t="shared" si="209"/>
        <v>4</v>
      </c>
      <c r="CH221">
        <f t="shared" si="210"/>
        <v>4</v>
      </c>
    </row>
    <row r="222" spans="1:103">
      <c r="A222" t="s">
        <v>358</v>
      </c>
      <c r="B222" t="s">
        <v>106</v>
      </c>
      <c r="C222">
        <v>9</v>
      </c>
      <c r="D222">
        <v>1</v>
      </c>
      <c r="E222">
        <v>9</v>
      </c>
      <c r="F222">
        <v>0</v>
      </c>
      <c r="H222">
        <v>7680</v>
      </c>
      <c r="I222">
        <v>128</v>
      </c>
      <c r="J222">
        <f t="shared" si="208"/>
        <v>256</v>
      </c>
      <c r="K222">
        <v>0</v>
      </c>
      <c r="L222">
        <v>25600</v>
      </c>
      <c r="M222">
        <v>128000</v>
      </c>
      <c r="N222">
        <v>25600</v>
      </c>
      <c r="O222">
        <v>12800</v>
      </c>
      <c r="Q222">
        <v>8</v>
      </c>
      <c r="S222">
        <v>8</v>
      </c>
      <c r="AY222">
        <f t="shared" si="211"/>
        <v>4</v>
      </c>
      <c r="AZ222">
        <f t="shared" si="212"/>
        <v>0</v>
      </c>
      <c r="BA222">
        <f t="shared" si="213"/>
        <v>4</v>
      </c>
      <c r="BB222">
        <f t="shared" si="214"/>
        <v>0</v>
      </c>
      <c r="BC222">
        <f t="shared" si="215"/>
        <v>0</v>
      </c>
      <c r="BD222">
        <f t="shared" si="216"/>
        <v>0</v>
      </c>
      <c r="BE222">
        <f t="shared" si="217"/>
        <v>0</v>
      </c>
      <c r="BF222">
        <f t="shared" si="218"/>
        <v>0</v>
      </c>
      <c r="BG222">
        <f t="shared" si="219"/>
        <v>0</v>
      </c>
      <c r="BH222">
        <f t="shared" si="220"/>
        <v>0</v>
      </c>
      <c r="BI222">
        <f t="shared" si="221"/>
        <v>0</v>
      </c>
      <c r="BJ222">
        <f t="shared" si="222"/>
        <v>0</v>
      </c>
      <c r="BK222">
        <f t="shared" si="223"/>
        <v>0</v>
      </c>
      <c r="BL222">
        <f t="shared" si="224"/>
        <v>0</v>
      </c>
      <c r="BM222">
        <f t="shared" si="225"/>
        <v>0</v>
      </c>
      <c r="BN222">
        <f t="shared" si="226"/>
        <v>0</v>
      </c>
      <c r="BO222">
        <f t="shared" si="227"/>
        <v>0</v>
      </c>
      <c r="BP222">
        <f t="shared" si="228"/>
        <v>0</v>
      </c>
      <c r="BQ222">
        <f t="shared" si="229"/>
        <v>0</v>
      </c>
      <c r="BR222">
        <f t="shared" si="230"/>
        <v>0</v>
      </c>
      <c r="BS222">
        <f t="shared" si="231"/>
        <v>0</v>
      </c>
      <c r="BT222">
        <f t="shared" si="232"/>
        <v>0</v>
      </c>
      <c r="BU222">
        <f t="shared" si="233"/>
        <v>0</v>
      </c>
      <c r="BV222">
        <f t="shared" si="234"/>
        <v>0</v>
      </c>
      <c r="BW222">
        <f t="shared" si="235"/>
        <v>0</v>
      </c>
      <c r="BX222">
        <f t="shared" si="236"/>
        <v>0</v>
      </c>
      <c r="BY222">
        <f t="shared" si="237"/>
        <v>0</v>
      </c>
      <c r="BZ222">
        <f t="shared" si="238"/>
        <v>0</v>
      </c>
      <c r="CA222">
        <f t="shared" si="239"/>
        <v>0</v>
      </c>
      <c r="CB222">
        <f t="shared" si="240"/>
        <v>0</v>
      </c>
      <c r="CC222">
        <f t="shared" si="241"/>
        <v>0</v>
      </c>
      <c r="CD222">
        <f t="shared" si="242"/>
        <v>0</v>
      </c>
      <c r="CE222">
        <f t="shared" si="243"/>
        <v>0</v>
      </c>
      <c r="CF222">
        <f t="shared" si="244"/>
        <v>0</v>
      </c>
      <c r="CG222">
        <f t="shared" si="209"/>
        <v>4</v>
      </c>
      <c r="CH222">
        <f t="shared" si="210"/>
        <v>4</v>
      </c>
    </row>
    <row r="223" spans="1:103" ht="25.5">
      <c r="A223" t="s">
        <v>358</v>
      </c>
      <c r="B223" t="s">
        <v>106</v>
      </c>
      <c r="C223">
        <v>10</v>
      </c>
      <c r="D223">
        <v>1</v>
      </c>
      <c r="E223">
        <v>10</v>
      </c>
      <c r="F223">
        <v>0</v>
      </c>
      <c r="G223" t="s">
        <v>117</v>
      </c>
      <c r="H223">
        <v>15360</v>
      </c>
      <c r="I223">
        <v>256</v>
      </c>
      <c r="J223">
        <f t="shared" si="208"/>
        <v>512</v>
      </c>
      <c r="K223">
        <v>0</v>
      </c>
      <c r="L223">
        <v>51200</v>
      </c>
      <c r="M223">
        <v>256000</v>
      </c>
      <c r="N223">
        <v>51200</v>
      </c>
      <c r="O223">
        <v>25600</v>
      </c>
      <c r="Q223">
        <v>9</v>
      </c>
      <c r="S223">
        <v>9</v>
      </c>
      <c r="AY223">
        <f t="shared" si="211"/>
        <v>4</v>
      </c>
      <c r="AZ223">
        <f t="shared" si="212"/>
        <v>0</v>
      </c>
      <c r="BA223">
        <f t="shared" si="213"/>
        <v>4</v>
      </c>
      <c r="BB223">
        <f t="shared" si="214"/>
        <v>0</v>
      </c>
      <c r="BC223">
        <f t="shared" si="215"/>
        <v>0</v>
      </c>
      <c r="BD223">
        <f t="shared" si="216"/>
        <v>0</v>
      </c>
      <c r="BE223">
        <f t="shared" si="217"/>
        <v>0</v>
      </c>
      <c r="BF223">
        <f t="shared" si="218"/>
        <v>0</v>
      </c>
      <c r="BG223">
        <f t="shared" si="219"/>
        <v>0</v>
      </c>
      <c r="BH223">
        <f t="shared" si="220"/>
        <v>0</v>
      </c>
      <c r="BI223">
        <f t="shared" si="221"/>
        <v>0</v>
      </c>
      <c r="BJ223">
        <f t="shared" si="222"/>
        <v>0</v>
      </c>
      <c r="BK223">
        <f t="shared" si="223"/>
        <v>0</v>
      </c>
      <c r="BL223">
        <f t="shared" si="224"/>
        <v>0</v>
      </c>
      <c r="BM223">
        <f t="shared" si="225"/>
        <v>0</v>
      </c>
      <c r="BN223">
        <f t="shared" si="226"/>
        <v>0</v>
      </c>
      <c r="BO223">
        <f t="shared" si="227"/>
        <v>0</v>
      </c>
      <c r="BP223">
        <f t="shared" si="228"/>
        <v>0</v>
      </c>
      <c r="BQ223">
        <f t="shared" si="229"/>
        <v>0</v>
      </c>
      <c r="BR223">
        <f t="shared" si="230"/>
        <v>0</v>
      </c>
      <c r="BS223">
        <f t="shared" si="231"/>
        <v>0</v>
      </c>
      <c r="BT223">
        <f t="shared" si="232"/>
        <v>0</v>
      </c>
      <c r="BU223">
        <f t="shared" si="233"/>
        <v>0</v>
      </c>
      <c r="BV223">
        <f t="shared" si="234"/>
        <v>0</v>
      </c>
      <c r="BW223">
        <f t="shared" si="235"/>
        <v>0</v>
      </c>
      <c r="BX223">
        <f t="shared" si="236"/>
        <v>0</v>
      </c>
      <c r="BY223">
        <f t="shared" si="237"/>
        <v>0</v>
      </c>
      <c r="BZ223">
        <f t="shared" si="238"/>
        <v>0</v>
      </c>
      <c r="CA223">
        <f t="shared" si="239"/>
        <v>0</v>
      </c>
      <c r="CB223">
        <f t="shared" si="240"/>
        <v>0</v>
      </c>
      <c r="CC223">
        <f t="shared" si="241"/>
        <v>0</v>
      </c>
      <c r="CD223">
        <f t="shared" si="242"/>
        <v>0</v>
      </c>
      <c r="CE223">
        <f t="shared" si="243"/>
        <v>0</v>
      </c>
      <c r="CF223">
        <f t="shared" si="244"/>
        <v>0</v>
      </c>
      <c r="CG223">
        <f t="shared" si="209"/>
        <v>4</v>
      </c>
      <c r="CH223">
        <f t="shared" si="210"/>
        <v>4</v>
      </c>
    </row>
    <row r="224" spans="1:103">
      <c r="A224" t="s">
        <v>372</v>
      </c>
      <c r="B224" t="s">
        <v>229</v>
      </c>
      <c r="C224">
        <v>1</v>
      </c>
      <c r="D224">
        <v>1</v>
      </c>
      <c r="E224">
        <v>1</v>
      </c>
      <c r="F224">
        <v>0</v>
      </c>
      <c r="H224">
        <v>1800</v>
      </c>
      <c r="I224">
        <v>30</v>
      </c>
      <c r="J224">
        <f t="shared" si="208"/>
        <v>60</v>
      </c>
      <c r="K224">
        <v>5000</v>
      </c>
      <c r="L224">
        <v>0</v>
      </c>
      <c r="M224">
        <v>2000</v>
      </c>
      <c r="N224">
        <v>2000</v>
      </c>
      <c r="O224">
        <v>2000</v>
      </c>
      <c r="R224">
        <v>1</v>
      </c>
      <c r="AK224">
        <v>5</v>
      </c>
      <c r="AN224">
        <v>2</v>
      </c>
      <c r="AY224">
        <f t="shared" si="211"/>
        <v>0</v>
      </c>
      <c r="AZ224">
        <f t="shared" si="212"/>
        <v>2</v>
      </c>
      <c r="BA224">
        <f t="shared" si="213"/>
        <v>0</v>
      </c>
      <c r="BB224">
        <f t="shared" si="214"/>
        <v>0</v>
      </c>
      <c r="BC224">
        <f t="shared" si="215"/>
        <v>0</v>
      </c>
      <c r="BD224">
        <f t="shared" si="216"/>
        <v>0</v>
      </c>
      <c r="BE224">
        <f t="shared" si="217"/>
        <v>0</v>
      </c>
      <c r="BF224">
        <f t="shared" si="218"/>
        <v>0</v>
      </c>
      <c r="BG224">
        <f t="shared" si="219"/>
        <v>0</v>
      </c>
      <c r="BH224">
        <f t="shared" si="220"/>
        <v>0</v>
      </c>
      <c r="BI224">
        <f t="shared" si="221"/>
        <v>0</v>
      </c>
      <c r="BJ224">
        <f t="shared" si="222"/>
        <v>0</v>
      </c>
      <c r="BK224">
        <f t="shared" si="223"/>
        <v>0</v>
      </c>
      <c r="BL224">
        <f t="shared" si="224"/>
        <v>0</v>
      </c>
      <c r="BM224">
        <f t="shared" si="225"/>
        <v>0</v>
      </c>
      <c r="BN224">
        <f t="shared" si="226"/>
        <v>0</v>
      </c>
      <c r="BO224">
        <f t="shared" si="227"/>
        <v>0</v>
      </c>
      <c r="BP224">
        <f t="shared" si="228"/>
        <v>0</v>
      </c>
      <c r="BQ224">
        <f t="shared" si="229"/>
        <v>0</v>
      </c>
      <c r="BR224">
        <f t="shared" si="230"/>
        <v>0</v>
      </c>
      <c r="BS224">
        <f t="shared" si="231"/>
        <v>2</v>
      </c>
      <c r="BT224">
        <f t="shared" si="232"/>
        <v>0</v>
      </c>
      <c r="BU224">
        <f t="shared" si="233"/>
        <v>0</v>
      </c>
      <c r="BV224">
        <f t="shared" si="234"/>
        <v>4</v>
      </c>
      <c r="BW224">
        <f t="shared" si="235"/>
        <v>0</v>
      </c>
      <c r="BX224">
        <f t="shared" si="236"/>
        <v>0</v>
      </c>
      <c r="BY224">
        <f t="shared" si="237"/>
        <v>0</v>
      </c>
      <c r="BZ224">
        <f t="shared" si="238"/>
        <v>0</v>
      </c>
      <c r="CA224">
        <f t="shared" si="239"/>
        <v>0</v>
      </c>
      <c r="CB224">
        <f t="shared" si="240"/>
        <v>0</v>
      </c>
      <c r="CC224">
        <f t="shared" si="241"/>
        <v>0</v>
      </c>
      <c r="CD224">
        <f t="shared" si="242"/>
        <v>0</v>
      </c>
      <c r="CE224">
        <f t="shared" si="243"/>
        <v>0</v>
      </c>
      <c r="CF224">
        <f t="shared" si="244"/>
        <v>0</v>
      </c>
      <c r="CG224">
        <f t="shared" si="209"/>
        <v>4</v>
      </c>
      <c r="CH224">
        <f t="shared" si="210"/>
        <v>4</v>
      </c>
      <c r="CI224">
        <f>K224</f>
        <v>5000</v>
      </c>
      <c r="CJ224">
        <f t="shared" ref="CJ224:CJ233" si="262">IF(CJ$2&lt;&gt;$A224,SUMIFS($CY$1:$CY$464,$A$1:$A$464,CJ$2,$C$1:$C$464,BR224),0)</f>
        <v>0</v>
      </c>
      <c r="CK224">
        <f t="shared" ref="CK224:CK233" si="263">IF(CK$2&lt;&gt;$A224,SUMIFS($CY$1:$CY$464,$A$1:$A$464,CK$2,$C$1:$C$464,BS224),0)</f>
        <v>3600</v>
      </c>
      <c r="CL224">
        <f t="shared" ref="CL224:CL233" si="264">IF(CL$2&lt;&gt;$A224,SUMIFS($CY$1:$CY$464,$A$1:$A$464,CL$2,$C$1:$C$464,BT224),0)</f>
        <v>0</v>
      </c>
      <c r="CM224">
        <f t="shared" ref="CM224:CM233" si="265">IF(CM$2&lt;&gt;$A224,SUMIFS($CY$1:$CY$464,$A$1:$A$464,CM$2,$C$1:$C$464,BU224),0)</f>
        <v>0</v>
      </c>
      <c r="CN224">
        <f t="shared" ref="CN224:CN233" si="266">IF(CN$2&lt;&gt;$A224,SUMIFS($CY$1:$CY$464,$A$1:$A$464,CN$2,$C$1:$C$464,BV224),0)</f>
        <v>79500</v>
      </c>
      <c r="CO224">
        <f t="shared" ref="CO224:CO233" si="267">IF(CO$2&lt;&gt;$A224,SUMIFS($CY$1:$CY$464,$A$1:$A$464,CO$2,$C$1:$C$464,BW224),0)</f>
        <v>0</v>
      </c>
      <c r="CP224">
        <f t="shared" ref="CP224:CP233" si="268">IF(CP$2&lt;&gt;$A224,SUMIFS($CY$1:$CY$464,$A$1:$A$464,CP$2,$C$1:$C$464,BX224),0)</f>
        <v>0</v>
      </c>
      <c r="CQ224">
        <f t="shared" ref="CQ224:CQ233" si="269">IF(CQ$2&lt;&gt;$A224,SUMIFS($CY$1:$CY$464,$A$1:$A$464,CQ$2,$C$1:$C$464,BY224),0)</f>
        <v>0</v>
      </c>
      <c r="CR224">
        <f t="shared" ref="CR224:CR233" si="270">IF(CR$2&lt;&gt;$A224,SUMIFS($CY$1:$CY$464,$A$1:$A$464,CR$2,$C$1:$C$464,BZ224),0)</f>
        <v>0</v>
      </c>
      <c r="CS224">
        <f t="shared" ref="CS224:CS233" si="271">IF(CS$2&lt;&gt;$A224,SUMIFS($CY$1:$CY$464,$A$1:$A$464,CS$2,$C$1:$C$464,CA224),0)</f>
        <v>0</v>
      </c>
      <c r="CT224">
        <f t="shared" ref="CT224:CT233" si="272">IF(CT$2&lt;&gt;$A224,SUMIFS($CY$1:$CY$464,$A$1:$A$464,CT$2,$C$1:$C$464,CB224),0)</f>
        <v>0</v>
      </c>
      <c r="CU224">
        <f t="shared" ref="CU224:CU233" si="273">IF(CU$2&lt;&gt;$A224,SUMIFS($CY$1:$CY$464,$A$1:$A$464,CU$2,$C$1:$C$464,CC224),0)</f>
        <v>0</v>
      </c>
      <c r="CV224">
        <f t="shared" ref="CV224:CV233" si="274">IF(CV$2&lt;&gt;$A224,SUMIFS($CY$1:$CY$464,$A$1:$A$464,CV$2,$C$1:$C$464,CD224),0)</f>
        <v>0</v>
      </c>
      <c r="CW224">
        <f t="shared" ref="CW224:CW233" si="275">IF(CW$2&lt;&gt;$A224,SUMIFS($CY$1:$CY$464,$A$1:$A$464,CW$2,$C$1:$C$464,CE224),0)</f>
        <v>0</v>
      </c>
      <c r="CX224">
        <f t="shared" ref="CX224:CX233" si="276">IF(CX$2&lt;&gt;$A224,SUMIFS($CY$1:$CY$464,$A$1:$A$464,CX$2,$C$1:$C$464,CF224),0)</f>
        <v>0</v>
      </c>
      <c r="CY224">
        <f t="shared" ref="CY224:CY233" si="277">SUM(CI224:CX224)</f>
        <v>88100</v>
      </c>
    </row>
    <row r="225" spans="1:103">
      <c r="A225" t="s">
        <v>372</v>
      </c>
      <c r="B225" t="s">
        <v>229</v>
      </c>
      <c r="C225">
        <v>2</v>
      </c>
      <c r="D225">
        <v>1</v>
      </c>
      <c r="E225">
        <v>2</v>
      </c>
      <c r="F225">
        <v>0</v>
      </c>
      <c r="H225">
        <v>3600</v>
      </c>
      <c r="I225">
        <v>60</v>
      </c>
      <c r="J225">
        <f t="shared" si="208"/>
        <v>120</v>
      </c>
      <c r="K225">
        <v>10000</v>
      </c>
      <c r="L225">
        <v>0</v>
      </c>
      <c r="M225">
        <v>4000</v>
      </c>
      <c r="N225">
        <v>4000</v>
      </c>
      <c r="O225">
        <v>4000</v>
      </c>
      <c r="R225">
        <v>2</v>
      </c>
      <c r="AK225">
        <v>5</v>
      </c>
      <c r="AN225">
        <v>2</v>
      </c>
      <c r="AX225">
        <v>1</v>
      </c>
      <c r="AY225">
        <f t="shared" si="211"/>
        <v>0</v>
      </c>
      <c r="AZ225">
        <f t="shared" si="212"/>
        <v>2</v>
      </c>
      <c r="BA225">
        <f t="shared" si="213"/>
        <v>0</v>
      </c>
      <c r="BB225">
        <f t="shared" si="214"/>
        <v>0</v>
      </c>
      <c r="BC225">
        <f t="shared" si="215"/>
        <v>0</v>
      </c>
      <c r="BD225">
        <f t="shared" si="216"/>
        <v>0</v>
      </c>
      <c r="BE225">
        <f t="shared" si="217"/>
        <v>0</v>
      </c>
      <c r="BF225">
        <f t="shared" si="218"/>
        <v>0</v>
      </c>
      <c r="BG225">
        <f t="shared" si="219"/>
        <v>0</v>
      </c>
      <c r="BH225">
        <f t="shared" si="220"/>
        <v>0</v>
      </c>
      <c r="BI225">
        <f t="shared" si="221"/>
        <v>0</v>
      </c>
      <c r="BJ225">
        <f t="shared" si="222"/>
        <v>0</v>
      </c>
      <c r="BK225">
        <f t="shared" si="223"/>
        <v>0</v>
      </c>
      <c r="BL225">
        <f t="shared" si="224"/>
        <v>0</v>
      </c>
      <c r="BM225">
        <f t="shared" si="225"/>
        <v>0</v>
      </c>
      <c r="BN225">
        <f t="shared" si="226"/>
        <v>0</v>
      </c>
      <c r="BO225">
        <f t="shared" si="227"/>
        <v>0</v>
      </c>
      <c r="BP225">
        <f t="shared" si="228"/>
        <v>0</v>
      </c>
      <c r="BQ225">
        <f t="shared" si="229"/>
        <v>0</v>
      </c>
      <c r="BR225">
        <f t="shared" si="230"/>
        <v>0</v>
      </c>
      <c r="BS225">
        <f t="shared" si="231"/>
        <v>2</v>
      </c>
      <c r="BT225">
        <f t="shared" si="232"/>
        <v>0</v>
      </c>
      <c r="BU225">
        <f t="shared" si="233"/>
        <v>0</v>
      </c>
      <c r="BV225">
        <f t="shared" si="234"/>
        <v>4</v>
      </c>
      <c r="BW225">
        <f t="shared" si="235"/>
        <v>0</v>
      </c>
      <c r="BX225">
        <f t="shared" si="236"/>
        <v>0</v>
      </c>
      <c r="BY225">
        <f t="shared" si="237"/>
        <v>0</v>
      </c>
      <c r="BZ225">
        <f t="shared" si="238"/>
        <v>0</v>
      </c>
      <c r="CA225">
        <f t="shared" si="239"/>
        <v>0</v>
      </c>
      <c r="CB225">
        <f t="shared" si="240"/>
        <v>0</v>
      </c>
      <c r="CC225">
        <f t="shared" si="241"/>
        <v>0</v>
      </c>
      <c r="CD225">
        <f t="shared" si="242"/>
        <v>0</v>
      </c>
      <c r="CE225">
        <f t="shared" si="243"/>
        <v>0</v>
      </c>
      <c r="CF225">
        <f t="shared" si="244"/>
        <v>4</v>
      </c>
      <c r="CG225">
        <f t="shared" si="209"/>
        <v>4</v>
      </c>
      <c r="CH225">
        <f t="shared" si="210"/>
        <v>4</v>
      </c>
      <c r="CI225">
        <f>CI224+K225</f>
        <v>15000</v>
      </c>
      <c r="CJ225">
        <f t="shared" si="262"/>
        <v>0</v>
      </c>
      <c r="CK225">
        <f t="shared" si="263"/>
        <v>3600</v>
      </c>
      <c r="CL225">
        <f t="shared" si="264"/>
        <v>0</v>
      </c>
      <c r="CM225">
        <f t="shared" si="265"/>
        <v>0</v>
      </c>
      <c r="CN225">
        <f t="shared" si="266"/>
        <v>79500</v>
      </c>
      <c r="CO225">
        <f t="shared" si="267"/>
        <v>0</v>
      </c>
      <c r="CP225">
        <f t="shared" si="268"/>
        <v>0</v>
      </c>
      <c r="CQ225">
        <f t="shared" si="269"/>
        <v>0</v>
      </c>
      <c r="CR225">
        <f t="shared" si="270"/>
        <v>0</v>
      </c>
      <c r="CS225">
        <f t="shared" si="271"/>
        <v>0</v>
      </c>
      <c r="CT225">
        <f t="shared" si="272"/>
        <v>0</v>
      </c>
      <c r="CU225">
        <f t="shared" si="273"/>
        <v>0</v>
      </c>
      <c r="CV225">
        <f t="shared" si="274"/>
        <v>0</v>
      </c>
      <c r="CW225">
        <f t="shared" si="275"/>
        <v>0</v>
      </c>
      <c r="CX225">
        <f t="shared" si="276"/>
        <v>0</v>
      </c>
      <c r="CY225">
        <f t="shared" si="277"/>
        <v>98100</v>
      </c>
    </row>
    <row r="226" spans="1:103">
      <c r="A226" t="s">
        <v>372</v>
      </c>
      <c r="B226" t="s">
        <v>229</v>
      </c>
      <c r="C226">
        <v>3</v>
      </c>
      <c r="D226">
        <v>1</v>
      </c>
      <c r="E226">
        <v>3</v>
      </c>
      <c r="F226">
        <v>0</v>
      </c>
      <c r="H226">
        <v>7200</v>
      </c>
      <c r="I226">
        <v>120</v>
      </c>
      <c r="J226">
        <f t="shared" si="208"/>
        <v>240</v>
      </c>
      <c r="K226">
        <v>20000</v>
      </c>
      <c r="L226">
        <v>0</v>
      </c>
      <c r="M226">
        <v>8000</v>
      </c>
      <c r="N226">
        <v>8000</v>
      </c>
      <c r="O226">
        <v>8000</v>
      </c>
      <c r="R226">
        <v>3</v>
      </c>
      <c r="AK226">
        <v>5</v>
      </c>
      <c r="AN226">
        <v>2</v>
      </c>
      <c r="AX226">
        <v>2</v>
      </c>
      <c r="AY226">
        <f t="shared" si="211"/>
        <v>0</v>
      </c>
      <c r="AZ226">
        <f t="shared" si="212"/>
        <v>2</v>
      </c>
      <c r="BA226">
        <f t="shared" si="213"/>
        <v>0</v>
      </c>
      <c r="BB226">
        <f t="shared" si="214"/>
        <v>0</v>
      </c>
      <c r="BC226">
        <f t="shared" si="215"/>
        <v>0</v>
      </c>
      <c r="BD226">
        <f t="shared" si="216"/>
        <v>0</v>
      </c>
      <c r="BE226">
        <f t="shared" si="217"/>
        <v>0</v>
      </c>
      <c r="BF226">
        <f t="shared" si="218"/>
        <v>0</v>
      </c>
      <c r="BG226">
        <f t="shared" si="219"/>
        <v>0</v>
      </c>
      <c r="BH226">
        <f t="shared" si="220"/>
        <v>0</v>
      </c>
      <c r="BI226">
        <f t="shared" si="221"/>
        <v>0</v>
      </c>
      <c r="BJ226">
        <f t="shared" si="222"/>
        <v>0</v>
      </c>
      <c r="BK226">
        <f t="shared" si="223"/>
        <v>0</v>
      </c>
      <c r="BL226">
        <f t="shared" si="224"/>
        <v>0</v>
      </c>
      <c r="BM226">
        <f t="shared" si="225"/>
        <v>0</v>
      </c>
      <c r="BN226">
        <f t="shared" si="226"/>
        <v>0</v>
      </c>
      <c r="BO226">
        <f t="shared" si="227"/>
        <v>0</v>
      </c>
      <c r="BP226">
        <f t="shared" si="228"/>
        <v>0</v>
      </c>
      <c r="BQ226">
        <f t="shared" si="229"/>
        <v>0</v>
      </c>
      <c r="BR226">
        <f t="shared" si="230"/>
        <v>0</v>
      </c>
      <c r="BS226">
        <f t="shared" si="231"/>
        <v>2</v>
      </c>
      <c r="BT226">
        <f t="shared" si="232"/>
        <v>0</v>
      </c>
      <c r="BU226">
        <f t="shared" si="233"/>
        <v>0</v>
      </c>
      <c r="BV226">
        <f t="shared" si="234"/>
        <v>4</v>
      </c>
      <c r="BW226">
        <f t="shared" si="235"/>
        <v>0</v>
      </c>
      <c r="BX226">
        <f t="shared" si="236"/>
        <v>0</v>
      </c>
      <c r="BY226">
        <f t="shared" si="237"/>
        <v>0</v>
      </c>
      <c r="BZ226">
        <f t="shared" si="238"/>
        <v>0</v>
      </c>
      <c r="CA226">
        <f t="shared" si="239"/>
        <v>0</v>
      </c>
      <c r="CB226">
        <f t="shared" si="240"/>
        <v>0</v>
      </c>
      <c r="CC226">
        <f t="shared" si="241"/>
        <v>0</v>
      </c>
      <c r="CD226">
        <f t="shared" si="242"/>
        <v>0</v>
      </c>
      <c r="CE226">
        <f t="shared" si="243"/>
        <v>0</v>
      </c>
      <c r="CF226">
        <f t="shared" si="244"/>
        <v>4</v>
      </c>
      <c r="CG226">
        <f t="shared" si="209"/>
        <v>4</v>
      </c>
      <c r="CH226">
        <f t="shared" si="210"/>
        <v>4</v>
      </c>
      <c r="CI226">
        <f t="shared" ref="CI226:CI232" si="278">CI225+K226</f>
        <v>35000</v>
      </c>
      <c r="CJ226">
        <f t="shared" si="262"/>
        <v>0</v>
      </c>
      <c r="CK226">
        <f t="shared" si="263"/>
        <v>3600</v>
      </c>
      <c r="CL226">
        <f t="shared" si="264"/>
        <v>0</v>
      </c>
      <c r="CM226">
        <f t="shared" si="265"/>
        <v>0</v>
      </c>
      <c r="CN226">
        <f t="shared" si="266"/>
        <v>79500</v>
      </c>
      <c r="CO226">
        <f t="shared" si="267"/>
        <v>0</v>
      </c>
      <c r="CP226">
        <f t="shared" si="268"/>
        <v>0</v>
      </c>
      <c r="CQ226">
        <f t="shared" si="269"/>
        <v>0</v>
      </c>
      <c r="CR226">
        <f t="shared" si="270"/>
        <v>0</v>
      </c>
      <c r="CS226">
        <f t="shared" si="271"/>
        <v>0</v>
      </c>
      <c r="CT226">
        <f t="shared" si="272"/>
        <v>0</v>
      </c>
      <c r="CU226">
        <f t="shared" si="273"/>
        <v>0</v>
      </c>
      <c r="CV226">
        <f t="shared" si="274"/>
        <v>0</v>
      </c>
      <c r="CW226">
        <f t="shared" si="275"/>
        <v>0</v>
      </c>
      <c r="CX226">
        <f t="shared" si="276"/>
        <v>0</v>
      </c>
      <c r="CY226">
        <f t="shared" si="277"/>
        <v>118100</v>
      </c>
    </row>
    <row r="227" spans="1:103">
      <c r="A227" t="s">
        <v>372</v>
      </c>
      <c r="B227" t="s">
        <v>229</v>
      </c>
      <c r="C227">
        <v>4</v>
      </c>
      <c r="D227">
        <v>1</v>
      </c>
      <c r="E227">
        <v>4</v>
      </c>
      <c r="F227">
        <v>0</v>
      </c>
      <c r="H227">
        <v>14400</v>
      </c>
      <c r="I227">
        <v>240</v>
      </c>
      <c r="J227">
        <f t="shared" si="208"/>
        <v>480</v>
      </c>
      <c r="K227">
        <v>40000</v>
      </c>
      <c r="L227">
        <v>0</v>
      </c>
      <c r="M227">
        <v>16000</v>
      </c>
      <c r="N227">
        <v>16000</v>
      </c>
      <c r="O227">
        <v>16000</v>
      </c>
      <c r="R227">
        <v>4</v>
      </c>
      <c r="AK227">
        <v>5</v>
      </c>
      <c r="AN227">
        <v>2</v>
      </c>
      <c r="AX227">
        <v>3</v>
      </c>
      <c r="AY227">
        <f t="shared" si="211"/>
        <v>0</v>
      </c>
      <c r="AZ227">
        <f t="shared" si="212"/>
        <v>2</v>
      </c>
      <c r="BA227">
        <f t="shared" si="213"/>
        <v>0</v>
      </c>
      <c r="BB227">
        <f t="shared" si="214"/>
        <v>0</v>
      </c>
      <c r="BC227">
        <f t="shared" si="215"/>
        <v>0</v>
      </c>
      <c r="BD227">
        <f t="shared" si="216"/>
        <v>0</v>
      </c>
      <c r="BE227">
        <f t="shared" si="217"/>
        <v>0</v>
      </c>
      <c r="BF227">
        <f t="shared" si="218"/>
        <v>0</v>
      </c>
      <c r="BG227">
        <f t="shared" si="219"/>
        <v>0</v>
      </c>
      <c r="BH227">
        <f t="shared" si="220"/>
        <v>0</v>
      </c>
      <c r="BI227">
        <f t="shared" si="221"/>
        <v>0</v>
      </c>
      <c r="BJ227">
        <f t="shared" si="222"/>
        <v>0</v>
      </c>
      <c r="BK227">
        <f t="shared" si="223"/>
        <v>0</v>
      </c>
      <c r="BL227">
        <f t="shared" si="224"/>
        <v>0</v>
      </c>
      <c r="BM227">
        <f t="shared" si="225"/>
        <v>0</v>
      </c>
      <c r="BN227">
        <f t="shared" si="226"/>
        <v>0</v>
      </c>
      <c r="BO227">
        <f t="shared" si="227"/>
        <v>0</v>
      </c>
      <c r="BP227">
        <f t="shared" si="228"/>
        <v>0</v>
      </c>
      <c r="BQ227">
        <f t="shared" si="229"/>
        <v>0</v>
      </c>
      <c r="BR227">
        <f t="shared" si="230"/>
        <v>0</v>
      </c>
      <c r="BS227">
        <f t="shared" si="231"/>
        <v>2</v>
      </c>
      <c r="BT227">
        <f t="shared" si="232"/>
        <v>0</v>
      </c>
      <c r="BU227">
        <f t="shared" si="233"/>
        <v>0</v>
      </c>
      <c r="BV227">
        <f t="shared" si="234"/>
        <v>4</v>
      </c>
      <c r="BW227">
        <f t="shared" si="235"/>
        <v>0</v>
      </c>
      <c r="BX227">
        <f t="shared" si="236"/>
        <v>0</v>
      </c>
      <c r="BY227">
        <f t="shared" si="237"/>
        <v>0</v>
      </c>
      <c r="BZ227">
        <f t="shared" si="238"/>
        <v>0</v>
      </c>
      <c r="CA227">
        <f t="shared" si="239"/>
        <v>0</v>
      </c>
      <c r="CB227">
        <f t="shared" si="240"/>
        <v>0</v>
      </c>
      <c r="CC227">
        <f t="shared" si="241"/>
        <v>0</v>
      </c>
      <c r="CD227">
        <f t="shared" si="242"/>
        <v>0</v>
      </c>
      <c r="CE227">
        <f t="shared" si="243"/>
        <v>0</v>
      </c>
      <c r="CF227">
        <f t="shared" si="244"/>
        <v>4</v>
      </c>
      <c r="CG227">
        <f t="shared" si="209"/>
        <v>4</v>
      </c>
      <c r="CH227">
        <f t="shared" si="210"/>
        <v>4</v>
      </c>
      <c r="CI227">
        <f t="shared" si="278"/>
        <v>75000</v>
      </c>
      <c r="CJ227">
        <f t="shared" si="262"/>
        <v>0</v>
      </c>
      <c r="CK227">
        <f t="shared" si="263"/>
        <v>3600</v>
      </c>
      <c r="CL227">
        <f t="shared" si="264"/>
        <v>0</v>
      </c>
      <c r="CM227">
        <f t="shared" si="265"/>
        <v>0</v>
      </c>
      <c r="CN227">
        <f t="shared" si="266"/>
        <v>79500</v>
      </c>
      <c r="CO227">
        <f t="shared" si="267"/>
        <v>0</v>
      </c>
      <c r="CP227">
        <f t="shared" si="268"/>
        <v>0</v>
      </c>
      <c r="CQ227">
        <f t="shared" si="269"/>
        <v>0</v>
      </c>
      <c r="CR227">
        <f t="shared" si="270"/>
        <v>0</v>
      </c>
      <c r="CS227">
        <f t="shared" si="271"/>
        <v>0</v>
      </c>
      <c r="CT227">
        <f t="shared" si="272"/>
        <v>0</v>
      </c>
      <c r="CU227">
        <f t="shared" si="273"/>
        <v>0</v>
      </c>
      <c r="CV227">
        <f t="shared" si="274"/>
        <v>0</v>
      </c>
      <c r="CW227">
        <f t="shared" si="275"/>
        <v>0</v>
      </c>
      <c r="CX227">
        <f t="shared" si="276"/>
        <v>0</v>
      </c>
      <c r="CY227">
        <f t="shared" si="277"/>
        <v>158100</v>
      </c>
    </row>
    <row r="228" spans="1:103">
      <c r="A228" t="s">
        <v>372</v>
      </c>
      <c r="B228" t="s">
        <v>229</v>
      </c>
      <c r="C228">
        <v>5</v>
      </c>
      <c r="D228">
        <v>1</v>
      </c>
      <c r="E228">
        <v>5</v>
      </c>
      <c r="F228">
        <v>0</v>
      </c>
      <c r="H228">
        <v>28800</v>
      </c>
      <c r="I228">
        <v>480</v>
      </c>
      <c r="J228">
        <f t="shared" si="208"/>
        <v>960</v>
      </c>
      <c r="K228">
        <v>80000</v>
      </c>
      <c r="L228">
        <v>0</v>
      </c>
      <c r="M228">
        <v>32000</v>
      </c>
      <c r="N228">
        <v>32000</v>
      </c>
      <c r="O228">
        <v>32000</v>
      </c>
      <c r="R228">
        <v>5</v>
      </c>
      <c r="AK228">
        <v>5</v>
      </c>
      <c r="AN228">
        <v>2</v>
      </c>
      <c r="AX228">
        <v>4</v>
      </c>
      <c r="AY228">
        <f t="shared" si="211"/>
        <v>0</v>
      </c>
      <c r="AZ228">
        <f t="shared" si="212"/>
        <v>2</v>
      </c>
      <c r="BA228">
        <f t="shared" si="213"/>
        <v>0</v>
      </c>
      <c r="BB228">
        <f t="shared" si="214"/>
        <v>0</v>
      </c>
      <c r="BC228">
        <f t="shared" si="215"/>
        <v>0</v>
      </c>
      <c r="BD228">
        <f t="shared" si="216"/>
        <v>0</v>
      </c>
      <c r="BE228">
        <f t="shared" si="217"/>
        <v>0</v>
      </c>
      <c r="BF228">
        <f t="shared" si="218"/>
        <v>0</v>
      </c>
      <c r="BG228">
        <f t="shared" si="219"/>
        <v>0</v>
      </c>
      <c r="BH228">
        <f t="shared" si="220"/>
        <v>0</v>
      </c>
      <c r="BI228">
        <f t="shared" si="221"/>
        <v>0</v>
      </c>
      <c r="BJ228">
        <f t="shared" si="222"/>
        <v>0</v>
      </c>
      <c r="BK228">
        <f t="shared" si="223"/>
        <v>0</v>
      </c>
      <c r="BL228">
        <f t="shared" si="224"/>
        <v>0</v>
      </c>
      <c r="BM228">
        <f t="shared" si="225"/>
        <v>0</v>
      </c>
      <c r="BN228">
        <f t="shared" si="226"/>
        <v>0</v>
      </c>
      <c r="BO228">
        <f t="shared" si="227"/>
        <v>0</v>
      </c>
      <c r="BP228">
        <f t="shared" si="228"/>
        <v>0</v>
      </c>
      <c r="BQ228">
        <f t="shared" si="229"/>
        <v>0</v>
      </c>
      <c r="BR228">
        <f t="shared" si="230"/>
        <v>0</v>
      </c>
      <c r="BS228">
        <f t="shared" si="231"/>
        <v>2</v>
      </c>
      <c r="BT228">
        <f t="shared" si="232"/>
        <v>0</v>
      </c>
      <c r="BU228">
        <f t="shared" si="233"/>
        <v>0</v>
      </c>
      <c r="BV228">
        <f t="shared" si="234"/>
        <v>4</v>
      </c>
      <c r="BW228">
        <f t="shared" si="235"/>
        <v>0</v>
      </c>
      <c r="BX228">
        <f t="shared" si="236"/>
        <v>0</v>
      </c>
      <c r="BY228">
        <f t="shared" si="237"/>
        <v>0</v>
      </c>
      <c r="BZ228">
        <f t="shared" si="238"/>
        <v>0</v>
      </c>
      <c r="CA228">
        <f t="shared" si="239"/>
        <v>0</v>
      </c>
      <c r="CB228">
        <f t="shared" si="240"/>
        <v>0</v>
      </c>
      <c r="CC228">
        <f t="shared" si="241"/>
        <v>0</v>
      </c>
      <c r="CD228">
        <f t="shared" si="242"/>
        <v>0</v>
      </c>
      <c r="CE228">
        <f t="shared" si="243"/>
        <v>0</v>
      </c>
      <c r="CF228">
        <f t="shared" si="244"/>
        <v>4</v>
      </c>
      <c r="CG228">
        <f t="shared" si="209"/>
        <v>4</v>
      </c>
      <c r="CH228">
        <f t="shared" si="210"/>
        <v>4</v>
      </c>
      <c r="CI228">
        <f t="shared" si="278"/>
        <v>155000</v>
      </c>
      <c r="CJ228">
        <f t="shared" si="262"/>
        <v>0</v>
      </c>
      <c r="CK228">
        <f t="shared" si="263"/>
        <v>3600</v>
      </c>
      <c r="CL228">
        <f t="shared" si="264"/>
        <v>0</v>
      </c>
      <c r="CM228">
        <f t="shared" si="265"/>
        <v>0</v>
      </c>
      <c r="CN228">
        <f t="shared" si="266"/>
        <v>79500</v>
      </c>
      <c r="CO228">
        <f t="shared" si="267"/>
        <v>0</v>
      </c>
      <c r="CP228">
        <f t="shared" si="268"/>
        <v>0</v>
      </c>
      <c r="CQ228">
        <f t="shared" si="269"/>
        <v>0</v>
      </c>
      <c r="CR228">
        <f t="shared" si="270"/>
        <v>0</v>
      </c>
      <c r="CS228">
        <f t="shared" si="271"/>
        <v>0</v>
      </c>
      <c r="CT228">
        <f t="shared" si="272"/>
        <v>0</v>
      </c>
      <c r="CU228">
        <f t="shared" si="273"/>
        <v>0</v>
      </c>
      <c r="CV228">
        <f t="shared" si="274"/>
        <v>0</v>
      </c>
      <c r="CW228">
        <f t="shared" si="275"/>
        <v>0</v>
      </c>
      <c r="CX228">
        <f t="shared" si="276"/>
        <v>0</v>
      </c>
      <c r="CY228">
        <f t="shared" si="277"/>
        <v>238100</v>
      </c>
    </row>
    <row r="229" spans="1:103">
      <c r="A229" t="s">
        <v>372</v>
      </c>
      <c r="B229" t="s">
        <v>229</v>
      </c>
      <c r="C229">
        <v>6</v>
      </c>
      <c r="D229">
        <v>1</v>
      </c>
      <c r="E229">
        <v>6</v>
      </c>
      <c r="F229">
        <v>0</v>
      </c>
      <c r="H229">
        <v>57600</v>
      </c>
      <c r="I229">
        <v>960</v>
      </c>
      <c r="J229">
        <f t="shared" si="208"/>
        <v>1920</v>
      </c>
      <c r="K229">
        <v>160000</v>
      </c>
      <c r="L229">
        <v>0</v>
      </c>
      <c r="M229">
        <v>64000</v>
      </c>
      <c r="N229">
        <v>64000</v>
      </c>
      <c r="O229">
        <v>64000</v>
      </c>
      <c r="R229">
        <v>6</v>
      </c>
      <c r="AK229">
        <v>5</v>
      </c>
      <c r="AN229">
        <v>2</v>
      </c>
      <c r="AX229">
        <v>5</v>
      </c>
      <c r="AY229">
        <f t="shared" si="211"/>
        <v>0</v>
      </c>
      <c r="AZ229">
        <f t="shared" si="212"/>
        <v>2</v>
      </c>
      <c r="BA229">
        <f t="shared" si="213"/>
        <v>0</v>
      </c>
      <c r="BB229">
        <f t="shared" si="214"/>
        <v>0</v>
      </c>
      <c r="BC229">
        <f t="shared" si="215"/>
        <v>0</v>
      </c>
      <c r="BD229">
        <f t="shared" si="216"/>
        <v>0</v>
      </c>
      <c r="BE229">
        <f t="shared" si="217"/>
        <v>0</v>
      </c>
      <c r="BF229">
        <f t="shared" si="218"/>
        <v>0</v>
      </c>
      <c r="BG229">
        <f t="shared" si="219"/>
        <v>0</v>
      </c>
      <c r="BH229">
        <f t="shared" si="220"/>
        <v>0</v>
      </c>
      <c r="BI229">
        <f t="shared" si="221"/>
        <v>0</v>
      </c>
      <c r="BJ229">
        <f t="shared" si="222"/>
        <v>0</v>
      </c>
      <c r="BK229">
        <f t="shared" si="223"/>
        <v>0</v>
      </c>
      <c r="BL229">
        <f t="shared" si="224"/>
        <v>0</v>
      </c>
      <c r="BM229">
        <f t="shared" si="225"/>
        <v>0</v>
      </c>
      <c r="BN229">
        <f t="shared" si="226"/>
        <v>0</v>
      </c>
      <c r="BO229">
        <f t="shared" si="227"/>
        <v>0</v>
      </c>
      <c r="BP229">
        <f t="shared" si="228"/>
        <v>0</v>
      </c>
      <c r="BQ229">
        <f t="shared" si="229"/>
        <v>0</v>
      </c>
      <c r="BR229">
        <f t="shared" si="230"/>
        <v>0</v>
      </c>
      <c r="BS229">
        <f t="shared" si="231"/>
        <v>2</v>
      </c>
      <c r="BT229">
        <f t="shared" si="232"/>
        <v>0</v>
      </c>
      <c r="BU229">
        <f t="shared" si="233"/>
        <v>0</v>
      </c>
      <c r="BV229">
        <f t="shared" si="234"/>
        <v>4</v>
      </c>
      <c r="BW229">
        <f t="shared" si="235"/>
        <v>0</v>
      </c>
      <c r="BX229">
        <f t="shared" si="236"/>
        <v>0</v>
      </c>
      <c r="BY229">
        <f t="shared" si="237"/>
        <v>0</v>
      </c>
      <c r="BZ229">
        <f t="shared" si="238"/>
        <v>0</v>
      </c>
      <c r="CA229">
        <f t="shared" si="239"/>
        <v>0</v>
      </c>
      <c r="CB229">
        <f t="shared" si="240"/>
        <v>0</v>
      </c>
      <c r="CC229">
        <f t="shared" si="241"/>
        <v>0</v>
      </c>
      <c r="CD229">
        <f t="shared" si="242"/>
        <v>0</v>
      </c>
      <c r="CE229">
        <f t="shared" si="243"/>
        <v>0</v>
      </c>
      <c r="CF229">
        <f t="shared" si="244"/>
        <v>4</v>
      </c>
      <c r="CG229">
        <f t="shared" si="209"/>
        <v>4</v>
      </c>
      <c r="CH229">
        <f t="shared" si="210"/>
        <v>4</v>
      </c>
      <c r="CI229">
        <f t="shared" si="278"/>
        <v>315000</v>
      </c>
      <c r="CJ229">
        <f t="shared" si="262"/>
        <v>0</v>
      </c>
      <c r="CK229">
        <f t="shared" si="263"/>
        <v>3600</v>
      </c>
      <c r="CL229">
        <f t="shared" si="264"/>
        <v>0</v>
      </c>
      <c r="CM229">
        <f t="shared" si="265"/>
        <v>0</v>
      </c>
      <c r="CN229">
        <f t="shared" si="266"/>
        <v>79500</v>
      </c>
      <c r="CO229">
        <f t="shared" si="267"/>
        <v>0</v>
      </c>
      <c r="CP229">
        <f t="shared" si="268"/>
        <v>0</v>
      </c>
      <c r="CQ229">
        <f t="shared" si="269"/>
        <v>0</v>
      </c>
      <c r="CR229">
        <f t="shared" si="270"/>
        <v>0</v>
      </c>
      <c r="CS229">
        <f t="shared" si="271"/>
        <v>0</v>
      </c>
      <c r="CT229">
        <f t="shared" si="272"/>
        <v>0</v>
      </c>
      <c r="CU229">
        <f t="shared" si="273"/>
        <v>0</v>
      </c>
      <c r="CV229">
        <f t="shared" si="274"/>
        <v>0</v>
      </c>
      <c r="CW229">
        <f t="shared" si="275"/>
        <v>0</v>
      </c>
      <c r="CX229">
        <f t="shared" si="276"/>
        <v>0</v>
      </c>
      <c r="CY229">
        <f t="shared" si="277"/>
        <v>398100</v>
      </c>
    </row>
    <row r="230" spans="1:103">
      <c r="A230" t="s">
        <v>372</v>
      </c>
      <c r="B230" t="s">
        <v>229</v>
      </c>
      <c r="C230">
        <v>7</v>
      </c>
      <c r="D230">
        <v>1</v>
      </c>
      <c r="E230">
        <v>7</v>
      </c>
      <c r="F230">
        <v>0</v>
      </c>
      <c r="H230">
        <v>115200</v>
      </c>
      <c r="I230">
        <v>1920</v>
      </c>
      <c r="J230">
        <f t="shared" si="208"/>
        <v>3840</v>
      </c>
      <c r="K230">
        <v>320000</v>
      </c>
      <c r="L230">
        <v>0</v>
      </c>
      <c r="M230">
        <v>128000</v>
      </c>
      <c r="N230">
        <v>128000</v>
      </c>
      <c r="O230">
        <v>128000</v>
      </c>
      <c r="R230">
        <v>7</v>
      </c>
      <c r="AK230">
        <v>5</v>
      </c>
      <c r="AN230">
        <v>2</v>
      </c>
      <c r="AX230">
        <v>6</v>
      </c>
      <c r="AY230">
        <f t="shared" si="211"/>
        <v>0</v>
      </c>
      <c r="AZ230">
        <f t="shared" si="212"/>
        <v>2</v>
      </c>
      <c r="BA230">
        <f t="shared" si="213"/>
        <v>0</v>
      </c>
      <c r="BB230">
        <f t="shared" si="214"/>
        <v>0</v>
      </c>
      <c r="BC230">
        <f t="shared" si="215"/>
        <v>0</v>
      </c>
      <c r="BD230">
        <f t="shared" si="216"/>
        <v>0</v>
      </c>
      <c r="BE230">
        <f t="shared" si="217"/>
        <v>0</v>
      </c>
      <c r="BF230">
        <f t="shared" si="218"/>
        <v>0</v>
      </c>
      <c r="BG230">
        <f t="shared" si="219"/>
        <v>0</v>
      </c>
      <c r="BH230">
        <f t="shared" si="220"/>
        <v>0</v>
      </c>
      <c r="BI230">
        <f t="shared" si="221"/>
        <v>0</v>
      </c>
      <c r="BJ230">
        <f t="shared" si="222"/>
        <v>0</v>
      </c>
      <c r="BK230">
        <f t="shared" si="223"/>
        <v>0</v>
      </c>
      <c r="BL230">
        <f t="shared" si="224"/>
        <v>0</v>
      </c>
      <c r="BM230">
        <f t="shared" si="225"/>
        <v>0</v>
      </c>
      <c r="BN230">
        <f t="shared" si="226"/>
        <v>0</v>
      </c>
      <c r="BO230">
        <f t="shared" si="227"/>
        <v>0</v>
      </c>
      <c r="BP230">
        <f t="shared" si="228"/>
        <v>0</v>
      </c>
      <c r="BQ230">
        <f t="shared" si="229"/>
        <v>0</v>
      </c>
      <c r="BR230">
        <f t="shared" si="230"/>
        <v>0</v>
      </c>
      <c r="BS230">
        <f t="shared" si="231"/>
        <v>2</v>
      </c>
      <c r="BT230">
        <f t="shared" si="232"/>
        <v>0</v>
      </c>
      <c r="BU230">
        <f t="shared" si="233"/>
        <v>0</v>
      </c>
      <c r="BV230">
        <f t="shared" si="234"/>
        <v>4</v>
      </c>
      <c r="BW230">
        <f t="shared" si="235"/>
        <v>0</v>
      </c>
      <c r="BX230">
        <f t="shared" si="236"/>
        <v>0</v>
      </c>
      <c r="BY230">
        <f t="shared" si="237"/>
        <v>0</v>
      </c>
      <c r="BZ230">
        <f t="shared" si="238"/>
        <v>0</v>
      </c>
      <c r="CA230">
        <f t="shared" si="239"/>
        <v>0</v>
      </c>
      <c r="CB230">
        <f t="shared" si="240"/>
        <v>0</v>
      </c>
      <c r="CC230">
        <f t="shared" si="241"/>
        <v>0</v>
      </c>
      <c r="CD230">
        <f t="shared" si="242"/>
        <v>0</v>
      </c>
      <c r="CE230">
        <f t="shared" si="243"/>
        <v>0</v>
      </c>
      <c r="CF230">
        <f t="shared" si="244"/>
        <v>4</v>
      </c>
      <c r="CG230">
        <f t="shared" si="209"/>
        <v>4</v>
      </c>
      <c r="CH230">
        <f t="shared" si="210"/>
        <v>4</v>
      </c>
      <c r="CI230">
        <f t="shared" si="278"/>
        <v>635000</v>
      </c>
      <c r="CJ230">
        <f t="shared" si="262"/>
        <v>0</v>
      </c>
      <c r="CK230">
        <f t="shared" si="263"/>
        <v>3600</v>
      </c>
      <c r="CL230">
        <f t="shared" si="264"/>
        <v>0</v>
      </c>
      <c r="CM230">
        <f t="shared" si="265"/>
        <v>0</v>
      </c>
      <c r="CN230">
        <f t="shared" si="266"/>
        <v>79500</v>
      </c>
      <c r="CO230">
        <f t="shared" si="267"/>
        <v>0</v>
      </c>
      <c r="CP230">
        <f t="shared" si="268"/>
        <v>0</v>
      </c>
      <c r="CQ230">
        <f t="shared" si="269"/>
        <v>0</v>
      </c>
      <c r="CR230">
        <f t="shared" si="270"/>
        <v>0</v>
      </c>
      <c r="CS230">
        <f t="shared" si="271"/>
        <v>0</v>
      </c>
      <c r="CT230">
        <f t="shared" si="272"/>
        <v>0</v>
      </c>
      <c r="CU230">
        <f t="shared" si="273"/>
        <v>0</v>
      </c>
      <c r="CV230">
        <f t="shared" si="274"/>
        <v>0</v>
      </c>
      <c r="CW230">
        <f t="shared" si="275"/>
        <v>0</v>
      </c>
      <c r="CX230">
        <f t="shared" si="276"/>
        <v>0</v>
      </c>
      <c r="CY230">
        <f t="shared" si="277"/>
        <v>718100</v>
      </c>
    </row>
    <row r="231" spans="1:103">
      <c r="A231" t="s">
        <v>372</v>
      </c>
      <c r="B231" t="s">
        <v>229</v>
      </c>
      <c r="C231">
        <v>8</v>
      </c>
      <c r="D231">
        <v>1</v>
      </c>
      <c r="E231">
        <v>8</v>
      </c>
      <c r="F231">
        <v>0</v>
      </c>
      <c r="H231">
        <v>230400</v>
      </c>
      <c r="I231">
        <v>3840</v>
      </c>
      <c r="J231">
        <f t="shared" si="208"/>
        <v>7680</v>
      </c>
      <c r="K231">
        <v>640000</v>
      </c>
      <c r="L231">
        <v>0</v>
      </c>
      <c r="M231">
        <v>256000</v>
      </c>
      <c r="N231">
        <v>256000</v>
      </c>
      <c r="O231">
        <v>256000</v>
      </c>
      <c r="R231">
        <v>8</v>
      </c>
      <c r="AK231">
        <v>5</v>
      </c>
      <c r="AN231">
        <v>2</v>
      </c>
      <c r="AX231">
        <v>7</v>
      </c>
      <c r="AY231">
        <f t="shared" si="211"/>
        <v>0</v>
      </c>
      <c r="AZ231">
        <f t="shared" si="212"/>
        <v>2</v>
      </c>
      <c r="BA231">
        <f t="shared" si="213"/>
        <v>0</v>
      </c>
      <c r="BB231">
        <f t="shared" si="214"/>
        <v>0</v>
      </c>
      <c r="BC231">
        <f t="shared" si="215"/>
        <v>0</v>
      </c>
      <c r="BD231">
        <f t="shared" si="216"/>
        <v>0</v>
      </c>
      <c r="BE231">
        <f t="shared" si="217"/>
        <v>0</v>
      </c>
      <c r="BF231">
        <f t="shared" si="218"/>
        <v>0</v>
      </c>
      <c r="BG231">
        <f t="shared" si="219"/>
        <v>0</v>
      </c>
      <c r="BH231">
        <f t="shared" si="220"/>
        <v>0</v>
      </c>
      <c r="BI231">
        <f t="shared" si="221"/>
        <v>0</v>
      </c>
      <c r="BJ231">
        <f t="shared" si="222"/>
        <v>0</v>
      </c>
      <c r="BK231">
        <f t="shared" si="223"/>
        <v>0</v>
      </c>
      <c r="BL231">
        <f t="shared" si="224"/>
        <v>0</v>
      </c>
      <c r="BM231">
        <f t="shared" si="225"/>
        <v>0</v>
      </c>
      <c r="BN231">
        <f t="shared" si="226"/>
        <v>0</v>
      </c>
      <c r="BO231">
        <f t="shared" si="227"/>
        <v>0</v>
      </c>
      <c r="BP231">
        <f t="shared" si="228"/>
        <v>0</v>
      </c>
      <c r="BQ231">
        <f t="shared" si="229"/>
        <v>0</v>
      </c>
      <c r="BR231">
        <f t="shared" si="230"/>
        <v>0</v>
      </c>
      <c r="BS231">
        <f t="shared" si="231"/>
        <v>2</v>
      </c>
      <c r="BT231">
        <f t="shared" si="232"/>
        <v>0</v>
      </c>
      <c r="BU231">
        <f t="shared" si="233"/>
        <v>0</v>
      </c>
      <c r="BV231">
        <f t="shared" si="234"/>
        <v>4</v>
      </c>
      <c r="BW231">
        <f t="shared" si="235"/>
        <v>0</v>
      </c>
      <c r="BX231">
        <f t="shared" si="236"/>
        <v>0</v>
      </c>
      <c r="BY231">
        <f t="shared" si="237"/>
        <v>0</v>
      </c>
      <c r="BZ231">
        <f t="shared" si="238"/>
        <v>0</v>
      </c>
      <c r="CA231">
        <f t="shared" si="239"/>
        <v>0</v>
      </c>
      <c r="CB231">
        <f t="shared" si="240"/>
        <v>0</v>
      </c>
      <c r="CC231">
        <f t="shared" si="241"/>
        <v>0</v>
      </c>
      <c r="CD231">
        <f t="shared" si="242"/>
        <v>0</v>
      </c>
      <c r="CE231">
        <f t="shared" si="243"/>
        <v>0</v>
      </c>
      <c r="CF231">
        <f t="shared" si="244"/>
        <v>4</v>
      </c>
      <c r="CG231">
        <f t="shared" si="209"/>
        <v>4</v>
      </c>
      <c r="CH231">
        <f t="shared" si="210"/>
        <v>4</v>
      </c>
      <c r="CI231">
        <f t="shared" si="278"/>
        <v>1275000</v>
      </c>
      <c r="CJ231">
        <f t="shared" si="262"/>
        <v>0</v>
      </c>
      <c r="CK231">
        <f t="shared" si="263"/>
        <v>3600</v>
      </c>
      <c r="CL231">
        <f t="shared" si="264"/>
        <v>0</v>
      </c>
      <c r="CM231">
        <f t="shared" si="265"/>
        <v>0</v>
      </c>
      <c r="CN231">
        <f t="shared" si="266"/>
        <v>79500</v>
      </c>
      <c r="CO231">
        <f t="shared" si="267"/>
        <v>0</v>
      </c>
      <c r="CP231">
        <f t="shared" si="268"/>
        <v>0</v>
      </c>
      <c r="CQ231">
        <f t="shared" si="269"/>
        <v>0</v>
      </c>
      <c r="CR231">
        <f t="shared" si="270"/>
        <v>0</v>
      </c>
      <c r="CS231">
        <f t="shared" si="271"/>
        <v>0</v>
      </c>
      <c r="CT231">
        <f t="shared" si="272"/>
        <v>0</v>
      </c>
      <c r="CU231">
        <f t="shared" si="273"/>
        <v>0</v>
      </c>
      <c r="CV231">
        <f t="shared" si="274"/>
        <v>0</v>
      </c>
      <c r="CW231">
        <f t="shared" si="275"/>
        <v>0</v>
      </c>
      <c r="CX231">
        <f t="shared" si="276"/>
        <v>0</v>
      </c>
      <c r="CY231">
        <f t="shared" si="277"/>
        <v>1358100</v>
      </c>
    </row>
    <row r="232" spans="1:103">
      <c r="A232" t="s">
        <v>372</v>
      </c>
      <c r="B232" t="s">
        <v>229</v>
      </c>
      <c r="C232">
        <v>9</v>
      </c>
      <c r="D232">
        <v>1</v>
      </c>
      <c r="E232">
        <v>9</v>
      </c>
      <c r="F232">
        <v>0</v>
      </c>
      <c r="H232">
        <v>460800</v>
      </c>
      <c r="I232">
        <v>7680</v>
      </c>
      <c r="J232">
        <f t="shared" si="208"/>
        <v>15360</v>
      </c>
      <c r="K232">
        <v>1280000</v>
      </c>
      <c r="L232">
        <v>0</v>
      </c>
      <c r="M232">
        <v>512000</v>
      </c>
      <c r="N232">
        <v>512000</v>
      </c>
      <c r="O232">
        <v>512000</v>
      </c>
      <c r="R232">
        <v>9</v>
      </c>
      <c r="AK232">
        <v>5</v>
      </c>
      <c r="AN232">
        <v>2</v>
      </c>
      <c r="AX232">
        <v>8</v>
      </c>
      <c r="AY232">
        <f t="shared" si="211"/>
        <v>0</v>
      </c>
      <c r="AZ232">
        <f t="shared" si="212"/>
        <v>2</v>
      </c>
      <c r="BA232">
        <f t="shared" si="213"/>
        <v>0</v>
      </c>
      <c r="BB232">
        <f t="shared" si="214"/>
        <v>0</v>
      </c>
      <c r="BC232">
        <f t="shared" si="215"/>
        <v>0</v>
      </c>
      <c r="BD232">
        <f t="shared" si="216"/>
        <v>0</v>
      </c>
      <c r="BE232">
        <f t="shared" si="217"/>
        <v>0</v>
      </c>
      <c r="BF232">
        <f t="shared" si="218"/>
        <v>0</v>
      </c>
      <c r="BG232">
        <f t="shared" si="219"/>
        <v>0</v>
      </c>
      <c r="BH232">
        <f t="shared" si="220"/>
        <v>0</v>
      </c>
      <c r="BI232">
        <f t="shared" si="221"/>
        <v>0</v>
      </c>
      <c r="BJ232">
        <f t="shared" si="222"/>
        <v>0</v>
      </c>
      <c r="BK232">
        <f t="shared" si="223"/>
        <v>0</v>
      </c>
      <c r="BL232">
        <f t="shared" si="224"/>
        <v>0</v>
      </c>
      <c r="BM232">
        <f t="shared" si="225"/>
        <v>0</v>
      </c>
      <c r="BN232">
        <f t="shared" si="226"/>
        <v>0</v>
      </c>
      <c r="BO232">
        <f t="shared" si="227"/>
        <v>0</v>
      </c>
      <c r="BP232">
        <f t="shared" si="228"/>
        <v>0</v>
      </c>
      <c r="BQ232">
        <f t="shared" si="229"/>
        <v>0</v>
      </c>
      <c r="BR232">
        <f t="shared" si="230"/>
        <v>0</v>
      </c>
      <c r="BS232">
        <f t="shared" si="231"/>
        <v>2</v>
      </c>
      <c r="BT232">
        <f t="shared" si="232"/>
        <v>0</v>
      </c>
      <c r="BU232">
        <f t="shared" si="233"/>
        <v>0</v>
      </c>
      <c r="BV232">
        <f t="shared" si="234"/>
        <v>4</v>
      </c>
      <c r="BW232">
        <f t="shared" si="235"/>
        <v>0</v>
      </c>
      <c r="BX232">
        <f t="shared" si="236"/>
        <v>0</v>
      </c>
      <c r="BY232">
        <f t="shared" si="237"/>
        <v>0</v>
      </c>
      <c r="BZ232">
        <f t="shared" si="238"/>
        <v>0</v>
      </c>
      <c r="CA232">
        <f t="shared" si="239"/>
        <v>0</v>
      </c>
      <c r="CB232">
        <f t="shared" si="240"/>
        <v>0</v>
      </c>
      <c r="CC232">
        <f t="shared" si="241"/>
        <v>0</v>
      </c>
      <c r="CD232">
        <f t="shared" si="242"/>
        <v>0</v>
      </c>
      <c r="CE232">
        <f t="shared" si="243"/>
        <v>0</v>
      </c>
      <c r="CF232">
        <f t="shared" si="244"/>
        <v>4</v>
      </c>
      <c r="CG232">
        <f t="shared" si="209"/>
        <v>4</v>
      </c>
      <c r="CH232">
        <f t="shared" si="210"/>
        <v>4</v>
      </c>
      <c r="CI232">
        <f t="shared" si="278"/>
        <v>2555000</v>
      </c>
      <c r="CJ232">
        <f t="shared" si="262"/>
        <v>0</v>
      </c>
      <c r="CK232">
        <f t="shared" si="263"/>
        <v>3600</v>
      </c>
      <c r="CL232">
        <f t="shared" si="264"/>
        <v>0</v>
      </c>
      <c r="CM232">
        <f t="shared" si="265"/>
        <v>0</v>
      </c>
      <c r="CN232">
        <f t="shared" si="266"/>
        <v>79500</v>
      </c>
      <c r="CO232">
        <f t="shared" si="267"/>
        <v>0</v>
      </c>
      <c r="CP232">
        <f t="shared" si="268"/>
        <v>0</v>
      </c>
      <c r="CQ232">
        <f t="shared" si="269"/>
        <v>0</v>
      </c>
      <c r="CR232">
        <f t="shared" si="270"/>
        <v>0</v>
      </c>
      <c r="CS232">
        <f t="shared" si="271"/>
        <v>0</v>
      </c>
      <c r="CT232">
        <f t="shared" si="272"/>
        <v>0</v>
      </c>
      <c r="CU232">
        <f t="shared" si="273"/>
        <v>0</v>
      </c>
      <c r="CV232">
        <f t="shared" si="274"/>
        <v>0</v>
      </c>
      <c r="CW232">
        <f t="shared" si="275"/>
        <v>0</v>
      </c>
      <c r="CX232">
        <f t="shared" si="276"/>
        <v>0</v>
      </c>
      <c r="CY232">
        <f t="shared" si="277"/>
        <v>2638100</v>
      </c>
    </row>
    <row r="233" spans="1:103">
      <c r="A233" t="s">
        <v>372</v>
      </c>
      <c r="B233" t="s">
        <v>229</v>
      </c>
      <c r="C233">
        <v>10</v>
      </c>
      <c r="D233">
        <v>1</v>
      </c>
      <c r="E233">
        <v>10</v>
      </c>
      <c r="F233">
        <v>0</v>
      </c>
      <c r="H233">
        <v>921600</v>
      </c>
      <c r="I233">
        <v>15360</v>
      </c>
      <c r="J233">
        <f t="shared" si="208"/>
        <v>30720</v>
      </c>
      <c r="K233">
        <v>2560000</v>
      </c>
      <c r="L233">
        <v>0</v>
      </c>
      <c r="M233">
        <v>1024000</v>
      </c>
      <c r="N233">
        <v>1024000</v>
      </c>
      <c r="O233">
        <v>1024000</v>
      </c>
      <c r="R233">
        <v>10</v>
      </c>
      <c r="AK233">
        <v>5</v>
      </c>
      <c r="AN233">
        <v>2</v>
      </c>
      <c r="AX233">
        <v>9</v>
      </c>
      <c r="AY233">
        <f t="shared" si="211"/>
        <v>0</v>
      </c>
      <c r="AZ233">
        <f t="shared" si="212"/>
        <v>2</v>
      </c>
      <c r="BA233">
        <f t="shared" si="213"/>
        <v>0</v>
      </c>
      <c r="BB233">
        <f t="shared" si="214"/>
        <v>0</v>
      </c>
      <c r="BC233">
        <f t="shared" si="215"/>
        <v>0</v>
      </c>
      <c r="BD233">
        <f t="shared" si="216"/>
        <v>0</v>
      </c>
      <c r="BE233">
        <f t="shared" si="217"/>
        <v>0</v>
      </c>
      <c r="BF233">
        <f t="shared" si="218"/>
        <v>0</v>
      </c>
      <c r="BG233">
        <f t="shared" si="219"/>
        <v>0</v>
      </c>
      <c r="BH233">
        <f t="shared" si="220"/>
        <v>0</v>
      </c>
      <c r="BI233">
        <f t="shared" si="221"/>
        <v>0</v>
      </c>
      <c r="BJ233">
        <f t="shared" si="222"/>
        <v>0</v>
      </c>
      <c r="BK233">
        <f t="shared" si="223"/>
        <v>0</v>
      </c>
      <c r="BL233">
        <f t="shared" si="224"/>
        <v>0</v>
      </c>
      <c r="BM233">
        <f t="shared" si="225"/>
        <v>0</v>
      </c>
      <c r="BN233">
        <f t="shared" si="226"/>
        <v>0</v>
      </c>
      <c r="BO233">
        <f t="shared" si="227"/>
        <v>0</v>
      </c>
      <c r="BP233">
        <f t="shared" si="228"/>
        <v>0</v>
      </c>
      <c r="BQ233">
        <f t="shared" si="229"/>
        <v>0</v>
      </c>
      <c r="BR233">
        <f t="shared" si="230"/>
        <v>0</v>
      </c>
      <c r="BS233">
        <f t="shared" si="231"/>
        <v>2</v>
      </c>
      <c r="BT233">
        <f t="shared" si="232"/>
        <v>0</v>
      </c>
      <c r="BU233">
        <f t="shared" si="233"/>
        <v>0</v>
      </c>
      <c r="BV233">
        <f t="shared" si="234"/>
        <v>4</v>
      </c>
      <c r="BW233">
        <f t="shared" si="235"/>
        <v>0</v>
      </c>
      <c r="BX233">
        <f t="shared" si="236"/>
        <v>0</v>
      </c>
      <c r="BY233">
        <f t="shared" si="237"/>
        <v>0</v>
      </c>
      <c r="BZ233">
        <f t="shared" si="238"/>
        <v>0</v>
      </c>
      <c r="CA233">
        <f t="shared" si="239"/>
        <v>0</v>
      </c>
      <c r="CB233">
        <f t="shared" si="240"/>
        <v>0</v>
      </c>
      <c r="CC233">
        <f t="shared" si="241"/>
        <v>0</v>
      </c>
      <c r="CD233">
        <f t="shared" si="242"/>
        <v>0</v>
      </c>
      <c r="CE233">
        <f t="shared" si="243"/>
        <v>0</v>
      </c>
      <c r="CF233">
        <f t="shared" si="244"/>
        <v>4</v>
      </c>
      <c r="CG233">
        <f t="shared" si="209"/>
        <v>4</v>
      </c>
      <c r="CH233">
        <f t="shared" si="210"/>
        <v>4</v>
      </c>
      <c r="CI233">
        <f>CI232+K233</f>
        <v>5115000</v>
      </c>
      <c r="CJ233">
        <f t="shared" si="262"/>
        <v>0</v>
      </c>
      <c r="CK233">
        <f t="shared" si="263"/>
        <v>3600</v>
      </c>
      <c r="CL233">
        <f t="shared" si="264"/>
        <v>0</v>
      </c>
      <c r="CM233">
        <f t="shared" si="265"/>
        <v>0</v>
      </c>
      <c r="CN233">
        <f t="shared" si="266"/>
        <v>79500</v>
      </c>
      <c r="CO233">
        <f t="shared" si="267"/>
        <v>0</v>
      </c>
      <c r="CP233">
        <f t="shared" si="268"/>
        <v>0</v>
      </c>
      <c r="CQ233">
        <f t="shared" si="269"/>
        <v>0</v>
      </c>
      <c r="CR233">
        <f t="shared" si="270"/>
        <v>0</v>
      </c>
      <c r="CS233">
        <f t="shared" si="271"/>
        <v>0</v>
      </c>
      <c r="CT233">
        <f t="shared" si="272"/>
        <v>0</v>
      </c>
      <c r="CU233">
        <f t="shared" si="273"/>
        <v>0</v>
      </c>
      <c r="CV233">
        <f t="shared" si="274"/>
        <v>0</v>
      </c>
      <c r="CW233">
        <f t="shared" si="275"/>
        <v>0</v>
      </c>
      <c r="CX233">
        <f t="shared" si="276"/>
        <v>0</v>
      </c>
      <c r="CY233">
        <f t="shared" si="277"/>
        <v>5198100</v>
      </c>
    </row>
    <row r="234" spans="1:103">
      <c r="A234" t="s">
        <v>355</v>
      </c>
      <c r="B234" t="s">
        <v>106</v>
      </c>
      <c r="C234">
        <v>3</v>
      </c>
      <c r="D234">
        <v>1</v>
      </c>
      <c r="E234">
        <v>3</v>
      </c>
      <c r="F234">
        <v>0</v>
      </c>
      <c r="H234">
        <v>3600</v>
      </c>
      <c r="I234">
        <v>60</v>
      </c>
      <c r="J234">
        <f t="shared" si="208"/>
        <v>120</v>
      </c>
      <c r="K234">
        <v>0</v>
      </c>
      <c r="L234">
        <v>800</v>
      </c>
      <c r="M234">
        <v>12000</v>
      </c>
      <c r="N234">
        <v>10000</v>
      </c>
      <c r="O234">
        <v>400</v>
      </c>
      <c r="Q234">
        <v>2</v>
      </c>
      <c r="AE234">
        <v>1</v>
      </c>
      <c r="AY234">
        <f t="shared" si="211"/>
        <v>0</v>
      </c>
      <c r="AZ234">
        <f t="shared" si="212"/>
        <v>0</v>
      </c>
      <c r="BA234">
        <f t="shared" si="213"/>
        <v>0</v>
      </c>
      <c r="BB234">
        <f t="shared" si="214"/>
        <v>0</v>
      </c>
      <c r="BC234">
        <f t="shared" si="215"/>
        <v>0</v>
      </c>
      <c r="BD234">
        <f t="shared" si="216"/>
        <v>0</v>
      </c>
      <c r="BE234">
        <f t="shared" si="217"/>
        <v>0</v>
      </c>
      <c r="BF234">
        <f t="shared" si="218"/>
        <v>0</v>
      </c>
      <c r="BG234">
        <f t="shared" si="219"/>
        <v>0</v>
      </c>
      <c r="BH234">
        <f t="shared" si="220"/>
        <v>0</v>
      </c>
      <c r="BI234">
        <f t="shared" si="221"/>
        <v>0</v>
      </c>
      <c r="BJ234">
        <f t="shared" si="222"/>
        <v>0</v>
      </c>
      <c r="BK234">
        <f t="shared" si="223"/>
        <v>0</v>
      </c>
      <c r="BL234">
        <f t="shared" si="224"/>
        <v>0</v>
      </c>
      <c r="BM234">
        <f t="shared" si="225"/>
        <v>4</v>
      </c>
      <c r="BN234">
        <f t="shared" si="226"/>
        <v>0</v>
      </c>
      <c r="BO234">
        <f t="shared" si="227"/>
        <v>0</v>
      </c>
      <c r="BP234">
        <f t="shared" si="228"/>
        <v>0</v>
      </c>
      <c r="BQ234">
        <f t="shared" si="229"/>
        <v>0</v>
      </c>
      <c r="BR234">
        <f t="shared" si="230"/>
        <v>0</v>
      </c>
      <c r="BS234">
        <f t="shared" si="231"/>
        <v>0</v>
      </c>
      <c r="BT234">
        <f t="shared" si="232"/>
        <v>0</v>
      </c>
      <c r="BU234">
        <f t="shared" si="233"/>
        <v>0</v>
      </c>
      <c r="BV234">
        <f t="shared" si="234"/>
        <v>0</v>
      </c>
      <c r="BW234">
        <f t="shared" si="235"/>
        <v>0</v>
      </c>
      <c r="BX234">
        <f t="shared" si="236"/>
        <v>0</v>
      </c>
      <c r="BY234">
        <f t="shared" si="237"/>
        <v>0</v>
      </c>
      <c r="BZ234">
        <f t="shared" si="238"/>
        <v>0</v>
      </c>
      <c r="CA234">
        <f t="shared" si="239"/>
        <v>0</v>
      </c>
      <c r="CB234">
        <f t="shared" si="240"/>
        <v>0</v>
      </c>
      <c r="CC234">
        <f t="shared" si="241"/>
        <v>0</v>
      </c>
      <c r="CD234">
        <f t="shared" si="242"/>
        <v>0</v>
      </c>
      <c r="CE234">
        <f t="shared" si="243"/>
        <v>0</v>
      </c>
      <c r="CF234">
        <f t="shared" si="244"/>
        <v>0</v>
      </c>
      <c r="CG234">
        <f t="shared" si="209"/>
        <v>4</v>
      </c>
      <c r="CH234">
        <f t="shared" si="210"/>
        <v>4</v>
      </c>
    </row>
    <row r="235" spans="1:103">
      <c r="A235" t="s">
        <v>355</v>
      </c>
      <c r="B235" t="s">
        <v>106</v>
      </c>
      <c r="C235">
        <v>4</v>
      </c>
      <c r="D235">
        <v>1</v>
      </c>
      <c r="E235">
        <v>4</v>
      </c>
      <c r="F235">
        <v>0</v>
      </c>
      <c r="H235">
        <v>7200</v>
      </c>
      <c r="I235">
        <v>120</v>
      </c>
      <c r="J235">
        <f t="shared" si="208"/>
        <v>240</v>
      </c>
      <c r="K235">
        <v>0</v>
      </c>
      <c r="L235">
        <v>1600</v>
      </c>
      <c r="M235">
        <v>24000</v>
      </c>
      <c r="N235">
        <v>20000</v>
      </c>
      <c r="O235">
        <v>800</v>
      </c>
      <c r="Q235">
        <v>3</v>
      </c>
      <c r="AE235">
        <v>2</v>
      </c>
      <c r="AY235">
        <f t="shared" si="211"/>
        <v>4</v>
      </c>
      <c r="AZ235">
        <f t="shared" si="212"/>
        <v>0</v>
      </c>
      <c r="BA235">
        <f t="shared" si="213"/>
        <v>0</v>
      </c>
      <c r="BB235">
        <f t="shared" si="214"/>
        <v>0</v>
      </c>
      <c r="BC235">
        <f t="shared" si="215"/>
        <v>0</v>
      </c>
      <c r="BD235">
        <f t="shared" si="216"/>
        <v>0</v>
      </c>
      <c r="BE235">
        <f t="shared" si="217"/>
        <v>0</v>
      </c>
      <c r="BF235">
        <f t="shared" si="218"/>
        <v>0</v>
      </c>
      <c r="BG235">
        <f t="shared" si="219"/>
        <v>0</v>
      </c>
      <c r="BH235">
        <f t="shared" si="220"/>
        <v>0</v>
      </c>
      <c r="BI235">
        <f t="shared" si="221"/>
        <v>0</v>
      </c>
      <c r="BJ235">
        <f t="shared" si="222"/>
        <v>0</v>
      </c>
      <c r="BK235">
        <f t="shared" si="223"/>
        <v>0</v>
      </c>
      <c r="BL235">
        <f t="shared" si="224"/>
        <v>0</v>
      </c>
      <c r="BM235">
        <f t="shared" si="225"/>
        <v>4</v>
      </c>
      <c r="BN235">
        <f t="shared" si="226"/>
        <v>0</v>
      </c>
      <c r="BO235">
        <f t="shared" si="227"/>
        <v>0</v>
      </c>
      <c r="BP235">
        <f t="shared" si="228"/>
        <v>0</v>
      </c>
      <c r="BQ235">
        <f t="shared" si="229"/>
        <v>0</v>
      </c>
      <c r="BR235">
        <f t="shared" si="230"/>
        <v>0</v>
      </c>
      <c r="BS235">
        <f t="shared" si="231"/>
        <v>0</v>
      </c>
      <c r="BT235">
        <f t="shared" si="232"/>
        <v>0</v>
      </c>
      <c r="BU235">
        <f t="shared" si="233"/>
        <v>0</v>
      </c>
      <c r="BV235">
        <f t="shared" si="234"/>
        <v>0</v>
      </c>
      <c r="BW235">
        <f t="shared" si="235"/>
        <v>0</v>
      </c>
      <c r="BX235">
        <f t="shared" si="236"/>
        <v>0</v>
      </c>
      <c r="BY235">
        <f t="shared" si="237"/>
        <v>0</v>
      </c>
      <c r="BZ235">
        <f t="shared" si="238"/>
        <v>0</v>
      </c>
      <c r="CA235">
        <f t="shared" si="239"/>
        <v>0</v>
      </c>
      <c r="CB235">
        <f t="shared" si="240"/>
        <v>0</v>
      </c>
      <c r="CC235">
        <f t="shared" si="241"/>
        <v>0</v>
      </c>
      <c r="CD235">
        <f t="shared" si="242"/>
        <v>0</v>
      </c>
      <c r="CE235">
        <f t="shared" si="243"/>
        <v>0</v>
      </c>
      <c r="CF235">
        <f t="shared" si="244"/>
        <v>0</v>
      </c>
      <c r="CG235">
        <f t="shared" si="209"/>
        <v>4</v>
      </c>
      <c r="CH235">
        <f t="shared" si="210"/>
        <v>4</v>
      </c>
    </row>
    <row r="236" spans="1:103">
      <c r="A236" t="s">
        <v>355</v>
      </c>
      <c r="B236" t="s">
        <v>106</v>
      </c>
      <c r="C236">
        <v>5</v>
      </c>
      <c r="D236">
        <v>1</v>
      </c>
      <c r="E236">
        <v>5</v>
      </c>
      <c r="F236">
        <v>0</v>
      </c>
      <c r="H236">
        <v>14400</v>
      </c>
      <c r="I236">
        <v>240</v>
      </c>
      <c r="J236">
        <f t="shared" si="208"/>
        <v>480</v>
      </c>
      <c r="K236">
        <v>0</v>
      </c>
      <c r="L236">
        <v>3200</v>
      </c>
      <c r="M236">
        <v>48000</v>
      </c>
      <c r="N236">
        <v>40000</v>
      </c>
      <c r="O236">
        <v>1600</v>
      </c>
      <c r="Q236">
        <v>4</v>
      </c>
      <c r="AE236">
        <v>3</v>
      </c>
      <c r="AY236">
        <f t="shared" si="211"/>
        <v>4</v>
      </c>
      <c r="AZ236">
        <f t="shared" si="212"/>
        <v>0</v>
      </c>
      <c r="BA236">
        <f t="shared" si="213"/>
        <v>0</v>
      </c>
      <c r="BB236">
        <f t="shared" si="214"/>
        <v>0</v>
      </c>
      <c r="BC236">
        <f t="shared" si="215"/>
        <v>0</v>
      </c>
      <c r="BD236">
        <f t="shared" si="216"/>
        <v>0</v>
      </c>
      <c r="BE236">
        <f t="shared" si="217"/>
        <v>0</v>
      </c>
      <c r="BF236">
        <f t="shared" si="218"/>
        <v>0</v>
      </c>
      <c r="BG236">
        <f t="shared" si="219"/>
        <v>0</v>
      </c>
      <c r="BH236">
        <f t="shared" si="220"/>
        <v>0</v>
      </c>
      <c r="BI236">
        <f t="shared" si="221"/>
        <v>0</v>
      </c>
      <c r="BJ236">
        <f t="shared" si="222"/>
        <v>0</v>
      </c>
      <c r="BK236">
        <f t="shared" si="223"/>
        <v>0</v>
      </c>
      <c r="BL236">
        <f t="shared" si="224"/>
        <v>0</v>
      </c>
      <c r="BM236">
        <f t="shared" si="225"/>
        <v>4</v>
      </c>
      <c r="BN236">
        <f t="shared" si="226"/>
        <v>0</v>
      </c>
      <c r="BO236">
        <f t="shared" si="227"/>
        <v>0</v>
      </c>
      <c r="BP236">
        <f t="shared" si="228"/>
        <v>0</v>
      </c>
      <c r="BQ236">
        <f t="shared" si="229"/>
        <v>0</v>
      </c>
      <c r="BR236">
        <f t="shared" si="230"/>
        <v>0</v>
      </c>
      <c r="BS236">
        <f t="shared" si="231"/>
        <v>0</v>
      </c>
      <c r="BT236">
        <f t="shared" si="232"/>
        <v>0</v>
      </c>
      <c r="BU236">
        <f t="shared" si="233"/>
        <v>0</v>
      </c>
      <c r="BV236">
        <f t="shared" si="234"/>
        <v>0</v>
      </c>
      <c r="BW236">
        <f t="shared" si="235"/>
        <v>0</v>
      </c>
      <c r="BX236">
        <f t="shared" si="236"/>
        <v>0</v>
      </c>
      <c r="BY236">
        <f t="shared" si="237"/>
        <v>0</v>
      </c>
      <c r="BZ236">
        <f t="shared" si="238"/>
        <v>0</v>
      </c>
      <c r="CA236">
        <f t="shared" si="239"/>
        <v>0</v>
      </c>
      <c r="CB236">
        <f t="shared" si="240"/>
        <v>0</v>
      </c>
      <c r="CC236">
        <f t="shared" si="241"/>
        <v>0</v>
      </c>
      <c r="CD236">
        <f t="shared" si="242"/>
        <v>0</v>
      </c>
      <c r="CE236">
        <f t="shared" si="243"/>
        <v>0</v>
      </c>
      <c r="CF236">
        <f t="shared" si="244"/>
        <v>0</v>
      </c>
      <c r="CG236">
        <f t="shared" si="209"/>
        <v>4</v>
      </c>
      <c r="CH236">
        <f t="shared" si="210"/>
        <v>4</v>
      </c>
    </row>
    <row r="237" spans="1:103">
      <c r="A237" t="s">
        <v>355</v>
      </c>
      <c r="B237" t="s">
        <v>106</v>
      </c>
      <c r="C237">
        <v>6</v>
      </c>
      <c r="D237">
        <v>1</v>
      </c>
      <c r="E237">
        <v>6</v>
      </c>
      <c r="F237">
        <v>0</v>
      </c>
      <c r="H237">
        <v>28800</v>
      </c>
      <c r="I237">
        <v>480</v>
      </c>
      <c r="J237">
        <f t="shared" si="208"/>
        <v>960</v>
      </c>
      <c r="K237">
        <v>0</v>
      </c>
      <c r="L237">
        <v>6400</v>
      </c>
      <c r="M237">
        <v>96000</v>
      </c>
      <c r="N237">
        <v>80000</v>
      </c>
      <c r="O237">
        <v>3200</v>
      </c>
      <c r="Q237">
        <v>5</v>
      </c>
      <c r="AE237">
        <v>4</v>
      </c>
      <c r="AY237">
        <f t="shared" si="211"/>
        <v>4</v>
      </c>
      <c r="AZ237">
        <f t="shared" si="212"/>
        <v>0</v>
      </c>
      <c r="BA237">
        <f t="shared" si="213"/>
        <v>0</v>
      </c>
      <c r="BB237">
        <f t="shared" si="214"/>
        <v>0</v>
      </c>
      <c r="BC237">
        <f t="shared" si="215"/>
        <v>0</v>
      </c>
      <c r="BD237">
        <f t="shared" si="216"/>
        <v>0</v>
      </c>
      <c r="BE237">
        <f t="shared" si="217"/>
        <v>0</v>
      </c>
      <c r="BF237">
        <f t="shared" si="218"/>
        <v>0</v>
      </c>
      <c r="BG237">
        <f t="shared" si="219"/>
        <v>0</v>
      </c>
      <c r="BH237">
        <f t="shared" si="220"/>
        <v>0</v>
      </c>
      <c r="BI237">
        <f t="shared" si="221"/>
        <v>0</v>
      </c>
      <c r="BJ237">
        <f t="shared" si="222"/>
        <v>0</v>
      </c>
      <c r="BK237">
        <f t="shared" si="223"/>
        <v>0</v>
      </c>
      <c r="BL237">
        <f t="shared" si="224"/>
        <v>0</v>
      </c>
      <c r="BM237">
        <f t="shared" si="225"/>
        <v>4</v>
      </c>
      <c r="BN237">
        <f t="shared" si="226"/>
        <v>0</v>
      </c>
      <c r="BO237">
        <f t="shared" si="227"/>
        <v>0</v>
      </c>
      <c r="BP237">
        <f t="shared" si="228"/>
        <v>0</v>
      </c>
      <c r="BQ237">
        <f t="shared" si="229"/>
        <v>0</v>
      </c>
      <c r="BR237">
        <f t="shared" si="230"/>
        <v>0</v>
      </c>
      <c r="BS237">
        <f t="shared" si="231"/>
        <v>0</v>
      </c>
      <c r="BT237">
        <f t="shared" si="232"/>
        <v>0</v>
      </c>
      <c r="BU237">
        <f t="shared" si="233"/>
        <v>0</v>
      </c>
      <c r="BV237">
        <f t="shared" si="234"/>
        <v>0</v>
      </c>
      <c r="BW237">
        <f t="shared" si="235"/>
        <v>0</v>
      </c>
      <c r="BX237">
        <f t="shared" si="236"/>
        <v>0</v>
      </c>
      <c r="BY237">
        <f t="shared" si="237"/>
        <v>0</v>
      </c>
      <c r="BZ237">
        <f t="shared" si="238"/>
        <v>0</v>
      </c>
      <c r="CA237">
        <f t="shared" si="239"/>
        <v>0</v>
      </c>
      <c r="CB237">
        <f t="shared" si="240"/>
        <v>0</v>
      </c>
      <c r="CC237">
        <f t="shared" si="241"/>
        <v>0</v>
      </c>
      <c r="CD237">
        <f t="shared" si="242"/>
        <v>0</v>
      </c>
      <c r="CE237">
        <f t="shared" si="243"/>
        <v>0</v>
      </c>
      <c r="CF237">
        <f t="shared" si="244"/>
        <v>0</v>
      </c>
      <c r="CG237">
        <f t="shared" si="209"/>
        <v>4</v>
      </c>
      <c r="CH237">
        <f t="shared" si="210"/>
        <v>4</v>
      </c>
    </row>
    <row r="238" spans="1:103">
      <c r="A238" t="s">
        <v>355</v>
      </c>
      <c r="B238" t="s">
        <v>106</v>
      </c>
      <c r="C238">
        <v>7</v>
      </c>
      <c r="D238">
        <v>1</v>
      </c>
      <c r="E238">
        <v>7</v>
      </c>
      <c r="F238">
        <v>0</v>
      </c>
      <c r="H238">
        <v>57600</v>
      </c>
      <c r="I238">
        <v>960</v>
      </c>
      <c r="J238">
        <f t="shared" si="208"/>
        <v>1920</v>
      </c>
      <c r="K238">
        <v>0</v>
      </c>
      <c r="L238">
        <v>12800</v>
      </c>
      <c r="M238">
        <v>192000</v>
      </c>
      <c r="N238">
        <v>160000</v>
      </c>
      <c r="O238">
        <v>6400</v>
      </c>
      <c r="Q238">
        <v>6</v>
      </c>
      <c r="AE238">
        <v>5</v>
      </c>
      <c r="AY238">
        <f t="shared" si="211"/>
        <v>4</v>
      </c>
      <c r="AZ238">
        <f t="shared" si="212"/>
        <v>0</v>
      </c>
      <c r="BA238">
        <f t="shared" si="213"/>
        <v>0</v>
      </c>
      <c r="BB238">
        <f t="shared" si="214"/>
        <v>0</v>
      </c>
      <c r="BC238">
        <f t="shared" si="215"/>
        <v>0</v>
      </c>
      <c r="BD238">
        <f t="shared" si="216"/>
        <v>0</v>
      </c>
      <c r="BE238">
        <f t="shared" si="217"/>
        <v>0</v>
      </c>
      <c r="BF238">
        <f t="shared" si="218"/>
        <v>0</v>
      </c>
      <c r="BG238">
        <f t="shared" si="219"/>
        <v>0</v>
      </c>
      <c r="BH238">
        <f t="shared" si="220"/>
        <v>0</v>
      </c>
      <c r="BI238">
        <f t="shared" si="221"/>
        <v>0</v>
      </c>
      <c r="BJ238">
        <f t="shared" si="222"/>
        <v>0</v>
      </c>
      <c r="BK238">
        <f t="shared" si="223"/>
        <v>0</v>
      </c>
      <c r="BL238">
        <f t="shared" si="224"/>
        <v>0</v>
      </c>
      <c r="BM238">
        <f t="shared" si="225"/>
        <v>4</v>
      </c>
      <c r="BN238">
        <f t="shared" si="226"/>
        <v>0</v>
      </c>
      <c r="BO238">
        <f t="shared" si="227"/>
        <v>0</v>
      </c>
      <c r="BP238">
        <f t="shared" si="228"/>
        <v>0</v>
      </c>
      <c r="BQ238">
        <f t="shared" si="229"/>
        <v>0</v>
      </c>
      <c r="BR238">
        <f t="shared" si="230"/>
        <v>0</v>
      </c>
      <c r="BS238">
        <f t="shared" si="231"/>
        <v>0</v>
      </c>
      <c r="BT238">
        <f t="shared" si="232"/>
        <v>0</v>
      </c>
      <c r="BU238">
        <f t="shared" si="233"/>
        <v>0</v>
      </c>
      <c r="BV238">
        <f t="shared" si="234"/>
        <v>0</v>
      </c>
      <c r="BW238">
        <f t="shared" si="235"/>
        <v>0</v>
      </c>
      <c r="BX238">
        <f t="shared" si="236"/>
        <v>0</v>
      </c>
      <c r="BY238">
        <f t="shared" si="237"/>
        <v>0</v>
      </c>
      <c r="BZ238">
        <f t="shared" si="238"/>
        <v>0</v>
      </c>
      <c r="CA238">
        <f t="shared" si="239"/>
        <v>0</v>
      </c>
      <c r="CB238">
        <f t="shared" si="240"/>
        <v>0</v>
      </c>
      <c r="CC238">
        <f t="shared" si="241"/>
        <v>0</v>
      </c>
      <c r="CD238">
        <f t="shared" si="242"/>
        <v>0</v>
      </c>
      <c r="CE238">
        <f t="shared" si="243"/>
        <v>0</v>
      </c>
      <c r="CF238">
        <f t="shared" si="244"/>
        <v>0</v>
      </c>
      <c r="CG238">
        <f t="shared" si="209"/>
        <v>4</v>
      </c>
      <c r="CH238">
        <f t="shared" si="210"/>
        <v>4</v>
      </c>
    </row>
    <row r="239" spans="1:103">
      <c r="A239" t="s">
        <v>355</v>
      </c>
      <c r="B239" t="s">
        <v>106</v>
      </c>
      <c r="C239">
        <v>8</v>
      </c>
      <c r="D239">
        <v>1</v>
      </c>
      <c r="E239">
        <v>8</v>
      </c>
      <c r="F239">
        <v>0</v>
      </c>
      <c r="H239">
        <v>115200</v>
      </c>
      <c r="I239">
        <v>1920</v>
      </c>
      <c r="J239">
        <f t="shared" si="208"/>
        <v>3840</v>
      </c>
      <c r="K239">
        <v>0</v>
      </c>
      <c r="L239">
        <v>25600</v>
      </c>
      <c r="M239">
        <v>384000</v>
      </c>
      <c r="N239">
        <v>320000</v>
      </c>
      <c r="O239">
        <v>12800</v>
      </c>
      <c r="Q239">
        <v>7</v>
      </c>
      <c r="AE239">
        <v>6</v>
      </c>
      <c r="AY239">
        <f t="shared" si="211"/>
        <v>4</v>
      </c>
      <c r="AZ239">
        <f t="shared" si="212"/>
        <v>0</v>
      </c>
      <c r="BA239">
        <f t="shared" si="213"/>
        <v>0</v>
      </c>
      <c r="BB239">
        <f t="shared" si="214"/>
        <v>0</v>
      </c>
      <c r="BC239">
        <f t="shared" si="215"/>
        <v>0</v>
      </c>
      <c r="BD239">
        <f t="shared" si="216"/>
        <v>0</v>
      </c>
      <c r="BE239">
        <f t="shared" si="217"/>
        <v>0</v>
      </c>
      <c r="BF239">
        <f t="shared" si="218"/>
        <v>0</v>
      </c>
      <c r="BG239">
        <f t="shared" si="219"/>
        <v>0</v>
      </c>
      <c r="BH239">
        <f t="shared" si="220"/>
        <v>0</v>
      </c>
      <c r="BI239">
        <f t="shared" si="221"/>
        <v>0</v>
      </c>
      <c r="BJ239">
        <f t="shared" si="222"/>
        <v>0</v>
      </c>
      <c r="BK239">
        <f t="shared" si="223"/>
        <v>0</v>
      </c>
      <c r="BL239">
        <f t="shared" si="224"/>
        <v>0</v>
      </c>
      <c r="BM239">
        <f t="shared" si="225"/>
        <v>4</v>
      </c>
      <c r="BN239">
        <f t="shared" si="226"/>
        <v>0</v>
      </c>
      <c r="BO239">
        <f t="shared" si="227"/>
        <v>0</v>
      </c>
      <c r="BP239">
        <f t="shared" si="228"/>
        <v>0</v>
      </c>
      <c r="BQ239">
        <f t="shared" si="229"/>
        <v>0</v>
      </c>
      <c r="BR239">
        <f t="shared" si="230"/>
        <v>0</v>
      </c>
      <c r="BS239">
        <f t="shared" si="231"/>
        <v>0</v>
      </c>
      <c r="BT239">
        <f t="shared" si="232"/>
        <v>0</v>
      </c>
      <c r="BU239">
        <f t="shared" si="233"/>
        <v>0</v>
      </c>
      <c r="BV239">
        <f t="shared" si="234"/>
        <v>0</v>
      </c>
      <c r="BW239">
        <f t="shared" si="235"/>
        <v>0</v>
      </c>
      <c r="BX239">
        <f t="shared" si="236"/>
        <v>0</v>
      </c>
      <c r="BY239">
        <f t="shared" si="237"/>
        <v>0</v>
      </c>
      <c r="BZ239">
        <f t="shared" si="238"/>
        <v>0</v>
      </c>
      <c r="CA239">
        <f t="shared" si="239"/>
        <v>0</v>
      </c>
      <c r="CB239">
        <f t="shared" si="240"/>
        <v>0</v>
      </c>
      <c r="CC239">
        <f t="shared" si="241"/>
        <v>0</v>
      </c>
      <c r="CD239">
        <f t="shared" si="242"/>
        <v>0</v>
      </c>
      <c r="CE239">
        <f t="shared" si="243"/>
        <v>0</v>
      </c>
      <c r="CF239">
        <f t="shared" si="244"/>
        <v>0</v>
      </c>
      <c r="CG239">
        <f t="shared" si="209"/>
        <v>4</v>
      </c>
      <c r="CH239">
        <f t="shared" si="210"/>
        <v>4</v>
      </c>
    </row>
    <row r="240" spans="1:103">
      <c r="A240" t="s">
        <v>355</v>
      </c>
      <c r="B240" t="s">
        <v>106</v>
      </c>
      <c r="C240">
        <v>9</v>
      </c>
      <c r="D240">
        <v>1</v>
      </c>
      <c r="E240">
        <v>9</v>
      </c>
      <c r="F240">
        <v>0</v>
      </c>
      <c r="H240">
        <v>230400</v>
      </c>
      <c r="I240">
        <v>3840</v>
      </c>
      <c r="J240">
        <f t="shared" si="208"/>
        <v>7680</v>
      </c>
      <c r="K240">
        <v>0</v>
      </c>
      <c r="L240">
        <v>51200</v>
      </c>
      <c r="M240">
        <v>768000</v>
      </c>
      <c r="N240">
        <v>640000</v>
      </c>
      <c r="O240">
        <v>25600</v>
      </c>
      <c r="Q240">
        <v>8</v>
      </c>
      <c r="AE240">
        <v>7</v>
      </c>
      <c r="AY240">
        <f t="shared" si="211"/>
        <v>4</v>
      </c>
      <c r="AZ240">
        <f t="shared" si="212"/>
        <v>0</v>
      </c>
      <c r="BA240">
        <f t="shared" si="213"/>
        <v>0</v>
      </c>
      <c r="BB240">
        <f t="shared" si="214"/>
        <v>0</v>
      </c>
      <c r="BC240">
        <f t="shared" si="215"/>
        <v>0</v>
      </c>
      <c r="BD240">
        <f t="shared" si="216"/>
        <v>0</v>
      </c>
      <c r="BE240">
        <f t="shared" si="217"/>
        <v>0</v>
      </c>
      <c r="BF240">
        <f t="shared" si="218"/>
        <v>0</v>
      </c>
      <c r="BG240">
        <f t="shared" si="219"/>
        <v>0</v>
      </c>
      <c r="BH240">
        <f t="shared" si="220"/>
        <v>0</v>
      </c>
      <c r="BI240">
        <f t="shared" si="221"/>
        <v>0</v>
      </c>
      <c r="BJ240">
        <f t="shared" si="222"/>
        <v>0</v>
      </c>
      <c r="BK240">
        <f t="shared" si="223"/>
        <v>0</v>
      </c>
      <c r="BL240">
        <f t="shared" si="224"/>
        <v>0</v>
      </c>
      <c r="BM240">
        <f t="shared" si="225"/>
        <v>4</v>
      </c>
      <c r="BN240">
        <f t="shared" si="226"/>
        <v>0</v>
      </c>
      <c r="BO240">
        <f t="shared" si="227"/>
        <v>0</v>
      </c>
      <c r="BP240">
        <f t="shared" si="228"/>
        <v>0</v>
      </c>
      <c r="BQ240">
        <f t="shared" si="229"/>
        <v>0</v>
      </c>
      <c r="BR240">
        <f t="shared" si="230"/>
        <v>0</v>
      </c>
      <c r="BS240">
        <f t="shared" si="231"/>
        <v>0</v>
      </c>
      <c r="BT240">
        <f t="shared" si="232"/>
        <v>0</v>
      </c>
      <c r="BU240">
        <f t="shared" si="233"/>
        <v>0</v>
      </c>
      <c r="BV240">
        <f t="shared" si="234"/>
        <v>0</v>
      </c>
      <c r="BW240">
        <f t="shared" si="235"/>
        <v>0</v>
      </c>
      <c r="BX240">
        <f t="shared" si="236"/>
        <v>0</v>
      </c>
      <c r="BY240">
        <f t="shared" si="237"/>
        <v>0</v>
      </c>
      <c r="BZ240">
        <f t="shared" si="238"/>
        <v>0</v>
      </c>
      <c r="CA240">
        <f t="shared" si="239"/>
        <v>0</v>
      </c>
      <c r="CB240">
        <f t="shared" si="240"/>
        <v>0</v>
      </c>
      <c r="CC240">
        <f t="shared" si="241"/>
        <v>0</v>
      </c>
      <c r="CD240">
        <f t="shared" si="242"/>
        <v>0</v>
      </c>
      <c r="CE240">
        <f t="shared" si="243"/>
        <v>0</v>
      </c>
      <c r="CF240">
        <f t="shared" si="244"/>
        <v>0</v>
      </c>
      <c r="CG240">
        <f t="shared" si="209"/>
        <v>4</v>
      </c>
      <c r="CH240">
        <f t="shared" si="210"/>
        <v>4</v>
      </c>
    </row>
    <row r="241" spans="1:86" ht="25.5">
      <c r="A241" t="s">
        <v>355</v>
      </c>
      <c r="B241" t="s">
        <v>106</v>
      </c>
      <c r="C241">
        <v>10</v>
      </c>
      <c r="D241">
        <v>1</v>
      </c>
      <c r="E241">
        <v>10</v>
      </c>
      <c r="F241">
        <v>0</v>
      </c>
      <c r="G241" t="s">
        <v>117</v>
      </c>
      <c r="H241">
        <v>460800</v>
      </c>
      <c r="I241">
        <v>7680</v>
      </c>
      <c r="J241">
        <f t="shared" si="208"/>
        <v>15360</v>
      </c>
      <c r="K241">
        <v>0</v>
      </c>
      <c r="L241">
        <v>102400</v>
      </c>
      <c r="M241">
        <v>1536000</v>
      </c>
      <c r="N241">
        <v>1280000</v>
      </c>
      <c r="O241">
        <v>51200</v>
      </c>
      <c r="Q241">
        <v>9</v>
      </c>
      <c r="AE241">
        <v>8</v>
      </c>
      <c r="AY241">
        <f t="shared" si="211"/>
        <v>4</v>
      </c>
      <c r="AZ241">
        <f t="shared" si="212"/>
        <v>0</v>
      </c>
      <c r="BA241">
        <f t="shared" si="213"/>
        <v>0</v>
      </c>
      <c r="BB241">
        <f t="shared" si="214"/>
        <v>0</v>
      </c>
      <c r="BC241">
        <f t="shared" si="215"/>
        <v>0</v>
      </c>
      <c r="BD241">
        <f t="shared" si="216"/>
        <v>0</v>
      </c>
      <c r="BE241">
        <f t="shared" si="217"/>
        <v>0</v>
      </c>
      <c r="BF241">
        <f t="shared" si="218"/>
        <v>0</v>
      </c>
      <c r="BG241">
        <f t="shared" si="219"/>
        <v>0</v>
      </c>
      <c r="BH241">
        <f t="shared" si="220"/>
        <v>0</v>
      </c>
      <c r="BI241">
        <f t="shared" si="221"/>
        <v>0</v>
      </c>
      <c r="BJ241">
        <f t="shared" si="222"/>
        <v>0</v>
      </c>
      <c r="BK241">
        <f t="shared" si="223"/>
        <v>0</v>
      </c>
      <c r="BL241">
        <f t="shared" si="224"/>
        <v>0</v>
      </c>
      <c r="BM241">
        <f t="shared" si="225"/>
        <v>4</v>
      </c>
      <c r="BN241">
        <f t="shared" si="226"/>
        <v>0</v>
      </c>
      <c r="BO241">
        <f t="shared" si="227"/>
        <v>0</v>
      </c>
      <c r="BP241">
        <f t="shared" si="228"/>
        <v>0</v>
      </c>
      <c r="BQ241">
        <f t="shared" si="229"/>
        <v>0</v>
      </c>
      <c r="BR241">
        <f t="shared" si="230"/>
        <v>0</v>
      </c>
      <c r="BS241">
        <f t="shared" si="231"/>
        <v>0</v>
      </c>
      <c r="BT241">
        <f t="shared" si="232"/>
        <v>0</v>
      </c>
      <c r="BU241">
        <f t="shared" si="233"/>
        <v>0</v>
      </c>
      <c r="BV241">
        <f t="shared" si="234"/>
        <v>0</v>
      </c>
      <c r="BW241">
        <f t="shared" si="235"/>
        <v>0</v>
      </c>
      <c r="BX241">
        <f t="shared" si="236"/>
        <v>0</v>
      </c>
      <c r="BY241">
        <f t="shared" si="237"/>
        <v>0</v>
      </c>
      <c r="BZ241">
        <f t="shared" si="238"/>
        <v>0</v>
      </c>
      <c r="CA241">
        <f t="shared" si="239"/>
        <v>0</v>
      </c>
      <c r="CB241">
        <f t="shared" si="240"/>
        <v>0</v>
      </c>
      <c r="CC241">
        <f t="shared" si="241"/>
        <v>0</v>
      </c>
      <c r="CD241">
        <f t="shared" si="242"/>
        <v>0</v>
      </c>
      <c r="CE241">
        <f t="shared" si="243"/>
        <v>0</v>
      </c>
      <c r="CF241">
        <f t="shared" si="244"/>
        <v>0</v>
      </c>
      <c r="CG241">
        <f t="shared" si="209"/>
        <v>4</v>
      </c>
      <c r="CH241">
        <f t="shared" si="210"/>
        <v>4</v>
      </c>
    </row>
    <row r="242" spans="1:86">
      <c r="A242" t="s">
        <v>361</v>
      </c>
      <c r="B242" t="s">
        <v>106</v>
      </c>
      <c r="C242">
        <v>1</v>
      </c>
      <c r="D242">
        <v>1</v>
      </c>
      <c r="E242">
        <v>1</v>
      </c>
      <c r="F242">
        <v>4</v>
      </c>
      <c r="H242">
        <v>600</v>
      </c>
      <c r="I242">
        <v>10</v>
      </c>
      <c r="J242">
        <f t="shared" si="208"/>
        <v>20</v>
      </c>
      <c r="K242">
        <v>0</v>
      </c>
      <c r="L242">
        <v>100</v>
      </c>
      <c r="M242">
        <v>1500</v>
      </c>
      <c r="N242">
        <v>1000</v>
      </c>
      <c r="O242">
        <v>300</v>
      </c>
      <c r="AY242">
        <f t="shared" si="211"/>
        <v>0</v>
      </c>
      <c r="AZ242">
        <f t="shared" si="212"/>
        <v>0</v>
      </c>
      <c r="BA242">
        <f t="shared" si="213"/>
        <v>0</v>
      </c>
      <c r="BB242">
        <f t="shared" si="214"/>
        <v>0</v>
      </c>
      <c r="BC242">
        <f t="shared" si="215"/>
        <v>0</v>
      </c>
      <c r="BD242">
        <f t="shared" si="216"/>
        <v>0</v>
      </c>
      <c r="BE242">
        <f t="shared" si="217"/>
        <v>0</v>
      </c>
      <c r="BF242">
        <f t="shared" si="218"/>
        <v>0</v>
      </c>
      <c r="BG242">
        <f t="shared" si="219"/>
        <v>0</v>
      </c>
      <c r="BH242">
        <f t="shared" si="220"/>
        <v>0</v>
      </c>
      <c r="BI242">
        <f t="shared" si="221"/>
        <v>0</v>
      </c>
      <c r="BJ242">
        <f t="shared" si="222"/>
        <v>0</v>
      </c>
      <c r="BK242">
        <f t="shared" si="223"/>
        <v>0</v>
      </c>
      <c r="BL242">
        <f t="shared" si="224"/>
        <v>0</v>
      </c>
      <c r="BM242">
        <f t="shared" si="225"/>
        <v>0</v>
      </c>
      <c r="BN242">
        <f t="shared" si="226"/>
        <v>0</v>
      </c>
      <c r="BO242">
        <f t="shared" si="227"/>
        <v>0</v>
      </c>
      <c r="BP242">
        <f t="shared" si="228"/>
        <v>0</v>
      </c>
      <c r="BQ242">
        <f t="shared" si="229"/>
        <v>0</v>
      </c>
      <c r="BR242">
        <f t="shared" si="230"/>
        <v>0</v>
      </c>
      <c r="BS242">
        <f t="shared" si="231"/>
        <v>0</v>
      </c>
      <c r="BT242">
        <f t="shared" si="232"/>
        <v>0</v>
      </c>
      <c r="BU242">
        <f t="shared" si="233"/>
        <v>0</v>
      </c>
      <c r="BV242">
        <f t="shared" si="234"/>
        <v>0</v>
      </c>
      <c r="BW242">
        <f t="shared" si="235"/>
        <v>0</v>
      </c>
      <c r="BX242">
        <f t="shared" si="236"/>
        <v>0</v>
      </c>
      <c r="BY242">
        <f t="shared" si="237"/>
        <v>0</v>
      </c>
      <c r="BZ242">
        <f t="shared" si="238"/>
        <v>0</v>
      </c>
      <c r="CA242">
        <f t="shared" si="239"/>
        <v>0</v>
      </c>
      <c r="CB242">
        <f t="shared" si="240"/>
        <v>0</v>
      </c>
      <c r="CC242">
        <f t="shared" si="241"/>
        <v>0</v>
      </c>
      <c r="CD242">
        <f t="shared" si="242"/>
        <v>0</v>
      </c>
      <c r="CE242">
        <f t="shared" si="243"/>
        <v>0</v>
      </c>
      <c r="CF242">
        <f t="shared" si="244"/>
        <v>0</v>
      </c>
      <c r="CG242">
        <f t="shared" si="209"/>
        <v>0</v>
      </c>
      <c r="CH242">
        <f t="shared" si="210"/>
        <v>4</v>
      </c>
    </row>
    <row r="243" spans="1:86">
      <c r="A243" t="s">
        <v>361</v>
      </c>
      <c r="B243" t="s">
        <v>106</v>
      </c>
      <c r="C243">
        <v>2</v>
      </c>
      <c r="D243">
        <v>1</v>
      </c>
      <c r="E243">
        <v>2</v>
      </c>
      <c r="F243">
        <v>4</v>
      </c>
      <c r="H243">
        <v>1200</v>
      </c>
      <c r="I243">
        <v>20</v>
      </c>
      <c r="J243">
        <f t="shared" si="208"/>
        <v>40</v>
      </c>
      <c r="K243">
        <v>0</v>
      </c>
      <c r="L243">
        <v>200</v>
      </c>
      <c r="M243">
        <v>3000</v>
      </c>
      <c r="N243">
        <v>2000</v>
      </c>
      <c r="O243">
        <v>600</v>
      </c>
      <c r="V243">
        <v>1</v>
      </c>
      <c r="AY243">
        <f t="shared" si="211"/>
        <v>0</v>
      </c>
      <c r="AZ243">
        <f t="shared" si="212"/>
        <v>0</v>
      </c>
      <c r="BA243">
        <f t="shared" si="213"/>
        <v>0</v>
      </c>
      <c r="BB243">
        <f t="shared" si="214"/>
        <v>0</v>
      </c>
      <c r="BC243">
        <f t="shared" si="215"/>
        <v>0</v>
      </c>
      <c r="BD243">
        <f t="shared" si="216"/>
        <v>4</v>
      </c>
      <c r="BE243">
        <f t="shared" si="217"/>
        <v>0</v>
      </c>
      <c r="BF243">
        <f t="shared" si="218"/>
        <v>0</v>
      </c>
      <c r="BG243">
        <f t="shared" si="219"/>
        <v>0</v>
      </c>
      <c r="BH243">
        <f t="shared" si="220"/>
        <v>0</v>
      </c>
      <c r="BI243">
        <f t="shared" si="221"/>
        <v>0</v>
      </c>
      <c r="BJ243">
        <f t="shared" si="222"/>
        <v>0</v>
      </c>
      <c r="BK243">
        <f t="shared" si="223"/>
        <v>0</v>
      </c>
      <c r="BL243">
        <f t="shared" si="224"/>
        <v>0</v>
      </c>
      <c r="BM243">
        <f t="shared" si="225"/>
        <v>0</v>
      </c>
      <c r="BN243">
        <f t="shared" si="226"/>
        <v>0</v>
      </c>
      <c r="BO243">
        <f t="shared" si="227"/>
        <v>0</v>
      </c>
      <c r="BP243">
        <f t="shared" si="228"/>
        <v>0</v>
      </c>
      <c r="BQ243">
        <f t="shared" si="229"/>
        <v>0</v>
      </c>
      <c r="BR243">
        <f t="shared" si="230"/>
        <v>0</v>
      </c>
      <c r="BS243">
        <f t="shared" si="231"/>
        <v>0</v>
      </c>
      <c r="BT243">
        <f t="shared" si="232"/>
        <v>0</v>
      </c>
      <c r="BU243">
        <f t="shared" si="233"/>
        <v>0</v>
      </c>
      <c r="BV243">
        <f t="shared" si="234"/>
        <v>0</v>
      </c>
      <c r="BW243">
        <f t="shared" si="235"/>
        <v>0</v>
      </c>
      <c r="BX243">
        <f t="shared" si="236"/>
        <v>0</v>
      </c>
      <c r="BY243">
        <f t="shared" si="237"/>
        <v>0</v>
      </c>
      <c r="BZ243">
        <f t="shared" si="238"/>
        <v>0</v>
      </c>
      <c r="CA243">
        <f t="shared" si="239"/>
        <v>0</v>
      </c>
      <c r="CB243">
        <f t="shared" si="240"/>
        <v>0</v>
      </c>
      <c r="CC243">
        <f t="shared" si="241"/>
        <v>0</v>
      </c>
      <c r="CD243">
        <f t="shared" si="242"/>
        <v>0</v>
      </c>
      <c r="CE243">
        <f t="shared" si="243"/>
        <v>0</v>
      </c>
      <c r="CF243">
        <f t="shared" si="244"/>
        <v>0</v>
      </c>
      <c r="CG243">
        <f t="shared" si="209"/>
        <v>4</v>
      </c>
      <c r="CH243">
        <f t="shared" si="210"/>
        <v>4</v>
      </c>
    </row>
    <row r="244" spans="1:86">
      <c r="A244" s="149" t="s">
        <v>1299</v>
      </c>
      <c r="B244" t="s">
        <v>106</v>
      </c>
      <c r="C244">
        <v>3</v>
      </c>
      <c r="D244">
        <v>1</v>
      </c>
      <c r="E244">
        <v>3</v>
      </c>
      <c r="F244">
        <v>4</v>
      </c>
      <c r="H244">
        <v>2400</v>
      </c>
      <c r="I244">
        <v>40</v>
      </c>
      <c r="J244">
        <f t="shared" si="208"/>
        <v>80</v>
      </c>
      <c r="K244">
        <v>0</v>
      </c>
      <c r="L244">
        <v>400</v>
      </c>
      <c r="M244">
        <v>6000</v>
      </c>
      <c r="N244">
        <v>4000</v>
      </c>
      <c r="O244">
        <v>1200</v>
      </c>
      <c r="V244">
        <v>2</v>
      </c>
      <c r="AY244">
        <f t="shared" si="211"/>
        <v>0</v>
      </c>
      <c r="AZ244">
        <f t="shared" si="212"/>
        <v>0</v>
      </c>
      <c r="BA244">
        <f t="shared" si="213"/>
        <v>0</v>
      </c>
      <c r="BB244">
        <f t="shared" si="214"/>
        <v>0</v>
      </c>
      <c r="BC244">
        <f t="shared" si="215"/>
        <v>0</v>
      </c>
      <c r="BD244">
        <f t="shared" si="216"/>
        <v>4</v>
      </c>
      <c r="BE244">
        <f t="shared" si="217"/>
        <v>0</v>
      </c>
      <c r="BF244">
        <f t="shared" si="218"/>
        <v>0</v>
      </c>
      <c r="BG244">
        <f t="shared" si="219"/>
        <v>0</v>
      </c>
      <c r="BH244">
        <f t="shared" si="220"/>
        <v>0</v>
      </c>
      <c r="BI244">
        <f t="shared" si="221"/>
        <v>0</v>
      </c>
      <c r="BJ244">
        <f t="shared" si="222"/>
        <v>0</v>
      </c>
      <c r="BK244">
        <f t="shared" si="223"/>
        <v>0</v>
      </c>
      <c r="BL244">
        <f t="shared" si="224"/>
        <v>0</v>
      </c>
      <c r="BM244">
        <f t="shared" si="225"/>
        <v>0</v>
      </c>
      <c r="BN244">
        <f t="shared" si="226"/>
        <v>0</v>
      </c>
      <c r="BO244">
        <f t="shared" si="227"/>
        <v>0</v>
      </c>
      <c r="BP244">
        <f t="shared" si="228"/>
        <v>0</v>
      </c>
      <c r="BQ244">
        <f t="shared" si="229"/>
        <v>0</v>
      </c>
      <c r="BR244">
        <f t="shared" si="230"/>
        <v>0</v>
      </c>
      <c r="BS244">
        <f t="shared" si="231"/>
        <v>0</v>
      </c>
      <c r="BT244">
        <f t="shared" si="232"/>
        <v>0</v>
      </c>
      <c r="BU244">
        <f t="shared" si="233"/>
        <v>0</v>
      </c>
      <c r="BV244">
        <f t="shared" si="234"/>
        <v>0</v>
      </c>
      <c r="BW244">
        <f t="shared" si="235"/>
        <v>0</v>
      </c>
      <c r="BX244">
        <f t="shared" si="236"/>
        <v>0</v>
      </c>
      <c r="BY244">
        <f t="shared" si="237"/>
        <v>0</v>
      </c>
      <c r="BZ244">
        <f t="shared" si="238"/>
        <v>0</v>
      </c>
      <c r="CA244">
        <f t="shared" si="239"/>
        <v>0</v>
      </c>
      <c r="CB244">
        <f t="shared" si="240"/>
        <v>0</v>
      </c>
      <c r="CC244">
        <f t="shared" si="241"/>
        <v>0</v>
      </c>
      <c r="CD244">
        <f t="shared" si="242"/>
        <v>0</v>
      </c>
      <c r="CE244">
        <f t="shared" si="243"/>
        <v>0</v>
      </c>
      <c r="CF244">
        <f t="shared" si="244"/>
        <v>0</v>
      </c>
      <c r="CG244">
        <f t="shared" si="209"/>
        <v>4</v>
      </c>
      <c r="CH244">
        <f t="shared" si="210"/>
        <v>4</v>
      </c>
    </row>
    <row r="245" spans="1:86">
      <c r="A245" t="s">
        <v>361</v>
      </c>
      <c r="B245" t="s">
        <v>106</v>
      </c>
      <c r="C245">
        <v>4</v>
      </c>
      <c r="D245">
        <v>1</v>
      </c>
      <c r="E245">
        <v>4</v>
      </c>
      <c r="F245">
        <v>4</v>
      </c>
      <c r="H245">
        <v>4800</v>
      </c>
      <c r="I245">
        <v>80</v>
      </c>
      <c r="J245">
        <f t="shared" si="208"/>
        <v>160</v>
      </c>
      <c r="K245">
        <v>0</v>
      </c>
      <c r="L245">
        <v>800</v>
      </c>
      <c r="M245">
        <v>12000</v>
      </c>
      <c r="N245">
        <v>8000</v>
      </c>
      <c r="O245">
        <v>2400</v>
      </c>
      <c r="V245">
        <v>3</v>
      </c>
      <c r="AY245">
        <f t="shared" si="211"/>
        <v>0</v>
      </c>
      <c r="AZ245">
        <f t="shared" si="212"/>
        <v>0</v>
      </c>
      <c r="BA245">
        <f t="shared" si="213"/>
        <v>0</v>
      </c>
      <c r="BB245">
        <f t="shared" si="214"/>
        <v>0</v>
      </c>
      <c r="BC245">
        <f t="shared" si="215"/>
        <v>0</v>
      </c>
      <c r="BD245">
        <f t="shared" si="216"/>
        <v>4</v>
      </c>
      <c r="BE245">
        <f t="shared" si="217"/>
        <v>0</v>
      </c>
      <c r="BF245">
        <f t="shared" si="218"/>
        <v>0</v>
      </c>
      <c r="BG245">
        <f t="shared" si="219"/>
        <v>0</v>
      </c>
      <c r="BH245">
        <f t="shared" si="220"/>
        <v>0</v>
      </c>
      <c r="BI245">
        <f t="shared" si="221"/>
        <v>0</v>
      </c>
      <c r="BJ245">
        <f t="shared" si="222"/>
        <v>0</v>
      </c>
      <c r="BK245">
        <f t="shared" si="223"/>
        <v>0</v>
      </c>
      <c r="BL245">
        <f t="shared" si="224"/>
        <v>0</v>
      </c>
      <c r="BM245">
        <f t="shared" si="225"/>
        <v>0</v>
      </c>
      <c r="BN245">
        <f t="shared" si="226"/>
        <v>0</v>
      </c>
      <c r="BO245">
        <f t="shared" si="227"/>
        <v>0</v>
      </c>
      <c r="BP245">
        <f t="shared" si="228"/>
        <v>0</v>
      </c>
      <c r="BQ245">
        <f t="shared" si="229"/>
        <v>0</v>
      </c>
      <c r="BR245">
        <f t="shared" si="230"/>
        <v>0</v>
      </c>
      <c r="BS245">
        <f t="shared" si="231"/>
        <v>0</v>
      </c>
      <c r="BT245">
        <f t="shared" si="232"/>
        <v>0</v>
      </c>
      <c r="BU245">
        <f t="shared" si="233"/>
        <v>0</v>
      </c>
      <c r="BV245">
        <f t="shared" si="234"/>
        <v>0</v>
      </c>
      <c r="BW245">
        <f t="shared" si="235"/>
        <v>0</v>
      </c>
      <c r="BX245">
        <f t="shared" si="236"/>
        <v>0</v>
      </c>
      <c r="BY245">
        <f t="shared" si="237"/>
        <v>0</v>
      </c>
      <c r="BZ245">
        <f t="shared" si="238"/>
        <v>0</v>
      </c>
      <c r="CA245">
        <f t="shared" si="239"/>
        <v>0</v>
      </c>
      <c r="CB245">
        <f t="shared" si="240"/>
        <v>0</v>
      </c>
      <c r="CC245">
        <f t="shared" si="241"/>
        <v>0</v>
      </c>
      <c r="CD245">
        <f t="shared" si="242"/>
        <v>0</v>
      </c>
      <c r="CE245">
        <f t="shared" si="243"/>
        <v>0</v>
      </c>
      <c r="CF245">
        <f t="shared" si="244"/>
        <v>0</v>
      </c>
      <c r="CG245">
        <f t="shared" si="209"/>
        <v>4</v>
      </c>
      <c r="CH245">
        <f t="shared" si="210"/>
        <v>4</v>
      </c>
    </row>
    <row r="246" spans="1:86">
      <c r="A246" t="s">
        <v>361</v>
      </c>
      <c r="B246" t="s">
        <v>106</v>
      </c>
      <c r="C246">
        <v>5</v>
      </c>
      <c r="D246">
        <v>1</v>
      </c>
      <c r="E246">
        <v>5</v>
      </c>
      <c r="F246">
        <v>4</v>
      </c>
      <c r="H246">
        <v>9600</v>
      </c>
      <c r="I246">
        <v>160</v>
      </c>
      <c r="J246">
        <f t="shared" si="208"/>
        <v>320</v>
      </c>
      <c r="K246">
        <v>0</v>
      </c>
      <c r="L246">
        <v>1600</v>
      </c>
      <c r="M246">
        <v>24000</v>
      </c>
      <c r="N246">
        <v>16000</v>
      </c>
      <c r="O246">
        <v>4800</v>
      </c>
      <c r="V246">
        <v>4</v>
      </c>
      <c r="AY246">
        <f t="shared" si="211"/>
        <v>0</v>
      </c>
      <c r="AZ246">
        <f t="shared" si="212"/>
        <v>0</v>
      </c>
      <c r="BA246">
        <f t="shared" si="213"/>
        <v>0</v>
      </c>
      <c r="BB246">
        <f t="shared" si="214"/>
        <v>0</v>
      </c>
      <c r="BC246">
        <f t="shared" si="215"/>
        <v>0</v>
      </c>
      <c r="BD246">
        <f t="shared" si="216"/>
        <v>4</v>
      </c>
      <c r="BE246">
        <f t="shared" si="217"/>
        <v>0</v>
      </c>
      <c r="BF246">
        <f t="shared" si="218"/>
        <v>0</v>
      </c>
      <c r="BG246">
        <f t="shared" si="219"/>
        <v>0</v>
      </c>
      <c r="BH246">
        <f t="shared" si="220"/>
        <v>0</v>
      </c>
      <c r="BI246">
        <f t="shared" si="221"/>
        <v>0</v>
      </c>
      <c r="BJ246">
        <f t="shared" si="222"/>
        <v>0</v>
      </c>
      <c r="BK246">
        <f t="shared" si="223"/>
        <v>0</v>
      </c>
      <c r="BL246">
        <f t="shared" si="224"/>
        <v>0</v>
      </c>
      <c r="BM246">
        <f t="shared" si="225"/>
        <v>0</v>
      </c>
      <c r="BN246">
        <f t="shared" si="226"/>
        <v>0</v>
      </c>
      <c r="BO246">
        <f t="shared" si="227"/>
        <v>0</v>
      </c>
      <c r="BP246">
        <f t="shared" si="228"/>
        <v>0</v>
      </c>
      <c r="BQ246">
        <f t="shared" si="229"/>
        <v>0</v>
      </c>
      <c r="BR246">
        <f t="shared" si="230"/>
        <v>0</v>
      </c>
      <c r="BS246">
        <f t="shared" si="231"/>
        <v>0</v>
      </c>
      <c r="BT246">
        <f t="shared" si="232"/>
        <v>0</v>
      </c>
      <c r="BU246">
        <f t="shared" si="233"/>
        <v>0</v>
      </c>
      <c r="BV246">
        <f t="shared" si="234"/>
        <v>0</v>
      </c>
      <c r="BW246">
        <f t="shared" si="235"/>
        <v>0</v>
      </c>
      <c r="BX246">
        <f t="shared" si="236"/>
        <v>0</v>
      </c>
      <c r="BY246">
        <f t="shared" si="237"/>
        <v>0</v>
      </c>
      <c r="BZ246">
        <f t="shared" si="238"/>
        <v>0</v>
      </c>
      <c r="CA246">
        <f t="shared" si="239"/>
        <v>0</v>
      </c>
      <c r="CB246">
        <f t="shared" si="240"/>
        <v>0</v>
      </c>
      <c r="CC246">
        <f t="shared" si="241"/>
        <v>0</v>
      </c>
      <c r="CD246">
        <f t="shared" si="242"/>
        <v>0</v>
      </c>
      <c r="CE246">
        <f t="shared" si="243"/>
        <v>0</v>
      </c>
      <c r="CF246">
        <f t="shared" si="244"/>
        <v>0</v>
      </c>
      <c r="CG246">
        <f t="shared" si="209"/>
        <v>4</v>
      </c>
      <c r="CH246">
        <f t="shared" si="210"/>
        <v>4</v>
      </c>
    </row>
    <row r="247" spans="1:86">
      <c r="A247" t="s">
        <v>361</v>
      </c>
      <c r="B247" t="s">
        <v>106</v>
      </c>
      <c r="C247">
        <v>6</v>
      </c>
      <c r="D247">
        <v>1</v>
      </c>
      <c r="E247">
        <v>6</v>
      </c>
      <c r="F247">
        <v>4</v>
      </c>
      <c r="H247">
        <v>19200</v>
      </c>
      <c r="I247">
        <v>320</v>
      </c>
      <c r="J247">
        <f t="shared" si="208"/>
        <v>640</v>
      </c>
      <c r="K247">
        <v>0</v>
      </c>
      <c r="L247">
        <v>3200</v>
      </c>
      <c r="M247">
        <v>48000</v>
      </c>
      <c r="N247">
        <v>32000</v>
      </c>
      <c r="O247">
        <v>9600</v>
      </c>
      <c r="V247">
        <v>5</v>
      </c>
      <c r="AY247">
        <f t="shared" si="211"/>
        <v>0</v>
      </c>
      <c r="AZ247">
        <f t="shared" si="212"/>
        <v>0</v>
      </c>
      <c r="BA247">
        <f t="shared" si="213"/>
        <v>0</v>
      </c>
      <c r="BB247">
        <f t="shared" si="214"/>
        <v>0</v>
      </c>
      <c r="BC247">
        <f t="shared" si="215"/>
        <v>0</v>
      </c>
      <c r="BD247">
        <f t="shared" si="216"/>
        <v>4</v>
      </c>
      <c r="BE247">
        <f t="shared" si="217"/>
        <v>0</v>
      </c>
      <c r="BF247">
        <f t="shared" si="218"/>
        <v>0</v>
      </c>
      <c r="BG247">
        <f t="shared" si="219"/>
        <v>0</v>
      </c>
      <c r="BH247">
        <f t="shared" si="220"/>
        <v>0</v>
      </c>
      <c r="BI247">
        <f t="shared" si="221"/>
        <v>0</v>
      </c>
      <c r="BJ247">
        <f t="shared" si="222"/>
        <v>0</v>
      </c>
      <c r="BK247">
        <f t="shared" si="223"/>
        <v>0</v>
      </c>
      <c r="BL247">
        <f t="shared" si="224"/>
        <v>0</v>
      </c>
      <c r="BM247">
        <f t="shared" si="225"/>
        <v>0</v>
      </c>
      <c r="BN247">
        <f t="shared" si="226"/>
        <v>0</v>
      </c>
      <c r="BO247">
        <f t="shared" si="227"/>
        <v>0</v>
      </c>
      <c r="BP247">
        <f t="shared" si="228"/>
        <v>0</v>
      </c>
      <c r="BQ247">
        <f t="shared" si="229"/>
        <v>0</v>
      </c>
      <c r="BR247">
        <f t="shared" si="230"/>
        <v>0</v>
      </c>
      <c r="BS247">
        <f t="shared" si="231"/>
        <v>0</v>
      </c>
      <c r="BT247">
        <f t="shared" si="232"/>
        <v>0</v>
      </c>
      <c r="BU247">
        <f t="shared" si="233"/>
        <v>0</v>
      </c>
      <c r="BV247">
        <f t="shared" si="234"/>
        <v>0</v>
      </c>
      <c r="BW247">
        <f t="shared" si="235"/>
        <v>0</v>
      </c>
      <c r="BX247">
        <f t="shared" si="236"/>
        <v>0</v>
      </c>
      <c r="BY247">
        <f t="shared" si="237"/>
        <v>0</v>
      </c>
      <c r="BZ247">
        <f t="shared" si="238"/>
        <v>0</v>
      </c>
      <c r="CA247">
        <f t="shared" si="239"/>
        <v>0</v>
      </c>
      <c r="CB247">
        <f t="shared" si="240"/>
        <v>0</v>
      </c>
      <c r="CC247">
        <f t="shared" si="241"/>
        <v>0</v>
      </c>
      <c r="CD247">
        <f t="shared" si="242"/>
        <v>0</v>
      </c>
      <c r="CE247">
        <f t="shared" si="243"/>
        <v>0</v>
      </c>
      <c r="CF247">
        <f t="shared" si="244"/>
        <v>0</v>
      </c>
      <c r="CG247">
        <f t="shared" si="209"/>
        <v>4</v>
      </c>
      <c r="CH247">
        <f t="shared" si="210"/>
        <v>4</v>
      </c>
    </row>
    <row r="248" spans="1:86">
      <c r="A248" t="s">
        <v>361</v>
      </c>
      <c r="B248" t="s">
        <v>106</v>
      </c>
      <c r="C248">
        <v>7</v>
      </c>
      <c r="D248">
        <v>1</v>
      </c>
      <c r="E248">
        <v>7</v>
      </c>
      <c r="F248">
        <v>4</v>
      </c>
      <c r="H248">
        <v>38400</v>
      </c>
      <c r="I248">
        <v>640</v>
      </c>
      <c r="J248">
        <f t="shared" si="208"/>
        <v>1280</v>
      </c>
      <c r="K248">
        <v>0</v>
      </c>
      <c r="L248">
        <v>6400</v>
      </c>
      <c r="M248">
        <v>96000</v>
      </c>
      <c r="N248">
        <v>64000</v>
      </c>
      <c r="O248">
        <v>19200</v>
      </c>
      <c r="V248">
        <v>6</v>
      </c>
      <c r="AY248">
        <f t="shared" si="211"/>
        <v>0</v>
      </c>
      <c r="AZ248">
        <f t="shared" si="212"/>
        <v>0</v>
      </c>
      <c r="BA248">
        <f t="shared" si="213"/>
        <v>0</v>
      </c>
      <c r="BB248">
        <f t="shared" si="214"/>
        <v>0</v>
      </c>
      <c r="BC248">
        <f t="shared" si="215"/>
        <v>0</v>
      </c>
      <c r="BD248">
        <f t="shared" si="216"/>
        <v>4</v>
      </c>
      <c r="BE248">
        <f t="shared" si="217"/>
        <v>0</v>
      </c>
      <c r="BF248">
        <f t="shared" si="218"/>
        <v>0</v>
      </c>
      <c r="BG248">
        <f t="shared" si="219"/>
        <v>0</v>
      </c>
      <c r="BH248">
        <f t="shared" si="220"/>
        <v>0</v>
      </c>
      <c r="BI248">
        <f t="shared" si="221"/>
        <v>0</v>
      </c>
      <c r="BJ248">
        <f t="shared" si="222"/>
        <v>0</v>
      </c>
      <c r="BK248">
        <f t="shared" si="223"/>
        <v>0</v>
      </c>
      <c r="BL248">
        <f t="shared" si="224"/>
        <v>0</v>
      </c>
      <c r="BM248">
        <f t="shared" si="225"/>
        <v>0</v>
      </c>
      <c r="BN248">
        <f t="shared" si="226"/>
        <v>0</v>
      </c>
      <c r="BO248">
        <f t="shared" si="227"/>
        <v>0</v>
      </c>
      <c r="BP248">
        <f t="shared" si="228"/>
        <v>0</v>
      </c>
      <c r="BQ248">
        <f t="shared" si="229"/>
        <v>0</v>
      </c>
      <c r="BR248">
        <f t="shared" si="230"/>
        <v>0</v>
      </c>
      <c r="BS248">
        <f t="shared" si="231"/>
        <v>0</v>
      </c>
      <c r="BT248">
        <f t="shared" si="232"/>
        <v>0</v>
      </c>
      <c r="BU248">
        <f t="shared" si="233"/>
        <v>0</v>
      </c>
      <c r="BV248">
        <f t="shared" si="234"/>
        <v>0</v>
      </c>
      <c r="BW248">
        <f t="shared" si="235"/>
        <v>0</v>
      </c>
      <c r="BX248">
        <f t="shared" si="236"/>
        <v>0</v>
      </c>
      <c r="BY248">
        <f t="shared" si="237"/>
        <v>0</v>
      </c>
      <c r="BZ248">
        <f t="shared" si="238"/>
        <v>0</v>
      </c>
      <c r="CA248">
        <f t="shared" si="239"/>
        <v>0</v>
      </c>
      <c r="CB248">
        <f t="shared" si="240"/>
        <v>0</v>
      </c>
      <c r="CC248">
        <f t="shared" si="241"/>
        <v>0</v>
      </c>
      <c r="CD248">
        <f t="shared" si="242"/>
        <v>0</v>
      </c>
      <c r="CE248">
        <f t="shared" si="243"/>
        <v>0</v>
      </c>
      <c r="CF248">
        <f t="shared" si="244"/>
        <v>0</v>
      </c>
      <c r="CG248">
        <f t="shared" si="209"/>
        <v>4</v>
      </c>
      <c r="CH248">
        <f t="shared" si="210"/>
        <v>4</v>
      </c>
    </row>
    <row r="249" spans="1:86">
      <c r="A249" t="s">
        <v>361</v>
      </c>
      <c r="B249" t="s">
        <v>106</v>
      </c>
      <c r="C249">
        <v>8</v>
      </c>
      <c r="D249">
        <v>1</v>
      </c>
      <c r="E249">
        <v>8</v>
      </c>
      <c r="F249">
        <v>4</v>
      </c>
      <c r="H249">
        <v>76800</v>
      </c>
      <c r="I249">
        <v>1280</v>
      </c>
      <c r="J249">
        <f t="shared" si="208"/>
        <v>2560</v>
      </c>
      <c r="K249">
        <v>0</v>
      </c>
      <c r="L249">
        <v>12800</v>
      </c>
      <c r="M249">
        <v>192000</v>
      </c>
      <c r="N249">
        <v>128000</v>
      </c>
      <c r="O249">
        <v>38400</v>
      </c>
      <c r="V249">
        <v>7</v>
      </c>
      <c r="AY249">
        <f t="shared" si="211"/>
        <v>0</v>
      </c>
      <c r="AZ249">
        <f t="shared" si="212"/>
        <v>0</v>
      </c>
      <c r="BA249">
        <f t="shared" si="213"/>
        <v>0</v>
      </c>
      <c r="BB249">
        <f t="shared" si="214"/>
        <v>0</v>
      </c>
      <c r="BC249">
        <f t="shared" si="215"/>
        <v>0</v>
      </c>
      <c r="BD249">
        <f t="shared" si="216"/>
        <v>4</v>
      </c>
      <c r="BE249">
        <f t="shared" si="217"/>
        <v>0</v>
      </c>
      <c r="BF249">
        <f t="shared" si="218"/>
        <v>0</v>
      </c>
      <c r="BG249">
        <f t="shared" si="219"/>
        <v>0</v>
      </c>
      <c r="BH249">
        <f t="shared" si="220"/>
        <v>0</v>
      </c>
      <c r="BI249">
        <f t="shared" si="221"/>
        <v>0</v>
      </c>
      <c r="BJ249">
        <f t="shared" si="222"/>
        <v>0</v>
      </c>
      <c r="BK249">
        <f t="shared" si="223"/>
        <v>0</v>
      </c>
      <c r="BL249">
        <f t="shared" si="224"/>
        <v>0</v>
      </c>
      <c r="BM249">
        <f t="shared" si="225"/>
        <v>0</v>
      </c>
      <c r="BN249">
        <f t="shared" si="226"/>
        <v>0</v>
      </c>
      <c r="BO249">
        <f t="shared" si="227"/>
        <v>0</v>
      </c>
      <c r="BP249">
        <f t="shared" si="228"/>
        <v>0</v>
      </c>
      <c r="BQ249">
        <f t="shared" si="229"/>
        <v>0</v>
      </c>
      <c r="BR249">
        <f t="shared" si="230"/>
        <v>0</v>
      </c>
      <c r="BS249">
        <f t="shared" si="231"/>
        <v>0</v>
      </c>
      <c r="BT249">
        <f t="shared" si="232"/>
        <v>0</v>
      </c>
      <c r="BU249">
        <f t="shared" si="233"/>
        <v>0</v>
      </c>
      <c r="BV249">
        <f t="shared" si="234"/>
        <v>0</v>
      </c>
      <c r="BW249">
        <f t="shared" si="235"/>
        <v>0</v>
      </c>
      <c r="BX249">
        <f t="shared" si="236"/>
        <v>0</v>
      </c>
      <c r="BY249">
        <f t="shared" si="237"/>
        <v>0</v>
      </c>
      <c r="BZ249">
        <f t="shared" si="238"/>
        <v>0</v>
      </c>
      <c r="CA249">
        <f t="shared" si="239"/>
        <v>0</v>
      </c>
      <c r="CB249">
        <f t="shared" si="240"/>
        <v>0</v>
      </c>
      <c r="CC249">
        <f t="shared" si="241"/>
        <v>0</v>
      </c>
      <c r="CD249">
        <f t="shared" si="242"/>
        <v>0</v>
      </c>
      <c r="CE249">
        <f t="shared" si="243"/>
        <v>0</v>
      </c>
      <c r="CF249">
        <f t="shared" si="244"/>
        <v>0</v>
      </c>
      <c r="CG249">
        <f t="shared" si="209"/>
        <v>4</v>
      </c>
      <c r="CH249">
        <f t="shared" si="210"/>
        <v>4</v>
      </c>
    </row>
    <row r="250" spans="1:86">
      <c r="A250" t="s">
        <v>361</v>
      </c>
      <c r="B250" t="s">
        <v>106</v>
      </c>
      <c r="C250">
        <v>9</v>
      </c>
      <c r="D250">
        <v>1</v>
      </c>
      <c r="E250">
        <v>9</v>
      </c>
      <c r="F250">
        <v>4</v>
      </c>
      <c r="H250">
        <v>153600</v>
      </c>
      <c r="I250">
        <v>2560</v>
      </c>
      <c r="J250">
        <f t="shared" si="208"/>
        <v>5120</v>
      </c>
      <c r="K250">
        <v>0</v>
      </c>
      <c r="L250">
        <v>25600</v>
      </c>
      <c r="M250">
        <v>384000</v>
      </c>
      <c r="N250">
        <v>256000</v>
      </c>
      <c r="O250">
        <v>76800</v>
      </c>
      <c r="V250">
        <v>8</v>
      </c>
      <c r="AY250">
        <f t="shared" si="211"/>
        <v>0</v>
      </c>
      <c r="AZ250">
        <f t="shared" si="212"/>
        <v>0</v>
      </c>
      <c r="BA250">
        <f t="shared" si="213"/>
        <v>0</v>
      </c>
      <c r="BB250">
        <f t="shared" si="214"/>
        <v>0</v>
      </c>
      <c r="BC250">
        <f t="shared" si="215"/>
        <v>0</v>
      </c>
      <c r="BD250">
        <f t="shared" si="216"/>
        <v>4</v>
      </c>
      <c r="BE250">
        <f t="shared" si="217"/>
        <v>0</v>
      </c>
      <c r="BF250">
        <f t="shared" si="218"/>
        <v>0</v>
      </c>
      <c r="BG250">
        <f t="shared" si="219"/>
        <v>0</v>
      </c>
      <c r="BH250">
        <f t="shared" si="220"/>
        <v>0</v>
      </c>
      <c r="BI250">
        <f t="shared" si="221"/>
        <v>0</v>
      </c>
      <c r="BJ250">
        <f t="shared" si="222"/>
        <v>0</v>
      </c>
      <c r="BK250">
        <f t="shared" si="223"/>
        <v>0</v>
      </c>
      <c r="BL250">
        <f t="shared" si="224"/>
        <v>0</v>
      </c>
      <c r="BM250">
        <f t="shared" si="225"/>
        <v>0</v>
      </c>
      <c r="BN250">
        <f t="shared" si="226"/>
        <v>0</v>
      </c>
      <c r="BO250">
        <f t="shared" si="227"/>
        <v>0</v>
      </c>
      <c r="BP250">
        <f t="shared" si="228"/>
        <v>0</v>
      </c>
      <c r="BQ250">
        <f t="shared" si="229"/>
        <v>0</v>
      </c>
      <c r="BR250">
        <f t="shared" si="230"/>
        <v>0</v>
      </c>
      <c r="BS250">
        <f t="shared" si="231"/>
        <v>0</v>
      </c>
      <c r="BT250">
        <f t="shared" si="232"/>
        <v>0</v>
      </c>
      <c r="BU250">
        <f t="shared" si="233"/>
        <v>0</v>
      </c>
      <c r="BV250">
        <f t="shared" si="234"/>
        <v>0</v>
      </c>
      <c r="BW250">
        <f t="shared" si="235"/>
        <v>0</v>
      </c>
      <c r="BX250">
        <f t="shared" si="236"/>
        <v>0</v>
      </c>
      <c r="BY250">
        <f t="shared" si="237"/>
        <v>0</v>
      </c>
      <c r="BZ250">
        <f t="shared" si="238"/>
        <v>0</v>
      </c>
      <c r="CA250">
        <f t="shared" si="239"/>
        <v>0</v>
      </c>
      <c r="CB250">
        <f t="shared" si="240"/>
        <v>0</v>
      </c>
      <c r="CC250">
        <f t="shared" si="241"/>
        <v>0</v>
      </c>
      <c r="CD250">
        <f t="shared" si="242"/>
        <v>0</v>
      </c>
      <c r="CE250">
        <f t="shared" si="243"/>
        <v>0</v>
      </c>
      <c r="CF250">
        <f t="shared" si="244"/>
        <v>0</v>
      </c>
      <c r="CG250">
        <f t="shared" si="209"/>
        <v>4</v>
      </c>
      <c r="CH250">
        <f t="shared" si="210"/>
        <v>4</v>
      </c>
    </row>
    <row r="251" spans="1:86" ht="25.5">
      <c r="A251" t="s">
        <v>361</v>
      </c>
      <c r="B251" t="s">
        <v>106</v>
      </c>
      <c r="C251">
        <v>10</v>
      </c>
      <c r="D251">
        <v>1</v>
      </c>
      <c r="E251">
        <v>10</v>
      </c>
      <c r="F251">
        <v>4</v>
      </c>
      <c r="G251" t="s">
        <v>117</v>
      </c>
      <c r="H251">
        <v>307200</v>
      </c>
      <c r="I251">
        <v>5120</v>
      </c>
      <c r="J251">
        <f t="shared" si="208"/>
        <v>10240</v>
      </c>
      <c r="K251">
        <v>0</v>
      </c>
      <c r="L251">
        <v>51200</v>
      </c>
      <c r="M251">
        <v>768000</v>
      </c>
      <c r="N251">
        <v>512000</v>
      </c>
      <c r="O251">
        <v>153600</v>
      </c>
      <c r="V251">
        <v>9</v>
      </c>
      <c r="AY251">
        <f t="shared" si="211"/>
        <v>0</v>
      </c>
      <c r="AZ251">
        <f t="shared" si="212"/>
        <v>0</v>
      </c>
      <c r="BA251">
        <f t="shared" si="213"/>
        <v>0</v>
      </c>
      <c r="BB251">
        <f t="shared" si="214"/>
        <v>0</v>
      </c>
      <c r="BC251">
        <f t="shared" si="215"/>
        <v>0</v>
      </c>
      <c r="BD251">
        <f t="shared" si="216"/>
        <v>4</v>
      </c>
      <c r="BE251">
        <f t="shared" si="217"/>
        <v>0</v>
      </c>
      <c r="BF251">
        <f t="shared" si="218"/>
        <v>0</v>
      </c>
      <c r="BG251">
        <f t="shared" si="219"/>
        <v>0</v>
      </c>
      <c r="BH251">
        <f t="shared" si="220"/>
        <v>0</v>
      </c>
      <c r="BI251">
        <f t="shared" si="221"/>
        <v>0</v>
      </c>
      <c r="BJ251">
        <f t="shared" si="222"/>
        <v>0</v>
      </c>
      <c r="BK251">
        <f t="shared" si="223"/>
        <v>0</v>
      </c>
      <c r="BL251">
        <f t="shared" si="224"/>
        <v>0</v>
      </c>
      <c r="BM251">
        <f t="shared" si="225"/>
        <v>0</v>
      </c>
      <c r="BN251">
        <f t="shared" si="226"/>
        <v>0</v>
      </c>
      <c r="BO251">
        <f t="shared" si="227"/>
        <v>0</v>
      </c>
      <c r="BP251">
        <f t="shared" si="228"/>
        <v>0</v>
      </c>
      <c r="BQ251">
        <f t="shared" si="229"/>
        <v>0</v>
      </c>
      <c r="BR251">
        <f t="shared" si="230"/>
        <v>0</v>
      </c>
      <c r="BS251">
        <f t="shared" si="231"/>
        <v>0</v>
      </c>
      <c r="BT251">
        <f t="shared" si="232"/>
        <v>0</v>
      </c>
      <c r="BU251">
        <f t="shared" si="233"/>
        <v>0</v>
      </c>
      <c r="BV251">
        <f t="shared" si="234"/>
        <v>0</v>
      </c>
      <c r="BW251">
        <f t="shared" si="235"/>
        <v>0</v>
      </c>
      <c r="BX251">
        <f t="shared" si="236"/>
        <v>0</v>
      </c>
      <c r="BY251">
        <f t="shared" si="237"/>
        <v>0</v>
      </c>
      <c r="BZ251">
        <f t="shared" si="238"/>
        <v>0</v>
      </c>
      <c r="CA251">
        <f t="shared" si="239"/>
        <v>0</v>
      </c>
      <c r="CB251">
        <f t="shared" si="240"/>
        <v>0</v>
      </c>
      <c r="CC251">
        <f t="shared" si="241"/>
        <v>0</v>
      </c>
      <c r="CD251">
        <f t="shared" si="242"/>
        <v>0</v>
      </c>
      <c r="CE251">
        <f t="shared" si="243"/>
        <v>0</v>
      </c>
      <c r="CF251">
        <f t="shared" si="244"/>
        <v>0</v>
      </c>
      <c r="CG251">
        <f t="shared" si="209"/>
        <v>4</v>
      </c>
      <c r="CH251">
        <f t="shared" si="210"/>
        <v>4</v>
      </c>
    </row>
    <row r="252" spans="1:86">
      <c r="A252" t="s">
        <v>366</v>
      </c>
      <c r="B252" t="s">
        <v>106</v>
      </c>
      <c r="C252">
        <v>1</v>
      </c>
      <c r="D252">
        <v>1</v>
      </c>
      <c r="E252">
        <v>1</v>
      </c>
      <c r="F252">
        <v>4</v>
      </c>
      <c r="H252">
        <v>900</v>
      </c>
      <c r="I252">
        <v>15</v>
      </c>
      <c r="J252">
        <f t="shared" si="208"/>
        <v>30</v>
      </c>
      <c r="K252">
        <v>0</v>
      </c>
      <c r="L252">
        <v>3000</v>
      </c>
      <c r="M252">
        <v>1500</v>
      </c>
      <c r="N252">
        <v>10000</v>
      </c>
      <c r="O252">
        <v>500</v>
      </c>
      <c r="AH252">
        <v>2</v>
      </c>
      <c r="AY252">
        <f t="shared" si="211"/>
        <v>0</v>
      </c>
      <c r="AZ252">
        <f t="shared" si="212"/>
        <v>0</v>
      </c>
      <c r="BA252">
        <f t="shared" si="213"/>
        <v>0</v>
      </c>
      <c r="BB252">
        <f t="shared" si="214"/>
        <v>0</v>
      </c>
      <c r="BC252">
        <f t="shared" si="215"/>
        <v>0</v>
      </c>
      <c r="BD252">
        <f t="shared" si="216"/>
        <v>0</v>
      </c>
      <c r="BE252">
        <f t="shared" si="217"/>
        <v>0</v>
      </c>
      <c r="BF252">
        <f t="shared" si="218"/>
        <v>0</v>
      </c>
      <c r="BG252">
        <f t="shared" si="219"/>
        <v>0</v>
      </c>
      <c r="BH252">
        <f t="shared" si="220"/>
        <v>0</v>
      </c>
      <c r="BI252">
        <f t="shared" si="221"/>
        <v>0</v>
      </c>
      <c r="BJ252">
        <f t="shared" si="222"/>
        <v>0</v>
      </c>
      <c r="BK252">
        <f t="shared" si="223"/>
        <v>0</v>
      </c>
      <c r="BL252">
        <f t="shared" si="224"/>
        <v>0</v>
      </c>
      <c r="BM252">
        <f t="shared" si="225"/>
        <v>0</v>
      </c>
      <c r="BN252">
        <f t="shared" si="226"/>
        <v>0</v>
      </c>
      <c r="BO252">
        <f t="shared" si="227"/>
        <v>0</v>
      </c>
      <c r="BP252">
        <f t="shared" si="228"/>
        <v>0</v>
      </c>
      <c r="BQ252">
        <f t="shared" si="229"/>
        <v>0</v>
      </c>
      <c r="BR252">
        <f t="shared" si="230"/>
        <v>0</v>
      </c>
      <c r="BS252">
        <f t="shared" si="231"/>
        <v>0</v>
      </c>
      <c r="BT252">
        <f t="shared" si="232"/>
        <v>0</v>
      </c>
      <c r="BU252">
        <f t="shared" si="233"/>
        <v>0</v>
      </c>
      <c r="BV252">
        <f t="shared" si="234"/>
        <v>0</v>
      </c>
      <c r="BW252">
        <f t="shared" si="235"/>
        <v>0</v>
      </c>
      <c r="BX252">
        <f t="shared" si="236"/>
        <v>0</v>
      </c>
      <c r="BY252">
        <f t="shared" si="237"/>
        <v>0</v>
      </c>
      <c r="BZ252">
        <f t="shared" si="238"/>
        <v>0</v>
      </c>
      <c r="CA252">
        <f t="shared" si="239"/>
        <v>0</v>
      </c>
      <c r="CB252">
        <f t="shared" si="240"/>
        <v>0</v>
      </c>
      <c r="CC252">
        <f t="shared" si="241"/>
        <v>0</v>
      </c>
      <c r="CD252">
        <f t="shared" si="242"/>
        <v>0</v>
      </c>
      <c r="CE252">
        <f t="shared" si="243"/>
        <v>0</v>
      </c>
      <c r="CF252">
        <f t="shared" si="244"/>
        <v>0</v>
      </c>
      <c r="CG252">
        <f t="shared" si="209"/>
        <v>0</v>
      </c>
      <c r="CH252">
        <f t="shared" si="210"/>
        <v>4</v>
      </c>
    </row>
    <row r="253" spans="1:86">
      <c r="A253" t="s">
        <v>366</v>
      </c>
      <c r="B253" t="s">
        <v>106</v>
      </c>
      <c r="C253">
        <v>2</v>
      </c>
      <c r="D253">
        <v>1</v>
      </c>
      <c r="E253">
        <v>2</v>
      </c>
      <c r="F253">
        <v>4</v>
      </c>
      <c r="H253">
        <v>1800</v>
      </c>
      <c r="I253">
        <v>30</v>
      </c>
      <c r="J253">
        <f t="shared" si="208"/>
        <v>60</v>
      </c>
      <c r="K253">
        <v>0</v>
      </c>
      <c r="L253">
        <v>6000</v>
      </c>
      <c r="M253">
        <v>3000</v>
      </c>
      <c r="N253">
        <v>20000</v>
      </c>
      <c r="O253">
        <v>1000</v>
      </c>
      <c r="Z253">
        <v>1</v>
      </c>
      <c r="AE253">
        <v>1</v>
      </c>
      <c r="AH253">
        <v>2</v>
      </c>
      <c r="AY253">
        <f t="shared" si="211"/>
        <v>0</v>
      </c>
      <c r="AZ253">
        <f t="shared" si="212"/>
        <v>0</v>
      </c>
      <c r="BA253">
        <f t="shared" si="213"/>
        <v>0</v>
      </c>
      <c r="BB253">
        <f t="shared" si="214"/>
        <v>0</v>
      </c>
      <c r="BC253">
        <f t="shared" si="215"/>
        <v>0</v>
      </c>
      <c r="BD253">
        <f t="shared" si="216"/>
        <v>0</v>
      </c>
      <c r="BE253">
        <f t="shared" si="217"/>
        <v>0</v>
      </c>
      <c r="BF253">
        <f t="shared" si="218"/>
        <v>0</v>
      </c>
      <c r="BG253">
        <f t="shared" si="219"/>
        <v>0</v>
      </c>
      <c r="BH253">
        <f t="shared" si="220"/>
        <v>4</v>
      </c>
      <c r="BI253">
        <f t="shared" si="221"/>
        <v>0</v>
      </c>
      <c r="BJ253">
        <f t="shared" si="222"/>
        <v>0</v>
      </c>
      <c r="BK253">
        <f t="shared" si="223"/>
        <v>0</v>
      </c>
      <c r="BL253">
        <f t="shared" si="224"/>
        <v>0</v>
      </c>
      <c r="BM253">
        <f t="shared" si="225"/>
        <v>4</v>
      </c>
      <c r="BN253">
        <f t="shared" si="226"/>
        <v>0</v>
      </c>
      <c r="BO253">
        <f t="shared" si="227"/>
        <v>0</v>
      </c>
      <c r="BP253">
        <f t="shared" si="228"/>
        <v>0</v>
      </c>
      <c r="BQ253">
        <f t="shared" si="229"/>
        <v>0</v>
      </c>
      <c r="BR253">
        <f t="shared" si="230"/>
        <v>0</v>
      </c>
      <c r="BS253">
        <f t="shared" si="231"/>
        <v>0</v>
      </c>
      <c r="BT253">
        <f t="shared" si="232"/>
        <v>0</v>
      </c>
      <c r="BU253">
        <f t="shared" si="233"/>
        <v>0</v>
      </c>
      <c r="BV253">
        <f t="shared" si="234"/>
        <v>0</v>
      </c>
      <c r="BW253">
        <f t="shared" si="235"/>
        <v>0</v>
      </c>
      <c r="BX253">
        <f t="shared" si="236"/>
        <v>0</v>
      </c>
      <c r="BY253">
        <f t="shared" si="237"/>
        <v>0</v>
      </c>
      <c r="BZ253">
        <f t="shared" si="238"/>
        <v>0</v>
      </c>
      <c r="CA253">
        <f t="shared" si="239"/>
        <v>0</v>
      </c>
      <c r="CB253">
        <f t="shared" si="240"/>
        <v>0</v>
      </c>
      <c r="CC253">
        <f t="shared" si="241"/>
        <v>0</v>
      </c>
      <c r="CD253">
        <f t="shared" si="242"/>
        <v>0</v>
      </c>
      <c r="CE253">
        <f t="shared" si="243"/>
        <v>0</v>
      </c>
      <c r="CF253">
        <f t="shared" si="244"/>
        <v>0</v>
      </c>
      <c r="CG253">
        <f t="shared" si="209"/>
        <v>4</v>
      </c>
      <c r="CH253">
        <f t="shared" si="210"/>
        <v>4</v>
      </c>
    </row>
    <row r="254" spans="1:86">
      <c r="A254" t="s">
        <v>366</v>
      </c>
      <c r="B254" t="s">
        <v>106</v>
      </c>
      <c r="C254">
        <v>3</v>
      </c>
      <c r="D254">
        <v>1</v>
      </c>
      <c r="E254">
        <v>3</v>
      </c>
      <c r="F254">
        <v>4</v>
      </c>
      <c r="H254">
        <v>3600</v>
      </c>
      <c r="I254">
        <v>60</v>
      </c>
      <c r="J254">
        <f t="shared" si="208"/>
        <v>120</v>
      </c>
      <c r="K254">
        <v>0</v>
      </c>
      <c r="L254">
        <v>12000</v>
      </c>
      <c r="M254">
        <v>6000</v>
      </c>
      <c r="N254">
        <v>40000</v>
      </c>
      <c r="O254">
        <v>2000</v>
      </c>
      <c r="Z254">
        <v>2</v>
      </c>
      <c r="AE254">
        <v>2</v>
      </c>
      <c r="AH254">
        <v>2</v>
      </c>
      <c r="AY254">
        <f t="shared" si="211"/>
        <v>0</v>
      </c>
      <c r="AZ254">
        <f t="shared" si="212"/>
        <v>0</v>
      </c>
      <c r="BA254">
        <f t="shared" si="213"/>
        <v>0</v>
      </c>
      <c r="BB254">
        <f t="shared" si="214"/>
        <v>0</v>
      </c>
      <c r="BC254">
        <f t="shared" si="215"/>
        <v>0</v>
      </c>
      <c r="BD254">
        <f t="shared" si="216"/>
        <v>0</v>
      </c>
      <c r="BE254">
        <f t="shared" si="217"/>
        <v>0</v>
      </c>
      <c r="BF254">
        <f t="shared" si="218"/>
        <v>0</v>
      </c>
      <c r="BG254">
        <f t="shared" si="219"/>
        <v>0</v>
      </c>
      <c r="BH254">
        <f t="shared" si="220"/>
        <v>4</v>
      </c>
      <c r="BI254">
        <f t="shared" si="221"/>
        <v>0</v>
      </c>
      <c r="BJ254">
        <f t="shared" si="222"/>
        <v>0</v>
      </c>
      <c r="BK254">
        <f t="shared" si="223"/>
        <v>0</v>
      </c>
      <c r="BL254">
        <f t="shared" si="224"/>
        <v>0</v>
      </c>
      <c r="BM254">
        <f t="shared" si="225"/>
        <v>4</v>
      </c>
      <c r="BN254">
        <f t="shared" si="226"/>
        <v>0</v>
      </c>
      <c r="BO254">
        <f t="shared" si="227"/>
        <v>0</v>
      </c>
      <c r="BP254">
        <f t="shared" si="228"/>
        <v>0</v>
      </c>
      <c r="BQ254">
        <f t="shared" si="229"/>
        <v>0</v>
      </c>
      <c r="BR254">
        <f t="shared" si="230"/>
        <v>0</v>
      </c>
      <c r="BS254">
        <f t="shared" si="231"/>
        <v>0</v>
      </c>
      <c r="BT254">
        <f t="shared" si="232"/>
        <v>0</v>
      </c>
      <c r="BU254">
        <f t="shared" si="233"/>
        <v>0</v>
      </c>
      <c r="BV254">
        <f t="shared" si="234"/>
        <v>0</v>
      </c>
      <c r="BW254">
        <f t="shared" si="235"/>
        <v>0</v>
      </c>
      <c r="BX254">
        <f t="shared" si="236"/>
        <v>0</v>
      </c>
      <c r="BY254">
        <f t="shared" si="237"/>
        <v>0</v>
      </c>
      <c r="BZ254">
        <f t="shared" si="238"/>
        <v>0</v>
      </c>
      <c r="CA254">
        <f t="shared" si="239"/>
        <v>0</v>
      </c>
      <c r="CB254">
        <f t="shared" si="240"/>
        <v>0</v>
      </c>
      <c r="CC254">
        <f t="shared" si="241"/>
        <v>0</v>
      </c>
      <c r="CD254">
        <f t="shared" si="242"/>
        <v>0</v>
      </c>
      <c r="CE254">
        <f t="shared" si="243"/>
        <v>0</v>
      </c>
      <c r="CF254">
        <f t="shared" si="244"/>
        <v>0</v>
      </c>
      <c r="CG254">
        <f t="shared" si="209"/>
        <v>4</v>
      </c>
      <c r="CH254">
        <f t="shared" si="210"/>
        <v>4</v>
      </c>
    </row>
    <row r="255" spans="1:86">
      <c r="A255" t="s">
        <v>366</v>
      </c>
      <c r="B255" t="s">
        <v>106</v>
      </c>
      <c r="C255">
        <v>4</v>
      </c>
      <c r="D255">
        <v>1</v>
      </c>
      <c r="E255">
        <v>4</v>
      </c>
      <c r="F255">
        <v>4</v>
      </c>
      <c r="H255">
        <v>7200</v>
      </c>
      <c r="I255">
        <v>120</v>
      </c>
      <c r="J255">
        <f t="shared" si="208"/>
        <v>240</v>
      </c>
      <c r="K255">
        <v>0</v>
      </c>
      <c r="L255">
        <v>24000</v>
      </c>
      <c r="M255">
        <v>12000</v>
      </c>
      <c r="N255">
        <v>80000</v>
      </c>
      <c r="O255">
        <v>4000</v>
      </c>
      <c r="Z255">
        <v>3</v>
      </c>
      <c r="AE255">
        <v>3</v>
      </c>
      <c r="AH255">
        <v>2</v>
      </c>
      <c r="AY255">
        <f t="shared" si="211"/>
        <v>0</v>
      </c>
      <c r="AZ255">
        <f t="shared" si="212"/>
        <v>0</v>
      </c>
      <c r="BA255">
        <f t="shared" si="213"/>
        <v>0</v>
      </c>
      <c r="BB255">
        <f t="shared" si="214"/>
        <v>0</v>
      </c>
      <c r="BC255">
        <f t="shared" si="215"/>
        <v>0</v>
      </c>
      <c r="BD255">
        <f t="shared" si="216"/>
        <v>0</v>
      </c>
      <c r="BE255">
        <f t="shared" si="217"/>
        <v>0</v>
      </c>
      <c r="BF255">
        <f t="shared" si="218"/>
        <v>0</v>
      </c>
      <c r="BG255">
        <f t="shared" si="219"/>
        <v>0</v>
      </c>
      <c r="BH255">
        <f t="shared" si="220"/>
        <v>4</v>
      </c>
      <c r="BI255">
        <f t="shared" si="221"/>
        <v>0</v>
      </c>
      <c r="BJ255">
        <f t="shared" si="222"/>
        <v>0</v>
      </c>
      <c r="BK255">
        <f t="shared" si="223"/>
        <v>0</v>
      </c>
      <c r="BL255">
        <f t="shared" si="224"/>
        <v>0</v>
      </c>
      <c r="BM255">
        <f t="shared" si="225"/>
        <v>4</v>
      </c>
      <c r="BN255">
        <f t="shared" si="226"/>
        <v>0</v>
      </c>
      <c r="BO255">
        <f t="shared" si="227"/>
        <v>0</v>
      </c>
      <c r="BP255">
        <f t="shared" si="228"/>
        <v>0</v>
      </c>
      <c r="BQ255">
        <f t="shared" si="229"/>
        <v>0</v>
      </c>
      <c r="BR255">
        <f t="shared" si="230"/>
        <v>0</v>
      </c>
      <c r="BS255">
        <f t="shared" si="231"/>
        <v>0</v>
      </c>
      <c r="BT255">
        <f t="shared" si="232"/>
        <v>0</v>
      </c>
      <c r="BU255">
        <f t="shared" si="233"/>
        <v>0</v>
      </c>
      <c r="BV255">
        <f t="shared" si="234"/>
        <v>0</v>
      </c>
      <c r="BW255">
        <f t="shared" si="235"/>
        <v>0</v>
      </c>
      <c r="BX255">
        <f t="shared" si="236"/>
        <v>0</v>
      </c>
      <c r="BY255">
        <f t="shared" si="237"/>
        <v>0</v>
      </c>
      <c r="BZ255">
        <f t="shared" si="238"/>
        <v>0</v>
      </c>
      <c r="CA255">
        <f t="shared" si="239"/>
        <v>0</v>
      </c>
      <c r="CB255">
        <f t="shared" si="240"/>
        <v>0</v>
      </c>
      <c r="CC255">
        <f t="shared" si="241"/>
        <v>0</v>
      </c>
      <c r="CD255">
        <f t="shared" si="242"/>
        <v>0</v>
      </c>
      <c r="CE255">
        <f t="shared" si="243"/>
        <v>0</v>
      </c>
      <c r="CF255">
        <f t="shared" si="244"/>
        <v>0</v>
      </c>
      <c r="CG255">
        <f t="shared" si="209"/>
        <v>4</v>
      </c>
      <c r="CH255">
        <f t="shared" si="210"/>
        <v>4</v>
      </c>
    </row>
    <row r="256" spans="1:86">
      <c r="A256" t="s">
        <v>366</v>
      </c>
      <c r="B256" t="s">
        <v>106</v>
      </c>
      <c r="C256">
        <v>5</v>
      </c>
      <c r="D256">
        <v>1</v>
      </c>
      <c r="E256">
        <v>5</v>
      </c>
      <c r="F256">
        <v>4</v>
      </c>
      <c r="H256">
        <v>14400</v>
      </c>
      <c r="I256">
        <v>240</v>
      </c>
      <c r="J256">
        <f t="shared" si="208"/>
        <v>480</v>
      </c>
      <c r="K256">
        <v>0</v>
      </c>
      <c r="L256">
        <v>48000</v>
      </c>
      <c r="M256">
        <v>24000</v>
      </c>
      <c r="N256">
        <v>160000</v>
      </c>
      <c r="O256">
        <v>8000</v>
      </c>
      <c r="Z256">
        <v>4</v>
      </c>
      <c r="AE256">
        <v>4</v>
      </c>
      <c r="AH256">
        <v>2</v>
      </c>
      <c r="AY256">
        <f t="shared" si="211"/>
        <v>0</v>
      </c>
      <c r="AZ256">
        <f t="shared" si="212"/>
        <v>0</v>
      </c>
      <c r="BA256">
        <f t="shared" si="213"/>
        <v>0</v>
      </c>
      <c r="BB256">
        <f t="shared" si="214"/>
        <v>0</v>
      </c>
      <c r="BC256">
        <f t="shared" si="215"/>
        <v>0</v>
      </c>
      <c r="BD256">
        <f t="shared" si="216"/>
        <v>0</v>
      </c>
      <c r="BE256">
        <f t="shared" si="217"/>
        <v>0</v>
      </c>
      <c r="BF256">
        <f t="shared" si="218"/>
        <v>0</v>
      </c>
      <c r="BG256">
        <f t="shared" si="219"/>
        <v>0</v>
      </c>
      <c r="BH256">
        <f t="shared" si="220"/>
        <v>4</v>
      </c>
      <c r="BI256">
        <f t="shared" si="221"/>
        <v>0</v>
      </c>
      <c r="BJ256">
        <f t="shared" si="222"/>
        <v>0</v>
      </c>
      <c r="BK256">
        <f t="shared" si="223"/>
        <v>0</v>
      </c>
      <c r="BL256">
        <f t="shared" si="224"/>
        <v>0</v>
      </c>
      <c r="BM256">
        <f t="shared" si="225"/>
        <v>4</v>
      </c>
      <c r="BN256">
        <f t="shared" si="226"/>
        <v>0</v>
      </c>
      <c r="BO256">
        <f t="shared" si="227"/>
        <v>0</v>
      </c>
      <c r="BP256">
        <f t="shared" si="228"/>
        <v>0</v>
      </c>
      <c r="BQ256">
        <f t="shared" si="229"/>
        <v>0</v>
      </c>
      <c r="BR256">
        <f t="shared" si="230"/>
        <v>0</v>
      </c>
      <c r="BS256">
        <f t="shared" si="231"/>
        <v>0</v>
      </c>
      <c r="BT256">
        <f t="shared" si="232"/>
        <v>0</v>
      </c>
      <c r="BU256">
        <f t="shared" si="233"/>
        <v>0</v>
      </c>
      <c r="BV256">
        <f t="shared" si="234"/>
        <v>0</v>
      </c>
      <c r="BW256">
        <f t="shared" si="235"/>
        <v>0</v>
      </c>
      <c r="BX256">
        <f t="shared" si="236"/>
        <v>0</v>
      </c>
      <c r="BY256">
        <f t="shared" si="237"/>
        <v>0</v>
      </c>
      <c r="BZ256">
        <f t="shared" si="238"/>
        <v>0</v>
      </c>
      <c r="CA256">
        <f t="shared" si="239"/>
        <v>0</v>
      </c>
      <c r="CB256">
        <f t="shared" si="240"/>
        <v>0</v>
      </c>
      <c r="CC256">
        <f t="shared" si="241"/>
        <v>0</v>
      </c>
      <c r="CD256">
        <f t="shared" si="242"/>
        <v>0</v>
      </c>
      <c r="CE256">
        <f t="shared" si="243"/>
        <v>0</v>
      </c>
      <c r="CF256">
        <f t="shared" si="244"/>
        <v>0</v>
      </c>
      <c r="CG256">
        <f t="shared" si="209"/>
        <v>4</v>
      </c>
      <c r="CH256">
        <f t="shared" si="210"/>
        <v>4</v>
      </c>
    </row>
    <row r="257" spans="1:86">
      <c r="A257" t="s">
        <v>366</v>
      </c>
      <c r="B257" t="s">
        <v>106</v>
      </c>
      <c r="C257">
        <v>6</v>
      </c>
      <c r="D257">
        <v>1</v>
      </c>
      <c r="E257">
        <v>6</v>
      </c>
      <c r="F257">
        <v>4</v>
      </c>
      <c r="H257">
        <v>28800</v>
      </c>
      <c r="I257">
        <v>480</v>
      </c>
      <c r="J257">
        <f t="shared" si="208"/>
        <v>960</v>
      </c>
      <c r="K257">
        <v>0</v>
      </c>
      <c r="L257">
        <v>96000</v>
      </c>
      <c r="M257">
        <v>48000</v>
      </c>
      <c r="N257">
        <v>320000</v>
      </c>
      <c r="O257">
        <v>16000</v>
      </c>
      <c r="Z257">
        <v>5</v>
      </c>
      <c r="AE257">
        <v>5</v>
      </c>
      <c r="AH257">
        <v>2</v>
      </c>
      <c r="AY257">
        <f t="shared" si="211"/>
        <v>0</v>
      </c>
      <c r="AZ257">
        <f t="shared" si="212"/>
        <v>0</v>
      </c>
      <c r="BA257">
        <f t="shared" si="213"/>
        <v>0</v>
      </c>
      <c r="BB257">
        <f t="shared" si="214"/>
        <v>0</v>
      </c>
      <c r="BC257">
        <f t="shared" si="215"/>
        <v>0</v>
      </c>
      <c r="BD257">
        <f t="shared" si="216"/>
        <v>0</v>
      </c>
      <c r="BE257">
        <f t="shared" si="217"/>
        <v>0</v>
      </c>
      <c r="BF257">
        <f t="shared" si="218"/>
        <v>0</v>
      </c>
      <c r="BG257">
        <f t="shared" si="219"/>
        <v>0</v>
      </c>
      <c r="BH257">
        <f t="shared" si="220"/>
        <v>4</v>
      </c>
      <c r="BI257">
        <f t="shared" si="221"/>
        <v>0</v>
      </c>
      <c r="BJ257">
        <f t="shared" si="222"/>
        <v>0</v>
      </c>
      <c r="BK257">
        <f t="shared" si="223"/>
        <v>0</v>
      </c>
      <c r="BL257">
        <f t="shared" si="224"/>
        <v>0</v>
      </c>
      <c r="BM257">
        <f t="shared" si="225"/>
        <v>4</v>
      </c>
      <c r="BN257">
        <f t="shared" si="226"/>
        <v>0</v>
      </c>
      <c r="BO257">
        <f t="shared" si="227"/>
        <v>0</v>
      </c>
      <c r="BP257">
        <f t="shared" si="228"/>
        <v>0</v>
      </c>
      <c r="BQ257">
        <f t="shared" si="229"/>
        <v>0</v>
      </c>
      <c r="BR257">
        <f t="shared" si="230"/>
        <v>0</v>
      </c>
      <c r="BS257">
        <f t="shared" si="231"/>
        <v>0</v>
      </c>
      <c r="BT257">
        <f t="shared" si="232"/>
        <v>0</v>
      </c>
      <c r="BU257">
        <f t="shared" si="233"/>
        <v>0</v>
      </c>
      <c r="BV257">
        <f t="shared" si="234"/>
        <v>0</v>
      </c>
      <c r="BW257">
        <f t="shared" si="235"/>
        <v>0</v>
      </c>
      <c r="BX257">
        <f t="shared" si="236"/>
        <v>0</v>
      </c>
      <c r="BY257">
        <f t="shared" si="237"/>
        <v>0</v>
      </c>
      <c r="BZ257">
        <f t="shared" si="238"/>
        <v>0</v>
      </c>
      <c r="CA257">
        <f t="shared" si="239"/>
        <v>0</v>
      </c>
      <c r="CB257">
        <f t="shared" si="240"/>
        <v>0</v>
      </c>
      <c r="CC257">
        <f t="shared" si="241"/>
        <v>0</v>
      </c>
      <c r="CD257">
        <f t="shared" si="242"/>
        <v>0</v>
      </c>
      <c r="CE257">
        <f t="shared" si="243"/>
        <v>0</v>
      </c>
      <c r="CF257">
        <f t="shared" si="244"/>
        <v>0</v>
      </c>
      <c r="CG257">
        <f t="shared" si="209"/>
        <v>4</v>
      </c>
      <c r="CH257">
        <f t="shared" si="210"/>
        <v>4</v>
      </c>
    </row>
    <row r="258" spans="1:86">
      <c r="A258" t="s">
        <v>366</v>
      </c>
      <c r="B258" t="s">
        <v>106</v>
      </c>
      <c r="C258">
        <v>7</v>
      </c>
      <c r="D258">
        <v>1</v>
      </c>
      <c r="E258">
        <v>7</v>
      </c>
      <c r="F258">
        <v>4</v>
      </c>
      <c r="H258">
        <v>57600</v>
      </c>
      <c r="I258">
        <v>960</v>
      </c>
      <c r="J258">
        <f t="shared" si="208"/>
        <v>1920</v>
      </c>
      <c r="K258">
        <v>0</v>
      </c>
      <c r="L258">
        <v>192000</v>
      </c>
      <c r="M258">
        <v>96000</v>
      </c>
      <c r="N258">
        <v>640000</v>
      </c>
      <c r="O258">
        <v>32000</v>
      </c>
      <c r="Z258">
        <v>6</v>
      </c>
      <c r="AE258">
        <v>6</v>
      </c>
      <c r="AH258">
        <v>2</v>
      </c>
      <c r="AY258">
        <f t="shared" si="211"/>
        <v>0</v>
      </c>
      <c r="AZ258">
        <f t="shared" si="212"/>
        <v>0</v>
      </c>
      <c r="BA258">
        <f t="shared" si="213"/>
        <v>0</v>
      </c>
      <c r="BB258">
        <f t="shared" si="214"/>
        <v>0</v>
      </c>
      <c r="BC258">
        <f t="shared" si="215"/>
        <v>0</v>
      </c>
      <c r="BD258">
        <f t="shared" si="216"/>
        <v>0</v>
      </c>
      <c r="BE258">
        <f t="shared" si="217"/>
        <v>0</v>
      </c>
      <c r="BF258">
        <f t="shared" si="218"/>
        <v>0</v>
      </c>
      <c r="BG258">
        <f t="shared" si="219"/>
        <v>0</v>
      </c>
      <c r="BH258">
        <f t="shared" si="220"/>
        <v>4</v>
      </c>
      <c r="BI258">
        <f t="shared" si="221"/>
        <v>0</v>
      </c>
      <c r="BJ258">
        <f t="shared" si="222"/>
        <v>0</v>
      </c>
      <c r="BK258">
        <f t="shared" si="223"/>
        <v>0</v>
      </c>
      <c r="BL258">
        <f t="shared" si="224"/>
        <v>0</v>
      </c>
      <c r="BM258">
        <f t="shared" si="225"/>
        <v>4</v>
      </c>
      <c r="BN258">
        <f t="shared" si="226"/>
        <v>0</v>
      </c>
      <c r="BO258">
        <f t="shared" si="227"/>
        <v>0</v>
      </c>
      <c r="BP258">
        <f t="shared" si="228"/>
        <v>0</v>
      </c>
      <c r="BQ258">
        <f t="shared" si="229"/>
        <v>0</v>
      </c>
      <c r="BR258">
        <f t="shared" si="230"/>
        <v>0</v>
      </c>
      <c r="BS258">
        <f t="shared" si="231"/>
        <v>0</v>
      </c>
      <c r="BT258">
        <f t="shared" si="232"/>
        <v>0</v>
      </c>
      <c r="BU258">
        <f t="shared" si="233"/>
        <v>0</v>
      </c>
      <c r="BV258">
        <f t="shared" si="234"/>
        <v>0</v>
      </c>
      <c r="BW258">
        <f t="shared" si="235"/>
        <v>0</v>
      </c>
      <c r="BX258">
        <f t="shared" si="236"/>
        <v>0</v>
      </c>
      <c r="BY258">
        <f t="shared" si="237"/>
        <v>0</v>
      </c>
      <c r="BZ258">
        <f t="shared" si="238"/>
        <v>0</v>
      </c>
      <c r="CA258">
        <f t="shared" si="239"/>
        <v>0</v>
      </c>
      <c r="CB258">
        <f t="shared" si="240"/>
        <v>0</v>
      </c>
      <c r="CC258">
        <f t="shared" si="241"/>
        <v>0</v>
      </c>
      <c r="CD258">
        <f t="shared" si="242"/>
        <v>0</v>
      </c>
      <c r="CE258">
        <f t="shared" si="243"/>
        <v>0</v>
      </c>
      <c r="CF258">
        <f t="shared" si="244"/>
        <v>0</v>
      </c>
      <c r="CG258">
        <f t="shared" si="209"/>
        <v>4</v>
      </c>
      <c r="CH258">
        <f t="shared" si="210"/>
        <v>4</v>
      </c>
    </row>
    <row r="259" spans="1:86">
      <c r="A259" t="s">
        <v>366</v>
      </c>
      <c r="B259" t="s">
        <v>106</v>
      </c>
      <c r="C259">
        <v>8</v>
      </c>
      <c r="D259">
        <v>1</v>
      </c>
      <c r="E259">
        <v>8</v>
      </c>
      <c r="F259">
        <v>4</v>
      </c>
      <c r="H259">
        <v>115200</v>
      </c>
      <c r="I259">
        <v>1920</v>
      </c>
      <c r="J259">
        <f t="shared" si="208"/>
        <v>3840</v>
      </c>
      <c r="K259">
        <v>0</v>
      </c>
      <c r="L259">
        <v>384000</v>
      </c>
      <c r="M259">
        <v>192000</v>
      </c>
      <c r="N259">
        <v>1280000</v>
      </c>
      <c r="O259">
        <v>64000</v>
      </c>
      <c r="Z259">
        <v>7</v>
      </c>
      <c r="AE259">
        <v>7</v>
      </c>
      <c r="AH259">
        <v>2</v>
      </c>
      <c r="AY259">
        <f t="shared" si="211"/>
        <v>0</v>
      </c>
      <c r="AZ259">
        <f t="shared" si="212"/>
        <v>0</v>
      </c>
      <c r="BA259">
        <f t="shared" si="213"/>
        <v>0</v>
      </c>
      <c r="BB259">
        <f t="shared" si="214"/>
        <v>0</v>
      </c>
      <c r="BC259">
        <f t="shared" si="215"/>
        <v>0</v>
      </c>
      <c r="BD259">
        <f t="shared" si="216"/>
        <v>0</v>
      </c>
      <c r="BE259">
        <f t="shared" si="217"/>
        <v>0</v>
      </c>
      <c r="BF259">
        <f t="shared" si="218"/>
        <v>0</v>
      </c>
      <c r="BG259">
        <f t="shared" si="219"/>
        <v>0</v>
      </c>
      <c r="BH259">
        <f t="shared" si="220"/>
        <v>4</v>
      </c>
      <c r="BI259">
        <f t="shared" si="221"/>
        <v>0</v>
      </c>
      <c r="BJ259">
        <f t="shared" si="222"/>
        <v>0</v>
      </c>
      <c r="BK259">
        <f t="shared" si="223"/>
        <v>0</v>
      </c>
      <c r="BL259">
        <f t="shared" si="224"/>
        <v>0</v>
      </c>
      <c r="BM259">
        <f t="shared" si="225"/>
        <v>4</v>
      </c>
      <c r="BN259">
        <f t="shared" si="226"/>
        <v>0</v>
      </c>
      <c r="BO259">
        <f t="shared" si="227"/>
        <v>0</v>
      </c>
      <c r="BP259">
        <f t="shared" si="228"/>
        <v>0</v>
      </c>
      <c r="BQ259">
        <f t="shared" si="229"/>
        <v>0</v>
      </c>
      <c r="BR259">
        <f t="shared" si="230"/>
        <v>0</v>
      </c>
      <c r="BS259">
        <f t="shared" si="231"/>
        <v>0</v>
      </c>
      <c r="BT259">
        <f t="shared" si="232"/>
        <v>0</v>
      </c>
      <c r="BU259">
        <f t="shared" si="233"/>
        <v>0</v>
      </c>
      <c r="BV259">
        <f t="shared" si="234"/>
        <v>0</v>
      </c>
      <c r="BW259">
        <f t="shared" si="235"/>
        <v>0</v>
      </c>
      <c r="BX259">
        <f t="shared" si="236"/>
        <v>0</v>
      </c>
      <c r="BY259">
        <f t="shared" si="237"/>
        <v>0</v>
      </c>
      <c r="BZ259">
        <f t="shared" si="238"/>
        <v>0</v>
      </c>
      <c r="CA259">
        <f t="shared" si="239"/>
        <v>0</v>
      </c>
      <c r="CB259">
        <f t="shared" si="240"/>
        <v>0</v>
      </c>
      <c r="CC259">
        <f t="shared" si="241"/>
        <v>0</v>
      </c>
      <c r="CD259">
        <f t="shared" si="242"/>
        <v>0</v>
      </c>
      <c r="CE259">
        <f t="shared" si="243"/>
        <v>0</v>
      </c>
      <c r="CF259">
        <f t="shared" si="244"/>
        <v>0</v>
      </c>
      <c r="CG259">
        <f t="shared" si="209"/>
        <v>4</v>
      </c>
      <c r="CH259">
        <f t="shared" si="210"/>
        <v>4</v>
      </c>
    </row>
    <row r="260" spans="1:86">
      <c r="A260" t="s">
        <v>366</v>
      </c>
      <c r="B260" t="s">
        <v>106</v>
      </c>
      <c r="C260">
        <v>9</v>
      </c>
      <c r="D260">
        <v>1</v>
      </c>
      <c r="E260">
        <v>9</v>
      </c>
      <c r="F260">
        <v>4</v>
      </c>
      <c r="H260">
        <v>230400</v>
      </c>
      <c r="I260">
        <v>3840</v>
      </c>
      <c r="J260">
        <f t="shared" ref="J260:J323" si="279">ROUNDUP(H260/30,0)</f>
        <v>7680</v>
      </c>
      <c r="K260">
        <v>0</v>
      </c>
      <c r="L260">
        <v>768000</v>
      </c>
      <c r="M260">
        <v>384000</v>
      </c>
      <c r="N260">
        <v>2560000</v>
      </c>
      <c r="O260">
        <v>128000</v>
      </c>
      <c r="Z260">
        <v>8</v>
      </c>
      <c r="AE260">
        <v>8</v>
      </c>
      <c r="AH260">
        <v>2</v>
      </c>
      <c r="AY260">
        <f t="shared" si="211"/>
        <v>0</v>
      </c>
      <c r="AZ260">
        <f t="shared" si="212"/>
        <v>0</v>
      </c>
      <c r="BA260">
        <f t="shared" si="213"/>
        <v>0</v>
      </c>
      <c r="BB260">
        <f t="shared" si="214"/>
        <v>0</v>
      </c>
      <c r="BC260">
        <f t="shared" si="215"/>
        <v>0</v>
      </c>
      <c r="BD260">
        <f t="shared" si="216"/>
        <v>0</v>
      </c>
      <c r="BE260">
        <f t="shared" si="217"/>
        <v>0</v>
      </c>
      <c r="BF260">
        <f t="shared" si="218"/>
        <v>0</v>
      </c>
      <c r="BG260">
        <f t="shared" si="219"/>
        <v>0</v>
      </c>
      <c r="BH260">
        <f t="shared" si="220"/>
        <v>4</v>
      </c>
      <c r="BI260">
        <f t="shared" si="221"/>
        <v>0</v>
      </c>
      <c r="BJ260">
        <f t="shared" si="222"/>
        <v>0</v>
      </c>
      <c r="BK260">
        <f t="shared" si="223"/>
        <v>0</v>
      </c>
      <c r="BL260">
        <f t="shared" si="224"/>
        <v>0</v>
      </c>
      <c r="BM260">
        <f t="shared" si="225"/>
        <v>4</v>
      </c>
      <c r="BN260">
        <f t="shared" si="226"/>
        <v>0</v>
      </c>
      <c r="BO260">
        <f t="shared" si="227"/>
        <v>0</v>
      </c>
      <c r="BP260">
        <f t="shared" si="228"/>
        <v>0</v>
      </c>
      <c r="BQ260">
        <f t="shared" si="229"/>
        <v>0</v>
      </c>
      <c r="BR260">
        <f t="shared" si="230"/>
        <v>0</v>
      </c>
      <c r="BS260">
        <f t="shared" si="231"/>
        <v>0</v>
      </c>
      <c r="BT260">
        <f t="shared" si="232"/>
        <v>0</v>
      </c>
      <c r="BU260">
        <f t="shared" si="233"/>
        <v>0</v>
      </c>
      <c r="BV260">
        <f t="shared" si="234"/>
        <v>0</v>
      </c>
      <c r="BW260">
        <f t="shared" si="235"/>
        <v>0</v>
      </c>
      <c r="BX260">
        <f t="shared" si="236"/>
        <v>0</v>
      </c>
      <c r="BY260">
        <f t="shared" si="237"/>
        <v>0</v>
      </c>
      <c r="BZ260">
        <f t="shared" si="238"/>
        <v>0</v>
      </c>
      <c r="CA260">
        <f t="shared" si="239"/>
        <v>0</v>
      </c>
      <c r="CB260">
        <f t="shared" si="240"/>
        <v>0</v>
      </c>
      <c r="CC260">
        <f t="shared" si="241"/>
        <v>0</v>
      </c>
      <c r="CD260">
        <f t="shared" si="242"/>
        <v>0</v>
      </c>
      <c r="CE260">
        <f t="shared" si="243"/>
        <v>0</v>
      </c>
      <c r="CF260">
        <f t="shared" si="244"/>
        <v>0</v>
      </c>
      <c r="CG260">
        <f t="shared" ref="CG260:CG323" si="280">MAX(AY260:CF260)</f>
        <v>4</v>
      </c>
      <c r="CH260">
        <f t="shared" ref="CH260:CH323" si="281">MAX(F260,CG260)</f>
        <v>4</v>
      </c>
    </row>
    <row r="261" spans="1:86" ht="25.5">
      <c r="A261" t="s">
        <v>366</v>
      </c>
      <c r="B261" t="s">
        <v>106</v>
      </c>
      <c r="C261">
        <v>10</v>
      </c>
      <c r="D261">
        <v>1</v>
      </c>
      <c r="E261">
        <v>10</v>
      </c>
      <c r="F261">
        <v>4</v>
      </c>
      <c r="G261" t="s">
        <v>117</v>
      </c>
      <c r="H261">
        <v>460800</v>
      </c>
      <c r="I261">
        <v>7680</v>
      </c>
      <c r="J261">
        <f t="shared" si="279"/>
        <v>15360</v>
      </c>
      <c r="K261">
        <v>0</v>
      </c>
      <c r="L261">
        <v>1536000</v>
      </c>
      <c r="M261">
        <v>768000</v>
      </c>
      <c r="N261">
        <v>5120000</v>
      </c>
      <c r="O261">
        <v>256000</v>
      </c>
      <c r="Z261">
        <v>9</v>
      </c>
      <c r="AE261">
        <v>9</v>
      </c>
      <c r="AH261">
        <v>2</v>
      </c>
      <c r="AY261">
        <f t="shared" si="211"/>
        <v>0</v>
      </c>
      <c r="AZ261">
        <f t="shared" si="212"/>
        <v>0</v>
      </c>
      <c r="BA261">
        <f t="shared" si="213"/>
        <v>0</v>
      </c>
      <c r="BB261">
        <f t="shared" si="214"/>
        <v>0</v>
      </c>
      <c r="BC261">
        <f t="shared" si="215"/>
        <v>0</v>
      </c>
      <c r="BD261">
        <f t="shared" si="216"/>
        <v>0</v>
      </c>
      <c r="BE261">
        <f t="shared" si="217"/>
        <v>0</v>
      </c>
      <c r="BF261">
        <f t="shared" si="218"/>
        <v>0</v>
      </c>
      <c r="BG261">
        <f t="shared" si="219"/>
        <v>0</v>
      </c>
      <c r="BH261">
        <f t="shared" si="220"/>
        <v>4</v>
      </c>
      <c r="BI261">
        <f t="shared" si="221"/>
        <v>0</v>
      </c>
      <c r="BJ261">
        <f t="shared" si="222"/>
        <v>0</v>
      </c>
      <c r="BK261">
        <f t="shared" si="223"/>
        <v>0</v>
      </c>
      <c r="BL261">
        <f t="shared" si="224"/>
        <v>0</v>
      </c>
      <c r="BM261">
        <f t="shared" si="225"/>
        <v>4</v>
      </c>
      <c r="BN261">
        <f t="shared" si="226"/>
        <v>0</v>
      </c>
      <c r="BO261">
        <f t="shared" si="227"/>
        <v>0</v>
      </c>
      <c r="BP261">
        <f t="shared" si="228"/>
        <v>0</v>
      </c>
      <c r="BQ261">
        <f t="shared" si="229"/>
        <v>0</v>
      </c>
      <c r="BR261">
        <f t="shared" si="230"/>
        <v>0</v>
      </c>
      <c r="BS261">
        <f t="shared" si="231"/>
        <v>0</v>
      </c>
      <c r="BT261">
        <f t="shared" si="232"/>
        <v>0</v>
      </c>
      <c r="BU261">
        <f t="shared" si="233"/>
        <v>0</v>
      </c>
      <c r="BV261">
        <f t="shared" si="234"/>
        <v>0</v>
      </c>
      <c r="BW261">
        <f t="shared" si="235"/>
        <v>0</v>
      </c>
      <c r="BX261">
        <f t="shared" si="236"/>
        <v>0</v>
      </c>
      <c r="BY261">
        <f t="shared" si="237"/>
        <v>0</v>
      </c>
      <c r="BZ261">
        <f t="shared" si="238"/>
        <v>0</v>
      </c>
      <c r="CA261">
        <f t="shared" si="239"/>
        <v>0</v>
      </c>
      <c r="CB261">
        <f t="shared" si="240"/>
        <v>0</v>
      </c>
      <c r="CC261">
        <f t="shared" si="241"/>
        <v>0</v>
      </c>
      <c r="CD261">
        <f t="shared" si="242"/>
        <v>0</v>
      </c>
      <c r="CE261">
        <f t="shared" si="243"/>
        <v>0</v>
      </c>
      <c r="CF261">
        <f t="shared" si="244"/>
        <v>0</v>
      </c>
      <c r="CG261">
        <f t="shared" si="280"/>
        <v>4</v>
      </c>
      <c r="CH261">
        <f t="shared" si="281"/>
        <v>4</v>
      </c>
    </row>
    <row r="262" spans="1:86">
      <c r="A262" s="149" t="s">
        <v>1303</v>
      </c>
      <c r="B262" t="s">
        <v>106</v>
      </c>
      <c r="C262">
        <v>1</v>
      </c>
      <c r="D262">
        <v>1</v>
      </c>
      <c r="E262">
        <v>1</v>
      </c>
      <c r="F262">
        <v>4</v>
      </c>
      <c r="H262">
        <v>300</v>
      </c>
      <c r="I262">
        <v>5</v>
      </c>
      <c r="J262">
        <f t="shared" si="279"/>
        <v>10</v>
      </c>
      <c r="K262">
        <v>0</v>
      </c>
      <c r="L262">
        <v>150</v>
      </c>
      <c r="M262">
        <v>1000</v>
      </c>
      <c r="N262">
        <v>3000</v>
      </c>
      <c r="O262">
        <v>300</v>
      </c>
      <c r="T262">
        <v>2</v>
      </c>
      <c r="AY262">
        <f t="shared" ref="AY262:AY325" si="282">SUMIFS($CH$3:$CH$341,$A$3:$A$341,Q$2,$C$3:$C$341,Q262)</f>
        <v>0</v>
      </c>
      <c r="AZ262">
        <f t="shared" ref="AZ262:AZ325" si="283">SUMIFS($CH$3:$CH$341,$A$3:$A$341,R$2,$C$3:$C$341,R262)</f>
        <v>0</v>
      </c>
      <c r="BA262">
        <f t="shared" ref="BA262:BA325" si="284">SUMIFS($CH$3:$CH$341,$A$3:$A$341,S$2,$C$3:$C$341,S262)</f>
        <v>0</v>
      </c>
      <c r="BB262">
        <f t="shared" ref="BB262:BB325" si="285">SUMIFS($CH$3:$CH$341,$A$3:$A$341,T$2,$C$3:$C$341,T262)</f>
        <v>2</v>
      </c>
      <c r="BC262">
        <f t="shared" ref="BC262:BC325" si="286">SUMIFS($CH$3:$CH$341,$A$3:$A$341,U$2,$C$3:$C$341,U262)</f>
        <v>0</v>
      </c>
      <c r="BD262">
        <f t="shared" ref="BD262:BD325" si="287">SUMIFS($CH$3:$CH$341,$A$3:$A$341,V$2,$C$3:$C$341,V262)</f>
        <v>0</v>
      </c>
      <c r="BE262">
        <f t="shared" ref="BE262:BE325" si="288">SUMIFS($CH$3:$CH$341,$A$3:$A$341,W$2,$C$3:$C$341,W262)</f>
        <v>0</v>
      </c>
      <c r="BF262">
        <f t="shared" ref="BF262:BF325" si="289">SUMIFS($CH$3:$CH$341,$A$3:$A$341,X$2,$C$3:$C$341,X262)</f>
        <v>0</v>
      </c>
      <c r="BG262">
        <f t="shared" ref="BG262:BG325" si="290">SUMIFS($CH$3:$CH$341,$A$3:$A$341,Y$2,$C$3:$C$341,Y262)</f>
        <v>0</v>
      </c>
      <c r="BH262">
        <f t="shared" ref="BH262:BH325" si="291">SUMIFS($CH$3:$CH$341,$A$3:$A$341,Z$2,$C$3:$C$341,Z262)</f>
        <v>0</v>
      </c>
      <c r="BI262">
        <f t="shared" ref="BI262:BI325" si="292">SUMIFS($CH$3:$CH$341,$A$3:$A$341,AA$2,$C$3:$C$341,AA262)</f>
        <v>0</v>
      </c>
      <c r="BJ262">
        <f t="shared" ref="BJ262:BJ325" si="293">SUMIFS($CH$3:$CH$341,$A$3:$A$341,AB$2,$C$3:$C$341,AB262)</f>
        <v>0</v>
      </c>
      <c r="BK262">
        <f t="shared" ref="BK262:BK325" si="294">SUMIFS($CH$3:$CH$341,$A$3:$A$341,AC$2,$C$3:$C$341,AC262)</f>
        <v>0</v>
      </c>
      <c r="BL262">
        <f t="shared" ref="BL262:BL325" si="295">SUMIFS($CH$3:$CH$341,$A$3:$A$341,AD$2,$C$3:$C$341,AD262)</f>
        <v>0</v>
      </c>
      <c r="BM262">
        <f t="shared" ref="BM262:BM325" si="296">SUMIFS($CH$3:$CH$341,$A$3:$A$341,AE$2,$C$3:$C$341,AE262)</f>
        <v>0</v>
      </c>
      <c r="BN262">
        <f t="shared" ref="BN262:BN325" si="297">SUMIFS($CH$3:$CH$341,$A$3:$A$341,AF$2,$C$3:$C$341,AF262)</f>
        <v>0</v>
      </c>
      <c r="BO262">
        <f t="shared" ref="BO262:BO325" si="298">SUMIFS($CH$3:$CH$341,$A$3:$A$341,AG$2,$C$3:$C$341,AG262)</f>
        <v>0</v>
      </c>
      <c r="BP262">
        <f t="shared" ref="BP262:BP325" si="299">SUMIFS($CH$3:$CH$341,$A$3:$A$341,AH$2,$C$3:$C$341,AH262)</f>
        <v>0</v>
      </c>
      <c r="BQ262">
        <f t="shared" ref="BQ262:BQ325" si="300">SUMIFS($CH$3:$CH$341,$A$3:$A$341,AI$2,$C$3:$C$341,AI262)</f>
        <v>0</v>
      </c>
      <c r="BR262">
        <f t="shared" ref="BR262:BR325" si="301">SUMIFS($CH$3:$CH$341,$A$3:$A$341,AJ$2,$C$3:$C$341,AJ262)</f>
        <v>0</v>
      </c>
      <c r="BS262">
        <f t="shared" ref="BS262:BS325" si="302">SUMIFS($CH$3:$CH$341,$A$3:$A$341,AK$2,$C$3:$C$341,AK262)</f>
        <v>0</v>
      </c>
      <c r="BT262">
        <f t="shared" ref="BT262:BT325" si="303">SUMIFS($CH$3:$CH$341,$A$3:$A$341,AL$2,$C$3:$C$341,AL262)</f>
        <v>0</v>
      </c>
      <c r="BU262">
        <f t="shared" ref="BU262:BU325" si="304">SUMIFS($CH$3:$CH$341,$A$3:$A$341,AM$2,$C$3:$C$341,AM262)</f>
        <v>0</v>
      </c>
      <c r="BV262">
        <f t="shared" ref="BV262:BV325" si="305">SUMIFS($CH$3:$CH$341,$A$3:$A$341,AN$2,$C$3:$C$341,AN262)</f>
        <v>0</v>
      </c>
      <c r="BW262">
        <f t="shared" ref="BW262:BW325" si="306">SUMIFS($CH$3:$CH$341,$A$3:$A$341,AO$2,$C$3:$C$341,AO262)</f>
        <v>0</v>
      </c>
      <c r="BX262">
        <f t="shared" ref="BX262:BX325" si="307">SUMIFS($CH$3:$CH$341,$A$3:$A$341,AP$2,$C$3:$C$341,AP262)</f>
        <v>0</v>
      </c>
      <c r="BY262">
        <f t="shared" ref="BY262:BY325" si="308">SUMIFS($CH$3:$CH$341,$A$3:$A$341,AQ$2,$C$3:$C$341,AQ262)</f>
        <v>0</v>
      </c>
      <c r="BZ262">
        <f t="shared" ref="BZ262:BZ325" si="309">SUMIFS($CH$3:$CH$341,$A$3:$A$341,AR$2,$C$3:$C$341,AR262)</f>
        <v>0</v>
      </c>
      <c r="CA262">
        <f t="shared" ref="CA262:CA325" si="310">SUMIFS($CH$3:$CH$341,$A$3:$A$341,AS$2,$C$3:$C$341,AS262)</f>
        <v>0</v>
      </c>
      <c r="CB262">
        <f t="shared" ref="CB262:CB325" si="311">SUMIFS($CH$3:$CH$341,$A$3:$A$341,AT$2,$C$3:$C$341,AT262)</f>
        <v>0</v>
      </c>
      <c r="CC262">
        <f t="shared" ref="CC262:CC325" si="312">SUMIFS($CH$3:$CH$341,$A$3:$A$341,AU$2,$C$3:$C$341,AU262)</f>
        <v>0</v>
      </c>
      <c r="CD262">
        <f t="shared" ref="CD262:CD325" si="313">SUMIFS($CH$3:$CH$341,$A$3:$A$341,AV$2,$C$3:$C$341,AV262)</f>
        <v>0</v>
      </c>
      <c r="CE262">
        <f t="shared" ref="CE262:CE325" si="314">SUMIFS($CH$3:$CH$341,$A$3:$A$341,AW$2,$C$3:$C$341,AW262)</f>
        <v>0</v>
      </c>
      <c r="CF262">
        <f t="shared" ref="CF262:CF325" si="315">SUMIFS($CH$3:$CH$341,$A$3:$A$341,AX$2,$C$3:$C$341,AX262)</f>
        <v>0</v>
      </c>
      <c r="CG262">
        <f t="shared" si="280"/>
        <v>2</v>
      </c>
      <c r="CH262">
        <f t="shared" si="281"/>
        <v>4</v>
      </c>
    </row>
    <row r="263" spans="1:86">
      <c r="A263" t="s">
        <v>367</v>
      </c>
      <c r="B263" t="s">
        <v>106</v>
      </c>
      <c r="C263">
        <v>2</v>
      </c>
      <c r="D263">
        <v>1</v>
      </c>
      <c r="E263">
        <v>2</v>
      </c>
      <c r="F263">
        <v>4</v>
      </c>
      <c r="H263">
        <v>600</v>
      </c>
      <c r="I263">
        <v>10</v>
      </c>
      <c r="J263">
        <f t="shared" si="279"/>
        <v>20</v>
      </c>
      <c r="K263">
        <v>0</v>
      </c>
      <c r="L263">
        <v>300</v>
      </c>
      <c r="M263">
        <v>2000</v>
      </c>
      <c r="N263">
        <v>6000</v>
      </c>
      <c r="O263">
        <v>600</v>
      </c>
      <c r="T263">
        <v>2</v>
      </c>
      <c r="AA263">
        <v>1</v>
      </c>
      <c r="AY263">
        <f t="shared" si="282"/>
        <v>0</v>
      </c>
      <c r="AZ263">
        <f t="shared" si="283"/>
        <v>0</v>
      </c>
      <c r="BA263">
        <f t="shared" si="284"/>
        <v>0</v>
      </c>
      <c r="BB263">
        <f t="shared" si="285"/>
        <v>2</v>
      </c>
      <c r="BC263">
        <f t="shared" si="286"/>
        <v>0</v>
      </c>
      <c r="BD263">
        <f t="shared" si="287"/>
        <v>0</v>
      </c>
      <c r="BE263">
        <f t="shared" si="288"/>
        <v>0</v>
      </c>
      <c r="BF263">
        <f t="shared" si="289"/>
        <v>0</v>
      </c>
      <c r="BG263">
        <f t="shared" si="290"/>
        <v>0</v>
      </c>
      <c r="BH263">
        <f t="shared" si="291"/>
        <v>0</v>
      </c>
      <c r="BI263">
        <f t="shared" si="292"/>
        <v>4</v>
      </c>
      <c r="BJ263">
        <f t="shared" si="293"/>
        <v>0</v>
      </c>
      <c r="BK263">
        <f t="shared" si="294"/>
        <v>0</v>
      </c>
      <c r="BL263">
        <f t="shared" si="295"/>
        <v>0</v>
      </c>
      <c r="BM263">
        <f t="shared" si="296"/>
        <v>0</v>
      </c>
      <c r="BN263">
        <f t="shared" si="297"/>
        <v>0</v>
      </c>
      <c r="BO263">
        <f t="shared" si="298"/>
        <v>0</v>
      </c>
      <c r="BP263">
        <f t="shared" si="299"/>
        <v>0</v>
      </c>
      <c r="BQ263">
        <f t="shared" si="300"/>
        <v>0</v>
      </c>
      <c r="BR263">
        <f t="shared" si="301"/>
        <v>0</v>
      </c>
      <c r="BS263">
        <f t="shared" si="302"/>
        <v>0</v>
      </c>
      <c r="BT263">
        <f t="shared" si="303"/>
        <v>0</v>
      </c>
      <c r="BU263">
        <f t="shared" si="304"/>
        <v>0</v>
      </c>
      <c r="BV263">
        <f t="shared" si="305"/>
        <v>0</v>
      </c>
      <c r="BW263">
        <f t="shared" si="306"/>
        <v>0</v>
      </c>
      <c r="BX263">
        <f t="shared" si="307"/>
        <v>0</v>
      </c>
      <c r="BY263">
        <f t="shared" si="308"/>
        <v>0</v>
      </c>
      <c r="BZ263">
        <f t="shared" si="309"/>
        <v>0</v>
      </c>
      <c r="CA263">
        <f t="shared" si="310"/>
        <v>0</v>
      </c>
      <c r="CB263">
        <f t="shared" si="311"/>
        <v>0</v>
      </c>
      <c r="CC263">
        <f t="shared" si="312"/>
        <v>0</v>
      </c>
      <c r="CD263">
        <f t="shared" si="313"/>
        <v>0</v>
      </c>
      <c r="CE263">
        <f t="shared" si="314"/>
        <v>0</v>
      </c>
      <c r="CF263">
        <f t="shared" si="315"/>
        <v>0</v>
      </c>
      <c r="CG263">
        <f t="shared" si="280"/>
        <v>4</v>
      </c>
      <c r="CH263">
        <f t="shared" si="281"/>
        <v>4</v>
      </c>
    </row>
    <row r="264" spans="1:86">
      <c r="A264" t="s">
        <v>367</v>
      </c>
      <c r="B264" t="s">
        <v>106</v>
      </c>
      <c r="C264">
        <v>3</v>
      </c>
      <c r="D264">
        <v>1</v>
      </c>
      <c r="E264">
        <v>3</v>
      </c>
      <c r="F264">
        <v>4</v>
      </c>
      <c r="H264">
        <v>1200</v>
      </c>
      <c r="I264">
        <v>20</v>
      </c>
      <c r="J264">
        <f t="shared" si="279"/>
        <v>40</v>
      </c>
      <c r="K264">
        <v>0</v>
      </c>
      <c r="L264">
        <v>600</v>
      </c>
      <c r="M264">
        <v>4000</v>
      </c>
      <c r="N264">
        <v>12000</v>
      </c>
      <c r="O264">
        <v>1200</v>
      </c>
      <c r="T264">
        <v>2</v>
      </c>
      <c r="AA264">
        <v>2</v>
      </c>
      <c r="AY264">
        <f t="shared" si="282"/>
        <v>0</v>
      </c>
      <c r="AZ264">
        <f t="shared" si="283"/>
        <v>0</v>
      </c>
      <c r="BA264">
        <f t="shared" si="284"/>
        <v>0</v>
      </c>
      <c r="BB264">
        <f t="shared" si="285"/>
        <v>2</v>
      </c>
      <c r="BC264">
        <f t="shared" si="286"/>
        <v>0</v>
      </c>
      <c r="BD264">
        <f t="shared" si="287"/>
        <v>0</v>
      </c>
      <c r="BE264">
        <f t="shared" si="288"/>
        <v>0</v>
      </c>
      <c r="BF264">
        <f t="shared" si="289"/>
        <v>0</v>
      </c>
      <c r="BG264">
        <f t="shared" si="290"/>
        <v>0</v>
      </c>
      <c r="BH264">
        <f t="shared" si="291"/>
        <v>0</v>
      </c>
      <c r="BI264">
        <f t="shared" si="292"/>
        <v>4</v>
      </c>
      <c r="BJ264">
        <f t="shared" si="293"/>
        <v>0</v>
      </c>
      <c r="BK264">
        <f t="shared" si="294"/>
        <v>0</v>
      </c>
      <c r="BL264">
        <f t="shared" si="295"/>
        <v>0</v>
      </c>
      <c r="BM264">
        <f t="shared" si="296"/>
        <v>0</v>
      </c>
      <c r="BN264">
        <f t="shared" si="297"/>
        <v>0</v>
      </c>
      <c r="BO264">
        <f t="shared" si="298"/>
        <v>0</v>
      </c>
      <c r="BP264">
        <f t="shared" si="299"/>
        <v>0</v>
      </c>
      <c r="BQ264">
        <f t="shared" si="300"/>
        <v>0</v>
      </c>
      <c r="BR264">
        <f t="shared" si="301"/>
        <v>0</v>
      </c>
      <c r="BS264">
        <f t="shared" si="302"/>
        <v>0</v>
      </c>
      <c r="BT264">
        <f t="shared" si="303"/>
        <v>0</v>
      </c>
      <c r="BU264">
        <f t="shared" si="304"/>
        <v>0</v>
      </c>
      <c r="BV264">
        <f t="shared" si="305"/>
        <v>0</v>
      </c>
      <c r="BW264">
        <f t="shared" si="306"/>
        <v>0</v>
      </c>
      <c r="BX264">
        <f t="shared" si="307"/>
        <v>0</v>
      </c>
      <c r="BY264">
        <f t="shared" si="308"/>
        <v>0</v>
      </c>
      <c r="BZ264">
        <f t="shared" si="309"/>
        <v>0</v>
      </c>
      <c r="CA264">
        <f t="shared" si="310"/>
        <v>0</v>
      </c>
      <c r="CB264">
        <f t="shared" si="311"/>
        <v>0</v>
      </c>
      <c r="CC264">
        <f t="shared" si="312"/>
        <v>0</v>
      </c>
      <c r="CD264">
        <f t="shared" si="313"/>
        <v>0</v>
      </c>
      <c r="CE264">
        <f t="shared" si="314"/>
        <v>0</v>
      </c>
      <c r="CF264">
        <f t="shared" si="315"/>
        <v>0</v>
      </c>
      <c r="CG264">
        <f t="shared" si="280"/>
        <v>4</v>
      </c>
      <c r="CH264">
        <f t="shared" si="281"/>
        <v>4</v>
      </c>
    </row>
    <row r="265" spans="1:86">
      <c r="A265" t="s">
        <v>367</v>
      </c>
      <c r="B265" t="s">
        <v>106</v>
      </c>
      <c r="C265">
        <v>4</v>
      </c>
      <c r="D265">
        <v>1</v>
      </c>
      <c r="E265">
        <v>4</v>
      </c>
      <c r="F265">
        <v>4</v>
      </c>
      <c r="H265">
        <v>2400</v>
      </c>
      <c r="I265">
        <v>40</v>
      </c>
      <c r="J265">
        <f t="shared" si="279"/>
        <v>80</v>
      </c>
      <c r="K265">
        <v>0</v>
      </c>
      <c r="L265">
        <v>1200</v>
      </c>
      <c r="M265">
        <v>8000</v>
      </c>
      <c r="N265">
        <v>24000</v>
      </c>
      <c r="O265">
        <v>2400</v>
      </c>
      <c r="T265">
        <v>2</v>
      </c>
      <c r="AA265">
        <v>3</v>
      </c>
      <c r="AY265">
        <f t="shared" si="282"/>
        <v>0</v>
      </c>
      <c r="AZ265">
        <f t="shared" si="283"/>
        <v>0</v>
      </c>
      <c r="BA265">
        <f t="shared" si="284"/>
        <v>0</v>
      </c>
      <c r="BB265">
        <f t="shared" si="285"/>
        <v>2</v>
      </c>
      <c r="BC265">
        <f t="shared" si="286"/>
        <v>0</v>
      </c>
      <c r="BD265">
        <f t="shared" si="287"/>
        <v>0</v>
      </c>
      <c r="BE265">
        <f t="shared" si="288"/>
        <v>0</v>
      </c>
      <c r="BF265">
        <f t="shared" si="289"/>
        <v>0</v>
      </c>
      <c r="BG265">
        <f t="shared" si="290"/>
        <v>0</v>
      </c>
      <c r="BH265">
        <f t="shared" si="291"/>
        <v>0</v>
      </c>
      <c r="BI265">
        <f t="shared" si="292"/>
        <v>4</v>
      </c>
      <c r="BJ265">
        <f t="shared" si="293"/>
        <v>0</v>
      </c>
      <c r="BK265">
        <f t="shared" si="294"/>
        <v>0</v>
      </c>
      <c r="BL265">
        <f t="shared" si="295"/>
        <v>0</v>
      </c>
      <c r="BM265">
        <f t="shared" si="296"/>
        <v>0</v>
      </c>
      <c r="BN265">
        <f t="shared" si="297"/>
        <v>0</v>
      </c>
      <c r="BO265">
        <f t="shared" si="298"/>
        <v>0</v>
      </c>
      <c r="BP265">
        <f t="shared" si="299"/>
        <v>0</v>
      </c>
      <c r="BQ265">
        <f t="shared" si="300"/>
        <v>0</v>
      </c>
      <c r="BR265">
        <f t="shared" si="301"/>
        <v>0</v>
      </c>
      <c r="BS265">
        <f t="shared" si="302"/>
        <v>0</v>
      </c>
      <c r="BT265">
        <f t="shared" si="303"/>
        <v>0</v>
      </c>
      <c r="BU265">
        <f t="shared" si="304"/>
        <v>0</v>
      </c>
      <c r="BV265">
        <f t="shared" si="305"/>
        <v>0</v>
      </c>
      <c r="BW265">
        <f t="shared" si="306"/>
        <v>0</v>
      </c>
      <c r="BX265">
        <f t="shared" si="307"/>
        <v>0</v>
      </c>
      <c r="BY265">
        <f t="shared" si="308"/>
        <v>0</v>
      </c>
      <c r="BZ265">
        <f t="shared" si="309"/>
        <v>0</v>
      </c>
      <c r="CA265">
        <f t="shared" si="310"/>
        <v>0</v>
      </c>
      <c r="CB265">
        <f t="shared" si="311"/>
        <v>0</v>
      </c>
      <c r="CC265">
        <f t="shared" si="312"/>
        <v>0</v>
      </c>
      <c r="CD265">
        <f t="shared" si="313"/>
        <v>0</v>
      </c>
      <c r="CE265">
        <f t="shared" si="314"/>
        <v>0</v>
      </c>
      <c r="CF265">
        <f t="shared" si="315"/>
        <v>0</v>
      </c>
      <c r="CG265">
        <f t="shared" si="280"/>
        <v>4</v>
      </c>
      <c r="CH265">
        <f t="shared" si="281"/>
        <v>4</v>
      </c>
    </row>
    <row r="266" spans="1:86">
      <c r="A266" t="s">
        <v>367</v>
      </c>
      <c r="B266" t="s">
        <v>106</v>
      </c>
      <c r="C266">
        <v>5</v>
      </c>
      <c r="D266">
        <v>1</v>
      </c>
      <c r="E266">
        <v>5</v>
      </c>
      <c r="F266">
        <v>4</v>
      </c>
      <c r="H266">
        <v>4800</v>
      </c>
      <c r="I266">
        <v>80</v>
      </c>
      <c r="J266">
        <f t="shared" si="279"/>
        <v>160</v>
      </c>
      <c r="K266">
        <v>0</v>
      </c>
      <c r="L266">
        <v>2400</v>
      </c>
      <c r="M266">
        <v>16000</v>
      </c>
      <c r="N266">
        <v>48000</v>
      </c>
      <c r="O266">
        <v>4800</v>
      </c>
      <c r="T266">
        <v>2</v>
      </c>
      <c r="AA266">
        <v>4</v>
      </c>
      <c r="AY266">
        <f t="shared" si="282"/>
        <v>0</v>
      </c>
      <c r="AZ266">
        <f t="shared" si="283"/>
        <v>0</v>
      </c>
      <c r="BA266">
        <f t="shared" si="284"/>
        <v>0</v>
      </c>
      <c r="BB266">
        <f t="shared" si="285"/>
        <v>2</v>
      </c>
      <c r="BC266">
        <f t="shared" si="286"/>
        <v>0</v>
      </c>
      <c r="BD266">
        <f t="shared" si="287"/>
        <v>0</v>
      </c>
      <c r="BE266">
        <f t="shared" si="288"/>
        <v>0</v>
      </c>
      <c r="BF266">
        <f t="shared" si="289"/>
        <v>0</v>
      </c>
      <c r="BG266">
        <f t="shared" si="290"/>
        <v>0</v>
      </c>
      <c r="BH266">
        <f t="shared" si="291"/>
        <v>0</v>
      </c>
      <c r="BI266">
        <f t="shared" si="292"/>
        <v>4</v>
      </c>
      <c r="BJ266">
        <f t="shared" si="293"/>
        <v>0</v>
      </c>
      <c r="BK266">
        <f t="shared" si="294"/>
        <v>0</v>
      </c>
      <c r="BL266">
        <f t="shared" si="295"/>
        <v>0</v>
      </c>
      <c r="BM266">
        <f t="shared" si="296"/>
        <v>0</v>
      </c>
      <c r="BN266">
        <f t="shared" si="297"/>
        <v>0</v>
      </c>
      <c r="BO266">
        <f t="shared" si="298"/>
        <v>0</v>
      </c>
      <c r="BP266">
        <f t="shared" si="299"/>
        <v>0</v>
      </c>
      <c r="BQ266">
        <f t="shared" si="300"/>
        <v>0</v>
      </c>
      <c r="BR266">
        <f t="shared" si="301"/>
        <v>0</v>
      </c>
      <c r="BS266">
        <f t="shared" si="302"/>
        <v>0</v>
      </c>
      <c r="BT266">
        <f t="shared" si="303"/>
        <v>0</v>
      </c>
      <c r="BU266">
        <f t="shared" si="304"/>
        <v>0</v>
      </c>
      <c r="BV266">
        <f t="shared" si="305"/>
        <v>0</v>
      </c>
      <c r="BW266">
        <f t="shared" si="306"/>
        <v>0</v>
      </c>
      <c r="BX266">
        <f t="shared" si="307"/>
        <v>0</v>
      </c>
      <c r="BY266">
        <f t="shared" si="308"/>
        <v>0</v>
      </c>
      <c r="BZ266">
        <f t="shared" si="309"/>
        <v>0</v>
      </c>
      <c r="CA266">
        <f t="shared" si="310"/>
        <v>0</v>
      </c>
      <c r="CB266">
        <f t="shared" si="311"/>
        <v>0</v>
      </c>
      <c r="CC266">
        <f t="shared" si="312"/>
        <v>0</v>
      </c>
      <c r="CD266">
        <f t="shared" si="313"/>
        <v>0</v>
      </c>
      <c r="CE266">
        <f t="shared" si="314"/>
        <v>0</v>
      </c>
      <c r="CF266">
        <f t="shared" si="315"/>
        <v>0</v>
      </c>
      <c r="CG266">
        <f t="shared" si="280"/>
        <v>4</v>
      </c>
      <c r="CH266">
        <f t="shared" si="281"/>
        <v>4</v>
      </c>
    </row>
    <row r="267" spans="1:86">
      <c r="A267" t="s">
        <v>367</v>
      </c>
      <c r="B267" t="s">
        <v>106</v>
      </c>
      <c r="C267">
        <v>6</v>
      </c>
      <c r="D267">
        <v>1</v>
      </c>
      <c r="E267">
        <v>6</v>
      </c>
      <c r="F267">
        <v>4</v>
      </c>
      <c r="H267">
        <v>9600</v>
      </c>
      <c r="I267">
        <v>160</v>
      </c>
      <c r="J267">
        <f t="shared" si="279"/>
        <v>320</v>
      </c>
      <c r="K267">
        <v>0</v>
      </c>
      <c r="L267">
        <v>4800</v>
      </c>
      <c r="M267">
        <v>32000</v>
      </c>
      <c r="N267">
        <v>96000</v>
      </c>
      <c r="O267">
        <v>9600</v>
      </c>
      <c r="T267">
        <v>2</v>
      </c>
      <c r="AA267">
        <v>5</v>
      </c>
      <c r="AY267">
        <f t="shared" si="282"/>
        <v>0</v>
      </c>
      <c r="AZ267">
        <f t="shared" si="283"/>
        <v>0</v>
      </c>
      <c r="BA267">
        <f t="shared" si="284"/>
        <v>0</v>
      </c>
      <c r="BB267">
        <f t="shared" si="285"/>
        <v>2</v>
      </c>
      <c r="BC267">
        <f t="shared" si="286"/>
        <v>0</v>
      </c>
      <c r="BD267">
        <f t="shared" si="287"/>
        <v>0</v>
      </c>
      <c r="BE267">
        <f t="shared" si="288"/>
        <v>0</v>
      </c>
      <c r="BF267">
        <f t="shared" si="289"/>
        <v>0</v>
      </c>
      <c r="BG267">
        <f t="shared" si="290"/>
        <v>0</v>
      </c>
      <c r="BH267">
        <f t="shared" si="291"/>
        <v>0</v>
      </c>
      <c r="BI267">
        <f t="shared" si="292"/>
        <v>4</v>
      </c>
      <c r="BJ267">
        <f t="shared" si="293"/>
        <v>0</v>
      </c>
      <c r="BK267">
        <f t="shared" si="294"/>
        <v>0</v>
      </c>
      <c r="BL267">
        <f t="shared" si="295"/>
        <v>0</v>
      </c>
      <c r="BM267">
        <f t="shared" si="296"/>
        <v>0</v>
      </c>
      <c r="BN267">
        <f t="shared" si="297"/>
        <v>0</v>
      </c>
      <c r="BO267">
        <f t="shared" si="298"/>
        <v>0</v>
      </c>
      <c r="BP267">
        <f t="shared" si="299"/>
        <v>0</v>
      </c>
      <c r="BQ267">
        <f t="shared" si="300"/>
        <v>0</v>
      </c>
      <c r="BR267">
        <f t="shared" si="301"/>
        <v>0</v>
      </c>
      <c r="BS267">
        <f t="shared" si="302"/>
        <v>0</v>
      </c>
      <c r="BT267">
        <f t="shared" si="303"/>
        <v>0</v>
      </c>
      <c r="BU267">
        <f t="shared" si="304"/>
        <v>0</v>
      </c>
      <c r="BV267">
        <f t="shared" si="305"/>
        <v>0</v>
      </c>
      <c r="BW267">
        <f t="shared" si="306"/>
        <v>0</v>
      </c>
      <c r="BX267">
        <f t="shared" si="307"/>
        <v>0</v>
      </c>
      <c r="BY267">
        <f t="shared" si="308"/>
        <v>0</v>
      </c>
      <c r="BZ267">
        <f t="shared" si="309"/>
        <v>0</v>
      </c>
      <c r="CA267">
        <f t="shared" si="310"/>
        <v>0</v>
      </c>
      <c r="CB267">
        <f t="shared" si="311"/>
        <v>0</v>
      </c>
      <c r="CC267">
        <f t="shared" si="312"/>
        <v>0</v>
      </c>
      <c r="CD267">
        <f t="shared" si="313"/>
        <v>0</v>
      </c>
      <c r="CE267">
        <f t="shared" si="314"/>
        <v>0</v>
      </c>
      <c r="CF267">
        <f t="shared" si="315"/>
        <v>0</v>
      </c>
      <c r="CG267">
        <f t="shared" si="280"/>
        <v>4</v>
      </c>
      <c r="CH267">
        <f t="shared" si="281"/>
        <v>4</v>
      </c>
    </row>
    <row r="268" spans="1:86">
      <c r="A268" t="s">
        <v>367</v>
      </c>
      <c r="B268" t="s">
        <v>106</v>
      </c>
      <c r="C268">
        <v>7</v>
      </c>
      <c r="D268">
        <v>1</v>
      </c>
      <c r="E268">
        <v>7</v>
      </c>
      <c r="F268">
        <v>4</v>
      </c>
      <c r="H268">
        <v>19200</v>
      </c>
      <c r="I268">
        <v>320</v>
      </c>
      <c r="J268">
        <f t="shared" si="279"/>
        <v>640</v>
      </c>
      <c r="K268">
        <v>0</v>
      </c>
      <c r="L268">
        <v>9600</v>
      </c>
      <c r="M268">
        <v>64000</v>
      </c>
      <c r="N268">
        <v>192000</v>
      </c>
      <c r="O268">
        <v>19200</v>
      </c>
      <c r="T268">
        <v>2</v>
      </c>
      <c r="AA268">
        <v>6</v>
      </c>
      <c r="AY268">
        <f t="shared" si="282"/>
        <v>0</v>
      </c>
      <c r="AZ268">
        <f t="shared" si="283"/>
        <v>0</v>
      </c>
      <c r="BA268">
        <f t="shared" si="284"/>
        <v>0</v>
      </c>
      <c r="BB268">
        <f t="shared" si="285"/>
        <v>2</v>
      </c>
      <c r="BC268">
        <f t="shared" si="286"/>
        <v>0</v>
      </c>
      <c r="BD268">
        <f t="shared" si="287"/>
        <v>0</v>
      </c>
      <c r="BE268">
        <f t="shared" si="288"/>
        <v>0</v>
      </c>
      <c r="BF268">
        <f t="shared" si="289"/>
        <v>0</v>
      </c>
      <c r="BG268">
        <f t="shared" si="290"/>
        <v>0</v>
      </c>
      <c r="BH268">
        <f t="shared" si="291"/>
        <v>0</v>
      </c>
      <c r="BI268">
        <f t="shared" si="292"/>
        <v>4</v>
      </c>
      <c r="BJ268">
        <f t="shared" si="293"/>
        <v>0</v>
      </c>
      <c r="BK268">
        <f t="shared" si="294"/>
        <v>0</v>
      </c>
      <c r="BL268">
        <f t="shared" si="295"/>
        <v>0</v>
      </c>
      <c r="BM268">
        <f t="shared" si="296"/>
        <v>0</v>
      </c>
      <c r="BN268">
        <f t="shared" si="297"/>
        <v>0</v>
      </c>
      <c r="BO268">
        <f t="shared" si="298"/>
        <v>0</v>
      </c>
      <c r="BP268">
        <f t="shared" si="299"/>
        <v>0</v>
      </c>
      <c r="BQ268">
        <f t="shared" si="300"/>
        <v>0</v>
      </c>
      <c r="BR268">
        <f t="shared" si="301"/>
        <v>0</v>
      </c>
      <c r="BS268">
        <f t="shared" si="302"/>
        <v>0</v>
      </c>
      <c r="BT268">
        <f t="shared" si="303"/>
        <v>0</v>
      </c>
      <c r="BU268">
        <f t="shared" si="304"/>
        <v>0</v>
      </c>
      <c r="BV268">
        <f t="shared" si="305"/>
        <v>0</v>
      </c>
      <c r="BW268">
        <f t="shared" si="306"/>
        <v>0</v>
      </c>
      <c r="BX268">
        <f t="shared" si="307"/>
        <v>0</v>
      </c>
      <c r="BY268">
        <f t="shared" si="308"/>
        <v>0</v>
      </c>
      <c r="BZ268">
        <f t="shared" si="309"/>
        <v>0</v>
      </c>
      <c r="CA268">
        <f t="shared" si="310"/>
        <v>0</v>
      </c>
      <c r="CB268">
        <f t="shared" si="311"/>
        <v>0</v>
      </c>
      <c r="CC268">
        <f t="shared" si="312"/>
        <v>0</v>
      </c>
      <c r="CD268">
        <f t="shared" si="313"/>
        <v>0</v>
      </c>
      <c r="CE268">
        <f t="shared" si="314"/>
        <v>0</v>
      </c>
      <c r="CF268">
        <f t="shared" si="315"/>
        <v>0</v>
      </c>
      <c r="CG268">
        <f t="shared" si="280"/>
        <v>4</v>
      </c>
      <c r="CH268">
        <f t="shared" si="281"/>
        <v>4</v>
      </c>
    </row>
    <row r="269" spans="1:86">
      <c r="A269" t="s">
        <v>367</v>
      </c>
      <c r="B269" t="s">
        <v>106</v>
      </c>
      <c r="C269">
        <v>8</v>
      </c>
      <c r="D269">
        <v>1</v>
      </c>
      <c r="E269">
        <v>8</v>
      </c>
      <c r="F269">
        <v>4</v>
      </c>
      <c r="H269">
        <v>38400</v>
      </c>
      <c r="I269">
        <v>640</v>
      </c>
      <c r="J269">
        <f t="shared" si="279"/>
        <v>1280</v>
      </c>
      <c r="K269">
        <v>0</v>
      </c>
      <c r="L269">
        <v>19200</v>
      </c>
      <c r="M269">
        <v>128000</v>
      </c>
      <c r="N269">
        <v>384000</v>
      </c>
      <c r="O269">
        <v>38400</v>
      </c>
      <c r="T269">
        <v>2</v>
      </c>
      <c r="AA269">
        <v>7</v>
      </c>
      <c r="AY269">
        <f t="shared" si="282"/>
        <v>0</v>
      </c>
      <c r="AZ269">
        <f t="shared" si="283"/>
        <v>0</v>
      </c>
      <c r="BA269">
        <f t="shared" si="284"/>
        <v>0</v>
      </c>
      <c r="BB269">
        <f t="shared" si="285"/>
        <v>2</v>
      </c>
      <c r="BC269">
        <f t="shared" si="286"/>
        <v>0</v>
      </c>
      <c r="BD269">
        <f t="shared" si="287"/>
        <v>0</v>
      </c>
      <c r="BE269">
        <f t="shared" si="288"/>
        <v>0</v>
      </c>
      <c r="BF269">
        <f t="shared" si="289"/>
        <v>0</v>
      </c>
      <c r="BG269">
        <f t="shared" si="290"/>
        <v>0</v>
      </c>
      <c r="BH269">
        <f t="shared" si="291"/>
        <v>0</v>
      </c>
      <c r="BI269">
        <f t="shared" si="292"/>
        <v>4</v>
      </c>
      <c r="BJ269">
        <f t="shared" si="293"/>
        <v>0</v>
      </c>
      <c r="BK269">
        <f t="shared" si="294"/>
        <v>0</v>
      </c>
      <c r="BL269">
        <f t="shared" si="295"/>
        <v>0</v>
      </c>
      <c r="BM269">
        <f t="shared" si="296"/>
        <v>0</v>
      </c>
      <c r="BN269">
        <f t="shared" si="297"/>
        <v>0</v>
      </c>
      <c r="BO269">
        <f t="shared" si="298"/>
        <v>0</v>
      </c>
      <c r="BP269">
        <f t="shared" si="299"/>
        <v>0</v>
      </c>
      <c r="BQ269">
        <f t="shared" si="300"/>
        <v>0</v>
      </c>
      <c r="BR269">
        <f t="shared" si="301"/>
        <v>0</v>
      </c>
      <c r="BS269">
        <f t="shared" si="302"/>
        <v>0</v>
      </c>
      <c r="BT269">
        <f t="shared" si="303"/>
        <v>0</v>
      </c>
      <c r="BU269">
        <f t="shared" si="304"/>
        <v>0</v>
      </c>
      <c r="BV269">
        <f t="shared" si="305"/>
        <v>0</v>
      </c>
      <c r="BW269">
        <f t="shared" si="306"/>
        <v>0</v>
      </c>
      <c r="BX269">
        <f t="shared" si="307"/>
        <v>0</v>
      </c>
      <c r="BY269">
        <f t="shared" si="308"/>
        <v>0</v>
      </c>
      <c r="BZ269">
        <f t="shared" si="309"/>
        <v>0</v>
      </c>
      <c r="CA269">
        <f t="shared" si="310"/>
        <v>0</v>
      </c>
      <c r="CB269">
        <f t="shared" si="311"/>
        <v>0</v>
      </c>
      <c r="CC269">
        <f t="shared" si="312"/>
        <v>0</v>
      </c>
      <c r="CD269">
        <f t="shared" si="313"/>
        <v>0</v>
      </c>
      <c r="CE269">
        <f t="shared" si="314"/>
        <v>0</v>
      </c>
      <c r="CF269">
        <f t="shared" si="315"/>
        <v>0</v>
      </c>
      <c r="CG269">
        <f t="shared" si="280"/>
        <v>4</v>
      </c>
      <c r="CH269">
        <f t="shared" si="281"/>
        <v>4</v>
      </c>
    </row>
    <row r="270" spans="1:86">
      <c r="A270" t="s">
        <v>367</v>
      </c>
      <c r="B270" t="s">
        <v>106</v>
      </c>
      <c r="C270">
        <v>9</v>
      </c>
      <c r="D270">
        <v>1</v>
      </c>
      <c r="E270">
        <v>9</v>
      </c>
      <c r="F270">
        <v>4</v>
      </c>
      <c r="H270">
        <v>76800</v>
      </c>
      <c r="I270">
        <v>1280</v>
      </c>
      <c r="J270">
        <f t="shared" si="279"/>
        <v>2560</v>
      </c>
      <c r="K270">
        <v>0</v>
      </c>
      <c r="L270">
        <v>38400</v>
      </c>
      <c r="M270">
        <v>256000</v>
      </c>
      <c r="N270">
        <v>768000</v>
      </c>
      <c r="O270">
        <v>76800</v>
      </c>
      <c r="T270">
        <v>2</v>
      </c>
      <c r="AA270">
        <v>8</v>
      </c>
      <c r="AY270">
        <f t="shared" si="282"/>
        <v>0</v>
      </c>
      <c r="AZ270">
        <f t="shared" si="283"/>
        <v>0</v>
      </c>
      <c r="BA270">
        <f t="shared" si="284"/>
        <v>0</v>
      </c>
      <c r="BB270">
        <f t="shared" si="285"/>
        <v>2</v>
      </c>
      <c r="BC270">
        <f t="shared" si="286"/>
        <v>0</v>
      </c>
      <c r="BD270">
        <f t="shared" si="287"/>
        <v>0</v>
      </c>
      <c r="BE270">
        <f t="shared" si="288"/>
        <v>0</v>
      </c>
      <c r="BF270">
        <f t="shared" si="289"/>
        <v>0</v>
      </c>
      <c r="BG270">
        <f t="shared" si="290"/>
        <v>0</v>
      </c>
      <c r="BH270">
        <f t="shared" si="291"/>
        <v>0</v>
      </c>
      <c r="BI270">
        <f t="shared" si="292"/>
        <v>4</v>
      </c>
      <c r="BJ270">
        <f t="shared" si="293"/>
        <v>0</v>
      </c>
      <c r="BK270">
        <f t="shared" si="294"/>
        <v>0</v>
      </c>
      <c r="BL270">
        <f t="shared" si="295"/>
        <v>0</v>
      </c>
      <c r="BM270">
        <f t="shared" si="296"/>
        <v>0</v>
      </c>
      <c r="BN270">
        <f t="shared" si="297"/>
        <v>0</v>
      </c>
      <c r="BO270">
        <f t="shared" si="298"/>
        <v>0</v>
      </c>
      <c r="BP270">
        <f t="shared" si="299"/>
        <v>0</v>
      </c>
      <c r="BQ270">
        <f t="shared" si="300"/>
        <v>0</v>
      </c>
      <c r="BR270">
        <f t="shared" si="301"/>
        <v>0</v>
      </c>
      <c r="BS270">
        <f t="shared" si="302"/>
        <v>0</v>
      </c>
      <c r="BT270">
        <f t="shared" si="303"/>
        <v>0</v>
      </c>
      <c r="BU270">
        <f t="shared" si="304"/>
        <v>0</v>
      </c>
      <c r="BV270">
        <f t="shared" si="305"/>
        <v>0</v>
      </c>
      <c r="BW270">
        <f t="shared" si="306"/>
        <v>0</v>
      </c>
      <c r="BX270">
        <f t="shared" si="307"/>
        <v>0</v>
      </c>
      <c r="BY270">
        <f t="shared" si="308"/>
        <v>0</v>
      </c>
      <c r="BZ270">
        <f t="shared" si="309"/>
        <v>0</v>
      </c>
      <c r="CA270">
        <f t="shared" si="310"/>
        <v>0</v>
      </c>
      <c r="CB270">
        <f t="shared" si="311"/>
        <v>0</v>
      </c>
      <c r="CC270">
        <f t="shared" si="312"/>
        <v>0</v>
      </c>
      <c r="CD270">
        <f t="shared" si="313"/>
        <v>0</v>
      </c>
      <c r="CE270">
        <f t="shared" si="314"/>
        <v>0</v>
      </c>
      <c r="CF270">
        <f t="shared" si="315"/>
        <v>0</v>
      </c>
      <c r="CG270">
        <f t="shared" si="280"/>
        <v>4</v>
      </c>
      <c r="CH270">
        <f t="shared" si="281"/>
        <v>4</v>
      </c>
    </row>
    <row r="271" spans="1:86" ht="25.5">
      <c r="A271" t="s">
        <v>367</v>
      </c>
      <c r="B271" t="s">
        <v>106</v>
      </c>
      <c r="C271">
        <v>10</v>
      </c>
      <c r="D271">
        <v>1</v>
      </c>
      <c r="E271">
        <v>10</v>
      </c>
      <c r="F271">
        <v>4</v>
      </c>
      <c r="G271" t="s">
        <v>117</v>
      </c>
      <c r="H271">
        <v>153600</v>
      </c>
      <c r="I271">
        <v>2560</v>
      </c>
      <c r="J271">
        <f t="shared" si="279"/>
        <v>5120</v>
      </c>
      <c r="K271">
        <v>0</v>
      </c>
      <c r="L271">
        <v>76800</v>
      </c>
      <c r="M271">
        <v>512000</v>
      </c>
      <c r="N271">
        <v>1536000</v>
      </c>
      <c r="O271">
        <v>153600</v>
      </c>
      <c r="T271">
        <v>2</v>
      </c>
      <c r="AA271">
        <v>9</v>
      </c>
      <c r="AY271">
        <f t="shared" si="282"/>
        <v>0</v>
      </c>
      <c r="AZ271">
        <f t="shared" si="283"/>
        <v>0</v>
      </c>
      <c r="BA271">
        <f t="shared" si="284"/>
        <v>0</v>
      </c>
      <c r="BB271">
        <f t="shared" si="285"/>
        <v>2</v>
      </c>
      <c r="BC271">
        <f t="shared" si="286"/>
        <v>0</v>
      </c>
      <c r="BD271">
        <f t="shared" si="287"/>
        <v>0</v>
      </c>
      <c r="BE271">
        <f t="shared" si="288"/>
        <v>0</v>
      </c>
      <c r="BF271">
        <f t="shared" si="289"/>
        <v>0</v>
      </c>
      <c r="BG271">
        <f t="shared" si="290"/>
        <v>0</v>
      </c>
      <c r="BH271">
        <f t="shared" si="291"/>
        <v>0</v>
      </c>
      <c r="BI271">
        <f t="shared" si="292"/>
        <v>4</v>
      </c>
      <c r="BJ271">
        <f t="shared" si="293"/>
        <v>0</v>
      </c>
      <c r="BK271">
        <f t="shared" si="294"/>
        <v>0</v>
      </c>
      <c r="BL271">
        <f t="shared" si="295"/>
        <v>0</v>
      </c>
      <c r="BM271">
        <f t="shared" si="296"/>
        <v>0</v>
      </c>
      <c r="BN271">
        <f t="shared" si="297"/>
        <v>0</v>
      </c>
      <c r="BO271">
        <f t="shared" si="298"/>
        <v>0</v>
      </c>
      <c r="BP271">
        <f t="shared" si="299"/>
        <v>0</v>
      </c>
      <c r="BQ271">
        <f t="shared" si="300"/>
        <v>0</v>
      </c>
      <c r="BR271">
        <f t="shared" si="301"/>
        <v>0</v>
      </c>
      <c r="BS271">
        <f t="shared" si="302"/>
        <v>0</v>
      </c>
      <c r="BT271">
        <f t="shared" si="303"/>
        <v>0</v>
      </c>
      <c r="BU271">
        <f t="shared" si="304"/>
        <v>0</v>
      </c>
      <c r="BV271">
        <f t="shared" si="305"/>
        <v>0</v>
      </c>
      <c r="BW271">
        <f t="shared" si="306"/>
        <v>0</v>
      </c>
      <c r="BX271">
        <f t="shared" si="307"/>
        <v>0</v>
      </c>
      <c r="BY271">
        <f t="shared" si="308"/>
        <v>0</v>
      </c>
      <c r="BZ271">
        <f t="shared" si="309"/>
        <v>0</v>
      </c>
      <c r="CA271">
        <f t="shared" si="310"/>
        <v>0</v>
      </c>
      <c r="CB271">
        <f t="shared" si="311"/>
        <v>0</v>
      </c>
      <c r="CC271">
        <f t="shared" si="312"/>
        <v>0</v>
      </c>
      <c r="CD271">
        <f t="shared" si="313"/>
        <v>0</v>
      </c>
      <c r="CE271">
        <f t="shared" si="314"/>
        <v>0</v>
      </c>
      <c r="CF271">
        <f t="shared" si="315"/>
        <v>0</v>
      </c>
      <c r="CG271">
        <f t="shared" si="280"/>
        <v>4</v>
      </c>
      <c r="CH271">
        <f t="shared" si="281"/>
        <v>4</v>
      </c>
    </row>
    <row r="272" spans="1:86">
      <c r="A272" s="149" t="s">
        <v>1302</v>
      </c>
      <c r="B272" t="s">
        <v>106</v>
      </c>
      <c r="C272">
        <v>1</v>
      </c>
      <c r="D272">
        <v>1</v>
      </c>
      <c r="E272">
        <v>1</v>
      </c>
      <c r="F272">
        <v>4</v>
      </c>
      <c r="H272">
        <v>540</v>
      </c>
      <c r="I272">
        <v>9</v>
      </c>
      <c r="J272">
        <f t="shared" si="279"/>
        <v>18</v>
      </c>
      <c r="K272">
        <v>0</v>
      </c>
      <c r="L272">
        <v>150</v>
      </c>
      <c r="M272">
        <v>1500</v>
      </c>
      <c r="N272">
        <v>500</v>
      </c>
      <c r="O272">
        <v>1500</v>
      </c>
      <c r="AY272">
        <f t="shared" si="282"/>
        <v>0</v>
      </c>
      <c r="AZ272">
        <f t="shared" si="283"/>
        <v>0</v>
      </c>
      <c r="BA272">
        <f t="shared" si="284"/>
        <v>0</v>
      </c>
      <c r="BB272">
        <f t="shared" si="285"/>
        <v>0</v>
      </c>
      <c r="BC272">
        <f t="shared" si="286"/>
        <v>0</v>
      </c>
      <c r="BD272">
        <f t="shared" si="287"/>
        <v>0</v>
      </c>
      <c r="BE272">
        <f t="shared" si="288"/>
        <v>0</v>
      </c>
      <c r="BF272">
        <f t="shared" si="289"/>
        <v>0</v>
      </c>
      <c r="BG272">
        <f t="shared" si="290"/>
        <v>0</v>
      </c>
      <c r="BH272">
        <f t="shared" si="291"/>
        <v>0</v>
      </c>
      <c r="BI272">
        <f t="shared" si="292"/>
        <v>0</v>
      </c>
      <c r="BJ272">
        <f t="shared" si="293"/>
        <v>0</v>
      </c>
      <c r="BK272">
        <f t="shared" si="294"/>
        <v>0</v>
      </c>
      <c r="BL272">
        <f t="shared" si="295"/>
        <v>0</v>
      </c>
      <c r="BM272">
        <f t="shared" si="296"/>
        <v>0</v>
      </c>
      <c r="BN272">
        <f t="shared" si="297"/>
        <v>0</v>
      </c>
      <c r="BO272">
        <f t="shared" si="298"/>
        <v>0</v>
      </c>
      <c r="BP272">
        <f t="shared" si="299"/>
        <v>0</v>
      </c>
      <c r="BQ272">
        <f t="shared" si="300"/>
        <v>0</v>
      </c>
      <c r="BR272">
        <f t="shared" si="301"/>
        <v>0</v>
      </c>
      <c r="BS272">
        <f t="shared" si="302"/>
        <v>0</v>
      </c>
      <c r="BT272">
        <f t="shared" si="303"/>
        <v>0</v>
      </c>
      <c r="BU272">
        <f t="shared" si="304"/>
        <v>0</v>
      </c>
      <c r="BV272">
        <f t="shared" si="305"/>
        <v>0</v>
      </c>
      <c r="BW272">
        <f t="shared" si="306"/>
        <v>0</v>
      </c>
      <c r="BX272">
        <f t="shared" si="307"/>
        <v>0</v>
      </c>
      <c r="BY272">
        <f t="shared" si="308"/>
        <v>0</v>
      </c>
      <c r="BZ272">
        <f t="shared" si="309"/>
        <v>0</v>
      </c>
      <c r="CA272">
        <f t="shared" si="310"/>
        <v>0</v>
      </c>
      <c r="CB272">
        <f t="shared" si="311"/>
        <v>0</v>
      </c>
      <c r="CC272">
        <f t="shared" si="312"/>
        <v>0</v>
      </c>
      <c r="CD272">
        <f t="shared" si="313"/>
        <v>0</v>
      </c>
      <c r="CE272">
        <f t="shared" si="314"/>
        <v>0</v>
      </c>
      <c r="CF272">
        <f t="shared" si="315"/>
        <v>0</v>
      </c>
      <c r="CG272">
        <f t="shared" si="280"/>
        <v>0</v>
      </c>
      <c r="CH272">
        <f t="shared" si="281"/>
        <v>4</v>
      </c>
    </row>
    <row r="273" spans="1:103">
      <c r="A273" t="s">
        <v>363</v>
      </c>
      <c r="B273" t="s">
        <v>106</v>
      </c>
      <c r="C273">
        <v>2</v>
      </c>
      <c r="D273">
        <v>1</v>
      </c>
      <c r="E273">
        <v>2</v>
      </c>
      <c r="F273">
        <v>4</v>
      </c>
      <c r="H273">
        <v>1080</v>
      </c>
      <c r="I273">
        <v>18</v>
      </c>
      <c r="J273">
        <f t="shared" si="279"/>
        <v>36</v>
      </c>
      <c r="K273">
        <v>0</v>
      </c>
      <c r="L273">
        <v>300</v>
      </c>
      <c r="M273">
        <v>3000</v>
      </c>
      <c r="N273">
        <v>1000</v>
      </c>
      <c r="O273">
        <v>3000</v>
      </c>
      <c r="Z273">
        <v>1</v>
      </c>
      <c r="AY273">
        <f t="shared" si="282"/>
        <v>0</v>
      </c>
      <c r="AZ273">
        <f t="shared" si="283"/>
        <v>0</v>
      </c>
      <c r="BA273">
        <f t="shared" si="284"/>
        <v>0</v>
      </c>
      <c r="BB273">
        <f t="shared" si="285"/>
        <v>0</v>
      </c>
      <c r="BC273">
        <f t="shared" si="286"/>
        <v>0</v>
      </c>
      <c r="BD273">
        <f t="shared" si="287"/>
        <v>0</v>
      </c>
      <c r="BE273">
        <f t="shared" si="288"/>
        <v>0</v>
      </c>
      <c r="BF273">
        <f t="shared" si="289"/>
        <v>0</v>
      </c>
      <c r="BG273">
        <f t="shared" si="290"/>
        <v>0</v>
      </c>
      <c r="BH273">
        <f t="shared" si="291"/>
        <v>4</v>
      </c>
      <c r="BI273">
        <f t="shared" si="292"/>
        <v>0</v>
      </c>
      <c r="BJ273">
        <f t="shared" si="293"/>
        <v>0</v>
      </c>
      <c r="BK273">
        <f t="shared" si="294"/>
        <v>0</v>
      </c>
      <c r="BL273">
        <f t="shared" si="295"/>
        <v>0</v>
      </c>
      <c r="BM273">
        <f t="shared" si="296"/>
        <v>0</v>
      </c>
      <c r="BN273">
        <f t="shared" si="297"/>
        <v>0</v>
      </c>
      <c r="BO273">
        <f t="shared" si="298"/>
        <v>0</v>
      </c>
      <c r="BP273">
        <f t="shared" si="299"/>
        <v>0</v>
      </c>
      <c r="BQ273">
        <f t="shared" si="300"/>
        <v>0</v>
      </c>
      <c r="BR273">
        <f t="shared" si="301"/>
        <v>0</v>
      </c>
      <c r="BS273">
        <f t="shared" si="302"/>
        <v>0</v>
      </c>
      <c r="BT273">
        <f t="shared" si="303"/>
        <v>0</v>
      </c>
      <c r="BU273">
        <f t="shared" si="304"/>
        <v>0</v>
      </c>
      <c r="BV273">
        <f t="shared" si="305"/>
        <v>0</v>
      </c>
      <c r="BW273">
        <f t="shared" si="306"/>
        <v>0</v>
      </c>
      <c r="BX273">
        <f t="shared" si="307"/>
        <v>0</v>
      </c>
      <c r="BY273">
        <f t="shared" si="308"/>
        <v>0</v>
      </c>
      <c r="BZ273">
        <f t="shared" si="309"/>
        <v>0</v>
      </c>
      <c r="CA273">
        <f t="shared" si="310"/>
        <v>0</v>
      </c>
      <c r="CB273">
        <f t="shared" si="311"/>
        <v>0</v>
      </c>
      <c r="CC273">
        <f t="shared" si="312"/>
        <v>0</v>
      </c>
      <c r="CD273">
        <f t="shared" si="313"/>
        <v>0</v>
      </c>
      <c r="CE273">
        <f t="shared" si="314"/>
        <v>0</v>
      </c>
      <c r="CF273">
        <f t="shared" si="315"/>
        <v>0</v>
      </c>
      <c r="CG273">
        <f t="shared" si="280"/>
        <v>4</v>
      </c>
      <c r="CH273">
        <f t="shared" si="281"/>
        <v>4</v>
      </c>
    </row>
    <row r="274" spans="1:103">
      <c r="A274" t="s">
        <v>363</v>
      </c>
      <c r="B274" t="s">
        <v>106</v>
      </c>
      <c r="C274">
        <v>3</v>
      </c>
      <c r="D274">
        <v>1</v>
      </c>
      <c r="E274">
        <v>3</v>
      </c>
      <c r="F274">
        <v>4</v>
      </c>
      <c r="H274">
        <v>2160</v>
      </c>
      <c r="I274">
        <v>36</v>
      </c>
      <c r="J274">
        <f t="shared" si="279"/>
        <v>72</v>
      </c>
      <c r="K274">
        <v>0</v>
      </c>
      <c r="L274">
        <v>600</v>
      </c>
      <c r="M274">
        <v>6000</v>
      </c>
      <c r="N274">
        <v>2000</v>
      </c>
      <c r="O274">
        <v>6000</v>
      </c>
      <c r="Z274">
        <v>2</v>
      </c>
      <c r="AY274">
        <f t="shared" si="282"/>
        <v>0</v>
      </c>
      <c r="AZ274">
        <f t="shared" si="283"/>
        <v>0</v>
      </c>
      <c r="BA274">
        <f t="shared" si="284"/>
        <v>0</v>
      </c>
      <c r="BB274">
        <f t="shared" si="285"/>
        <v>0</v>
      </c>
      <c r="BC274">
        <f t="shared" si="286"/>
        <v>0</v>
      </c>
      <c r="BD274">
        <f t="shared" si="287"/>
        <v>0</v>
      </c>
      <c r="BE274">
        <f t="shared" si="288"/>
        <v>0</v>
      </c>
      <c r="BF274">
        <f t="shared" si="289"/>
        <v>0</v>
      </c>
      <c r="BG274">
        <f t="shared" si="290"/>
        <v>0</v>
      </c>
      <c r="BH274">
        <f t="shared" si="291"/>
        <v>4</v>
      </c>
      <c r="BI274">
        <f t="shared" si="292"/>
        <v>0</v>
      </c>
      <c r="BJ274">
        <f t="shared" si="293"/>
        <v>0</v>
      </c>
      <c r="BK274">
        <f t="shared" si="294"/>
        <v>0</v>
      </c>
      <c r="BL274">
        <f t="shared" si="295"/>
        <v>0</v>
      </c>
      <c r="BM274">
        <f t="shared" si="296"/>
        <v>0</v>
      </c>
      <c r="BN274">
        <f t="shared" si="297"/>
        <v>0</v>
      </c>
      <c r="BO274">
        <f t="shared" si="298"/>
        <v>0</v>
      </c>
      <c r="BP274">
        <f t="shared" si="299"/>
        <v>0</v>
      </c>
      <c r="BQ274">
        <f t="shared" si="300"/>
        <v>0</v>
      </c>
      <c r="BR274">
        <f t="shared" si="301"/>
        <v>0</v>
      </c>
      <c r="BS274">
        <f t="shared" si="302"/>
        <v>0</v>
      </c>
      <c r="BT274">
        <f t="shared" si="303"/>
        <v>0</v>
      </c>
      <c r="BU274">
        <f t="shared" si="304"/>
        <v>0</v>
      </c>
      <c r="BV274">
        <f t="shared" si="305"/>
        <v>0</v>
      </c>
      <c r="BW274">
        <f t="shared" si="306"/>
        <v>0</v>
      </c>
      <c r="BX274">
        <f t="shared" si="307"/>
        <v>0</v>
      </c>
      <c r="BY274">
        <f t="shared" si="308"/>
        <v>0</v>
      </c>
      <c r="BZ274">
        <f t="shared" si="309"/>
        <v>0</v>
      </c>
      <c r="CA274">
        <f t="shared" si="310"/>
        <v>0</v>
      </c>
      <c r="CB274">
        <f t="shared" si="311"/>
        <v>0</v>
      </c>
      <c r="CC274">
        <f t="shared" si="312"/>
        <v>0</v>
      </c>
      <c r="CD274">
        <f t="shared" si="313"/>
        <v>0</v>
      </c>
      <c r="CE274">
        <f t="shared" si="314"/>
        <v>0</v>
      </c>
      <c r="CF274">
        <f t="shared" si="315"/>
        <v>0</v>
      </c>
      <c r="CG274">
        <f t="shared" si="280"/>
        <v>4</v>
      </c>
      <c r="CH274">
        <f t="shared" si="281"/>
        <v>4</v>
      </c>
    </row>
    <row r="275" spans="1:103">
      <c r="A275" t="s">
        <v>363</v>
      </c>
      <c r="B275" t="s">
        <v>106</v>
      </c>
      <c r="C275">
        <v>4</v>
      </c>
      <c r="D275">
        <v>1</v>
      </c>
      <c r="E275">
        <v>4</v>
      </c>
      <c r="F275">
        <v>4</v>
      </c>
      <c r="H275">
        <v>4320</v>
      </c>
      <c r="I275">
        <v>72</v>
      </c>
      <c r="J275">
        <f t="shared" si="279"/>
        <v>144</v>
      </c>
      <c r="K275">
        <v>0</v>
      </c>
      <c r="L275">
        <v>1200</v>
      </c>
      <c r="M275">
        <v>12000</v>
      </c>
      <c r="N275">
        <v>4000</v>
      </c>
      <c r="O275">
        <v>12000</v>
      </c>
      <c r="Z275">
        <v>3</v>
      </c>
      <c r="AY275">
        <f t="shared" si="282"/>
        <v>0</v>
      </c>
      <c r="AZ275">
        <f t="shared" si="283"/>
        <v>0</v>
      </c>
      <c r="BA275">
        <f t="shared" si="284"/>
        <v>0</v>
      </c>
      <c r="BB275">
        <f t="shared" si="285"/>
        <v>0</v>
      </c>
      <c r="BC275">
        <f t="shared" si="286"/>
        <v>0</v>
      </c>
      <c r="BD275">
        <f t="shared" si="287"/>
        <v>0</v>
      </c>
      <c r="BE275">
        <f t="shared" si="288"/>
        <v>0</v>
      </c>
      <c r="BF275">
        <f t="shared" si="289"/>
        <v>0</v>
      </c>
      <c r="BG275">
        <f t="shared" si="290"/>
        <v>0</v>
      </c>
      <c r="BH275">
        <f t="shared" si="291"/>
        <v>4</v>
      </c>
      <c r="BI275">
        <f t="shared" si="292"/>
        <v>0</v>
      </c>
      <c r="BJ275">
        <f t="shared" si="293"/>
        <v>0</v>
      </c>
      <c r="BK275">
        <f t="shared" si="294"/>
        <v>0</v>
      </c>
      <c r="BL275">
        <f t="shared" si="295"/>
        <v>0</v>
      </c>
      <c r="BM275">
        <f t="shared" si="296"/>
        <v>0</v>
      </c>
      <c r="BN275">
        <f t="shared" si="297"/>
        <v>0</v>
      </c>
      <c r="BO275">
        <f t="shared" si="298"/>
        <v>0</v>
      </c>
      <c r="BP275">
        <f t="shared" si="299"/>
        <v>0</v>
      </c>
      <c r="BQ275">
        <f t="shared" si="300"/>
        <v>0</v>
      </c>
      <c r="BR275">
        <f t="shared" si="301"/>
        <v>0</v>
      </c>
      <c r="BS275">
        <f t="shared" si="302"/>
        <v>0</v>
      </c>
      <c r="BT275">
        <f t="shared" si="303"/>
        <v>0</v>
      </c>
      <c r="BU275">
        <f t="shared" si="304"/>
        <v>0</v>
      </c>
      <c r="BV275">
        <f t="shared" si="305"/>
        <v>0</v>
      </c>
      <c r="BW275">
        <f t="shared" si="306"/>
        <v>0</v>
      </c>
      <c r="BX275">
        <f t="shared" si="307"/>
        <v>0</v>
      </c>
      <c r="BY275">
        <f t="shared" si="308"/>
        <v>0</v>
      </c>
      <c r="BZ275">
        <f t="shared" si="309"/>
        <v>0</v>
      </c>
      <c r="CA275">
        <f t="shared" si="310"/>
        <v>0</v>
      </c>
      <c r="CB275">
        <f t="shared" si="311"/>
        <v>0</v>
      </c>
      <c r="CC275">
        <f t="shared" si="312"/>
        <v>0</v>
      </c>
      <c r="CD275">
        <f t="shared" si="313"/>
        <v>0</v>
      </c>
      <c r="CE275">
        <f t="shared" si="314"/>
        <v>0</v>
      </c>
      <c r="CF275">
        <f t="shared" si="315"/>
        <v>0</v>
      </c>
      <c r="CG275">
        <f t="shared" si="280"/>
        <v>4</v>
      </c>
      <c r="CH275">
        <f t="shared" si="281"/>
        <v>4</v>
      </c>
    </row>
    <row r="276" spans="1:103">
      <c r="A276" s="149" t="s">
        <v>1301</v>
      </c>
      <c r="B276" t="s">
        <v>106</v>
      </c>
      <c r="C276">
        <v>5</v>
      </c>
      <c r="D276">
        <v>1</v>
      </c>
      <c r="E276">
        <v>5</v>
      </c>
      <c r="F276">
        <v>4</v>
      </c>
      <c r="H276">
        <v>8640</v>
      </c>
      <c r="I276">
        <v>144</v>
      </c>
      <c r="J276">
        <f t="shared" si="279"/>
        <v>288</v>
      </c>
      <c r="K276">
        <v>0</v>
      </c>
      <c r="L276">
        <v>2400</v>
      </c>
      <c r="M276">
        <v>24000</v>
      </c>
      <c r="N276">
        <v>8000</v>
      </c>
      <c r="O276">
        <v>24000</v>
      </c>
      <c r="Z276">
        <v>4</v>
      </c>
      <c r="AY276">
        <f t="shared" si="282"/>
        <v>0</v>
      </c>
      <c r="AZ276">
        <f t="shared" si="283"/>
        <v>0</v>
      </c>
      <c r="BA276">
        <f t="shared" si="284"/>
        <v>0</v>
      </c>
      <c r="BB276">
        <f t="shared" si="285"/>
        <v>0</v>
      </c>
      <c r="BC276">
        <f t="shared" si="286"/>
        <v>0</v>
      </c>
      <c r="BD276">
        <f t="shared" si="287"/>
        <v>0</v>
      </c>
      <c r="BE276">
        <f t="shared" si="288"/>
        <v>0</v>
      </c>
      <c r="BF276">
        <f t="shared" si="289"/>
        <v>0</v>
      </c>
      <c r="BG276">
        <f t="shared" si="290"/>
        <v>0</v>
      </c>
      <c r="BH276">
        <f t="shared" si="291"/>
        <v>4</v>
      </c>
      <c r="BI276">
        <f t="shared" si="292"/>
        <v>0</v>
      </c>
      <c r="BJ276">
        <f t="shared" si="293"/>
        <v>0</v>
      </c>
      <c r="BK276">
        <f t="shared" si="294"/>
        <v>0</v>
      </c>
      <c r="BL276">
        <f t="shared" si="295"/>
        <v>0</v>
      </c>
      <c r="BM276">
        <f t="shared" si="296"/>
        <v>0</v>
      </c>
      <c r="BN276">
        <f t="shared" si="297"/>
        <v>0</v>
      </c>
      <c r="BO276">
        <f t="shared" si="298"/>
        <v>0</v>
      </c>
      <c r="BP276">
        <f t="shared" si="299"/>
        <v>0</v>
      </c>
      <c r="BQ276">
        <f t="shared" si="300"/>
        <v>0</v>
      </c>
      <c r="BR276">
        <f t="shared" si="301"/>
        <v>0</v>
      </c>
      <c r="BS276">
        <f t="shared" si="302"/>
        <v>0</v>
      </c>
      <c r="BT276">
        <f t="shared" si="303"/>
        <v>0</v>
      </c>
      <c r="BU276">
        <f t="shared" si="304"/>
        <v>0</v>
      </c>
      <c r="BV276">
        <f t="shared" si="305"/>
        <v>0</v>
      </c>
      <c r="BW276">
        <f t="shared" si="306"/>
        <v>0</v>
      </c>
      <c r="BX276">
        <f t="shared" si="307"/>
        <v>0</v>
      </c>
      <c r="BY276">
        <f t="shared" si="308"/>
        <v>0</v>
      </c>
      <c r="BZ276">
        <f t="shared" si="309"/>
        <v>0</v>
      </c>
      <c r="CA276">
        <f t="shared" si="310"/>
        <v>0</v>
      </c>
      <c r="CB276">
        <f t="shared" si="311"/>
        <v>0</v>
      </c>
      <c r="CC276">
        <f t="shared" si="312"/>
        <v>0</v>
      </c>
      <c r="CD276">
        <f t="shared" si="313"/>
        <v>0</v>
      </c>
      <c r="CE276">
        <f t="shared" si="314"/>
        <v>0</v>
      </c>
      <c r="CF276">
        <f t="shared" si="315"/>
        <v>0</v>
      </c>
      <c r="CG276">
        <f t="shared" si="280"/>
        <v>4</v>
      </c>
      <c r="CH276">
        <f t="shared" si="281"/>
        <v>4</v>
      </c>
    </row>
    <row r="277" spans="1:103">
      <c r="A277" t="s">
        <v>363</v>
      </c>
      <c r="B277" t="s">
        <v>106</v>
      </c>
      <c r="C277">
        <v>6</v>
      </c>
      <c r="D277">
        <v>1</v>
      </c>
      <c r="E277">
        <v>6</v>
      </c>
      <c r="F277">
        <v>4</v>
      </c>
      <c r="H277">
        <v>17280</v>
      </c>
      <c r="I277">
        <v>288</v>
      </c>
      <c r="J277">
        <f t="shared" si="279"/>
        <v>576</v>
      </c>
      <c r="K277">
        <v>0</v>
      </c>
      <c r="L277">
        <v>4800</v>
      </c>
      <c r="M277">
        <v>48000</v>
      </c>
      <c r="N277">
        <v>16000</v>
      </c>
      <c r="O277">
        <v>48000</v>
      </c>
      <c r="Z277">
        <v>5</v>
      </c>
      <c r="AY277">
        <f t="shared" si="282"/>
        <v>0</v>
      </c>
      <c r="AZ277">
        <f t="shared" si="283"/>
        <v>0</v>
      </c>
      <c r="BA277">
        <f t="shared" si="284"/>
        <v>0</v>
      </c>
      <c r="BB277">
        <f t="shared" si="285"/>
        <v>0</v>
      </c>
      <c r="BC277">
        <f t="shared" si="286"/>
        <v>0</v>
      </c>
      <c r="BD277">
        <f t="shared" si="287"/>
        <v>0</v>
      </c>
      <c r="BE277">
        <f t="shared" si="288"/>
        <v>0</v>
      </c>
      <c r="BF277">
        <f t="shared" si="289"/>
        <v>0</v>
      </c>
      <c r="BG277">
        <f t="shared" si="290"/>
        <v>0</v>
      </c>
      <c r="BH277">
        <f t="shared" si="291"/>
        <v>4</v>
      </c>
      <c r="BI277">
        <f t="shared" si="292"/>
        <v>0</v>
      </c>
      <c r="BJ277">
        <f t="shared" si="293"/>
        <v>0</v>
      </c>
      <c r="BK277">
        <f t="shared" si="294"/>
        <v>0</v>
      </c>
      <c r="BL277">
        <f t="shared" si="295"/>
        <v>0</v>
      </c>
      <c r="BM277">
        <f t="shared" si="296"/>
        <v>0</v>
      </c>
      <c r="BN277">
        <f t="shared" si="297"/>
        <v>0</v>
      </c>
      <c r="BO277">
        <f t="shared" si="298"/>
        <v>0</v>
      </c>
      <c r="BP277">
        <f t="shared" si="299"/>
        <v>0</v>
      </c>
      <c r="BQ277">
        <f t="shared" si="300"/>
        <v>0</v>
      </c>
      <c r="BR277">
        <f t="shared" si="301"/>
        <v>0</v>
      </c>
      <c r="BS277">
        <f t="shared" si="302"/>
        <v>0</v>
      </c>
      <c r="BT277">
        <f t="shared" si="303"/>
        <v>0</v>
      </c>
      <c r="BU277">
        <f t="shared" si="304"/>
        <v>0</v>
      </c>
      <c r="BV277">
        <f t="shared" si="305"/>
        <v>0</v>
      </c>
      <c r="BW277">
        <f t="shared" si="306"/>
        <v>0</v>
      </c>
      <c r="BX277">
        <f t="shared" si="307"/>
        <v>0</v>
      </c>
      <c r="BY277">
        <f t="shared" si="308"/>
        <v>0</v>
      </c>
      <c r="BZ277">
        <f t="shared" si="309"/>
        <v>0</v>
      </c>
      <c r="CA277">
        <f t="shared" si="310"/>
        <v>0</v>
      </c>
      <c r="CB277">
        <f t="shared" si="311"/>
        <v>0</v>
      </c>
      <c r="CC277">
        <f t="shared" si="312"/>
        <v>0</v>
      </c>
      <c r="CD277">
        <f t="shared" si="313"/>
        <v>0</v>
      </c>
      <c r="CE277">
        <f t="shared" si="314"/>
        <v>0</v>
      </c>
      <c r="CF277">
        <f t="shared" si="315"/>
        <v>0</v>
      </c>
      <c r="CG277">
        <f t="shared" si="280"/>
        <v>4</v>
      </c>
      <c r="CH277">
        <f t="shared" si="281"/>
        <v>4</v>
      </c>
    </row>
    <row r="278" spans="1:103">
      <c r="A278" t="s">
        <v>363</v>
      </c>
      <c r="B278" t="s">
        <v>106</v>
      </c>
      <c r="C278">
        <v>7</v>
      </c>
      <c r="D278">
        <v>1</v>
      </c>
      <c r="E278">
        <v>7</v>
      </c>
      <c r="F278">
        <v>4</v>
      </c>
      <c r="H278">
        <v>34560</v>
      </c>
      <c r="I278">
        <v>576</v>
      </c>
      <c r="J278">
        <f t="shared" si="279"/>
        <v>1152</v>
      </c>
      <c r="K278">
        <v>0</v>
      </c>
      <c r="L278">
        <v>9600</v>
      </c>
      <c r="M278">
        <v>96000</v>
      </c>
      <c r="N278">
        <v>32000</v>
      </c>
      <c r="O278">
        <v>96000</v>
      </c>
      <c r="Z278">
        <v>6</v>
      </c>
      <c r="AY278">
        <f t="shared" si="282"/>
        <v>0</v>
      </c>
      <c r="AZ278">
        <f t="shared" si="283"/>
        <v>0</v>
      </c>
      <c r="BA278">
        <f t="shared" si="284"/>
        <v>0</v>
      </c>
      <c r="BB278">
        <f t="shared" si="285"/>
        <v>0</v>
      </c>
      <c r="BC278">
        <f t="shared" si="286"/>
        <v>0</v>
      </c>
      <c r="BD278">
        <f t="shared" si="287"/>
        <v>0</v>
      </c>
      <c r="BE278">
        <f t="shared" si="288"/>
        <v>0</v>
      </c>
      <c r="BF278">
        <f t="shared" si="289"/>
        <v>0</v>
      </c>
      <c r="BG278">
        <f t="shared" si="290"/>
        <v>0</v>
      </c>
      <c r="BH278">
        <f t="shared" si="291"/>
        <v>4</v>
      </c>
      <c r="BI278">
        <f t="shared" si="292"/>
        <v>0</v>
      </c>
      <c r="BJ278">
        <f t="shared" si="293"/>
        <v>0</v>
      </c>
      <c r="BK278">
        <f t="shared" si="294"/>
        <v>0</v>
      </c>
      <c r="BL278">
        <f t="shared" si="295"/>
        <v>0</v>
      </c>
      <c r="BM278">
        <f t="shared" si="296"/>
        <v>0</v>
      </c>
      <c r="BN278">
        <f t="shared" si="297"/>
        <v>0</v>
      </c>
      <c r="BO278">
        <f t="shared" si="298"/>
        <v>0</v>
      </c>
      <c r="BP278">
        <f t="shared" si="299"/>
        <v>0</v>
      </c>
      <c r="BQ278">
        <f t="shared" si="300"/>
        <v>0</v>
      </c>
      <c r="BR278">
        <f t="shared" si="301"/>
        <v>0</v>
      </c>
      <c r="BS278">
        <f t="shared" si="302"/>
        <v>0</v>
      </c>
      <c r="BT278">
        <f t="shared" si="303"/>
        <v>0</v>
      </c>
      <c r="BU278">
        <f t="shared" si="304"/>
        <v>0</v>
      </c>
      <c r="BV278">
        <f t="shared" si="305"/>
        <v>0</v>
      </c>
      <c r="BW278">
        <f t="shared" si="306"/>
        <v>0</v>
      </c>
      <c r="BX278">
        <f t="shared" si="307"/>
        <v>0</v>
      </c>
      <c r="BY278">
        <f t="shared" si="308"/>
        <v>0</v>
      </c>
      <c r="BZ278">
        <f t="shared" si="309"/>
        <v>0</v>
      </c>
      <c r="CA278">
        <f t="shared" si="310"/>
        <v>0</v>
      </c>
      <c r="CB278">
        <f t="shared" si="311"/>
        <v>0</v>
      </c>
      <c r="CC278">
        <f t="shared" si="312"/>
        <v>0</v>
      </c>
      <c r="CD278">
        <f t="shared" si="313"/>
        <v>0</v>
      </c>
      <c r="CE278">
        <f t="shared" si="314"/>
        <v>0</v>
      </c>
      <c r="CF278">
        <f t="shared" si="315"/>
        <v>0</v>
      </c>
      <c r="CG278">
        <f t="shared" si="280"/>
        <v>4</v>
      </c>
      <c r="CH278">
        <f t="shared" si="281"/>
        <v>4</v>
      </c>
    </row>
    <row r="279" spans="1:103">
      <c r="A279" t="s">
        <v>363</v>
      </c>
      <c r="B279" t="s">
        <v>106</v>
      </c>
      <c r="C279">
        <v>8</v>
      </c>
      <c r="D279">
        <v>1</v>
      </c>
      <c r="E279">
        <v>8</v>
      </c>
      <c r="F279">
        <v>4</v>
      </c>
      <c r="H279">
        <v>69120</v>
      </c>
      <c r="I279">
        <v>1152</v>
      </c>
      <c r="J279">
        <f t="shared" si="279"/>
        <v>2304</v>
      </c>
      <c r="K279">
        <v>0</v>
      </c>
      <c r="L279">
        <v>19200</v>
      </c>
      <c r="M279">
        <v>192000</v>
      </c>
      <c r="N279">
        <v>64000</v>
      </c>
      <c r="O279">
        <v>192000</v>
      </c>
      <c r="Z279">
        <v>7</v>
      </c>
      <c r="AY279">
        <f t="shared" si="282"/>
        <v>0</v>
      </c>
      <c r="AZ279">
        <f t="shared" si="283"/>
        <v>0</v>
      </c>
      <c r="BA279">
        <f t="shared" si="284"/>
        <v>0</v>
      </c>
      <c r="BB279">
        <f t="shared" si="285"/>
        <v>0</v>
      </c>
      <c r="BC279">
        <f t="shared" si="286"/>
        <v>0</v>
      </c>
      <c r="BD279">
        <f t="shared" si="287"/>
        <v>0</v>
      </c>
      <c r="BE279">
        <f t="shared" si="288"/>
        <v>0</v>
      </c>
      <c r="BF279">
        <f t="shared" si="289"/>
        <v>0</v>
      </c>
      <c r="BG279">
        <f t="shared" si="290"/>
        <v>0</v>
      </c>
      <c r="BH279">
        <f t="shared" si="291"/>
        <v>4</v>
      </c>
      <c r="BI279">
        <f t="shared" si="292"/>
        <v>0</v>
      </c>
      <c r="BJ279">
        <f t="shared" si="293"/>
        <v>0</v>
      </c>
      <c r="BK279">
        <f t="shared" si="294"/>
        <v>0</v>
      </c>
      <c r="BL279">
        <f t="shared" si="295"/>
        <v>0</v>
      </c>
      <c r="BM279">
        <f t="shared" si="296"/>
        <v>0</v>
      </c>
      <c r="BN279">
        <f t="shared" si="297"/>
        <v>0</v>
      </c>
      <c r="BO279">
        <f t="shared" si="298"/>
        <v>0</v>
      </c>
      <c r="BP279">
        <f t="shared" si="299"/>
        <v>0</v>
      </c>
      <c r="BQ279">
        <f t="shared" si="300"/>
        <v>0</v>
      </c>
      <c r="BR279">
        <f t="shared" si="301"/>
        <v>0</v>
      </c>
      <c r="BS279">
        <f t="shared" si="302"/>
        <v>0</v>
      </c>
      <c r="BT279">
        <f t="shared" si="303"/>
        <v>0</v>
      </c>
      <c r="BU279">
        <f t="shared" si="304"/>
        <v>0</v>
      </c>
      <c r="BV279">
        <f t="shared" si="305"/>
        <v>0</v>
      </c>
      <c r="BW279">
        <f t="shared" si="306"/>
        <v>0</v>
      </c>
      <c r="BX279">
        <f t="shared" si="307"/>
        <v>0</v>
      </c>
      <c r="BY279">
        <f t="shared" si="308"/>
        <v>0</v>
      </c>
      <c r="BZ279">
        <f t="shared" si="309"/>
        <v>0</v>
      </c>
      <c r="CA279">
        <f t="shared" si="310"/>
        <v>0</v>
      </c>
      <c r="CB279">
        <f t="shared" si="311"/>
        <v>0</v>
      </c>
      <c r="CC279">
        <f t="shared" si="312"/>
        <v>0</v>
      </c>
      <c r="CD279">
        <f t="shared" si="313"/>
        <v>0</v>
      </c>
      <c r="CE279">
        <f t="shared" si="314"/>
        <v>0</v>
      </c>
      <c r="CF279">
        <f t="shared" si="315"/>
        <v>0</v>
      </c>
      <c r="CG279">
        <f t="shared" si="280"/>
        <v>4</v>
      </c>
      <c r="CH279">
        <f t="shared" si="281"/>
        <v>4</v>
      </c>
    </row>
    <row r="280" spans="1:103">
      <c r="A280" t="s">
        <v>363</v>
      </c>
      <c r="B280" t="s">
        <v>106</v>
      </c>
      <c r="C280">
        <v>9</v>
      </c>
      <c r="D280">
        <v>1</v>
      </c>
      <c r="E280">
        <v>9</v>
      </c>
      <c r="F280">
        <v>4</v>
      </c>
      <c r="H280">
        <v>138240</v>
      </c>
      <c r="I280">
        <v>2304</v>
      </c>
      <c r="J280">
        <f t="shared" si="279"/>
        <v>4608</v>
      </c>
      <c r="K280">
        <v>0</v>
      </c>
      <c r="L280">
        <v>38400</v>
      </c>
      <c r="M280">
        <v>384000</v>
      </c>
      <c r="N280">
        <v>128000</v>
      </c>
      <c r="O280">
        <v>384000</v>
      </c>
      <c r="Z280">
        <v>8</v>
      </c>
      <c r="AY280">
        <f t="shared" si="282"/>
        <v>0</v>
      </c>
      <c r="AZ280">
        <f t="shared" si="283"/>
        <v>0</v>
      </c>
      <c r="BA280">
        <f t="shared" si="284"/>
        <v>0</v>
      </c>
      <c r="BB280">
        <f t="shared" si="285"/>
        <v>0</v>
      </c>
      <c r="BC280">
        <f t="shared" si="286"/>
        <v>0</v>
      </c>
      <c r="BD280">
        <f t="shared" si="287"/>
        <v>0</v>
      </c>
      <c r="BE280">
        <f t="shared" si="288"/>
        <v>0</v>
      </c>
      <c r="BF280">
        <f t="shared" si="289"/>
        <v>0</v>
      </c>
      <c r="BG280">
        <f t="shared" si="290"/>
        <v>0</v>
      </c>
      <c r="BH280">
        <f t="shared" si="291"/>
        <v>4</v>
      </c>
      <c r="BI280">
        <f t="shared" si="292"/>
        <v>0</v>
      </c>
      <c r="BJ280">
        <f t="shared" si="293"/>
        <v>0</v>
      </c>
      <c r="BK280">
        <f t="shared" si="294"/>
        <v>0</v>
      </c>
      <c r="BL280">
        <f t="shared" si="295"/>
        <v>0</v>
      </c>
      <c r="BM280">
        <f t="shared" si="296"/>
        <v>0</v>
      </c>
      <c r="BN280">
        <f t="shared" si="297"/>
        <v>0</v>
      </c>
      <c r="BO280">
        <f t="shared" si="298"/>
        <v>0</v>
      </c>
      <c r="BP280">
        <f t="shared" si="299"/>
        <v>0</v>
      </c>
      <c r="BQ280">
        <f t="shared" si="300"/>
        <v>0</v>
      </c>
      <c r="BR280">
        <f t="shared" si="301"/>
        <v>0</v>
      </c>
      <c r="BS280">
        <f t="shared" si="302"/>
        <v>0</v>
      </c>
      <c r="BT280">
        <f t="shared" si="303"/>
        <v>0</v>
      </c>
      <c r="BU280">
        <f t="shared" si="304"/>
        <v>0</v>
      </c>
      <c r="BV280">
        <f t="shared" si="305"/>
        <v>0</v>
      </c>
      <c r="BW280">
        <f t="shared" si="306"/>
        <v>0</v>
      </c>
      <c r="BX280">
        <f t="shared" si="307"/>
        <v>0</v>
      </c>
      <c r="BY280">
        <f t="shared" si="308"/>
        <v>0</v>
      </c>
      <c r="BZ280">
        <f t="shared" si="309"/>
        <v>0</v>
      </c>
      <c r="CA280">
        <f t="shared" si="310"/>
        <v>0</v>
      </c>
      <c r="CB280">
        <f t="shared" si="311"/>
        <v>0</v>
      </c>
      <c r="CC280">
        <f t="shared" si="312"/>
        <v>0</v>
      </c>
      <c r="CD280">
        <f t="shared" si="313"/>
        <v>0</v>
      </c>
      <c r="CE280">
        <f t="shared" si="314"/>
        <v>0</v>
      </c>
      <c r="CF280">
        <f t="shared" si="315"/>
        <v>0</v>
      </c>
      <c r="CG280">
        <f t="shared" si="280"/>
        <v>4</v>
      </c>
      <c r="CH280">
        <f t="shared" si="281"/>
        <v>4</v>
      </c>
    </row>
    <row r="281" spans="1:103" ht="25.5">
      <c r="A281" t="s">
        <v>363</v>
      </c>
      <c r="B281" t="s">
        <v>106</v>
      </c>
      <c r="C281">
        <v>10</v>
      </c>
      <c r="D281">
        <v>1</v>
      </c>
      <c r="E281">
        <v>10</v>
      </c>
      <c r="F281">
        <v>4</v>
      </c>
      <c r="G281" t="s">
        <v>117</v>
      </c>
      <c r="H281">
        <v>276480</v>
      </c>
      <c r="I281">
        <v>4608</v>
      </c>
      <c r="J281">
        <f t="shared" si="279"/>
        <v>9216</v>
      </c>
      <c r="K281">
        <v>0</v>
      </c>
      <c r="L281">
        <v>76800</v>
      </c>
      <c r="M281">
        <v>768000</v>
      </c>
      <c r="N281">
        <v>256000</v>
      </c>
      <c r="O281">
        <v>768000</v>
      </c>
      <c r="Z281">
        <v>9</v>
      </c>
      <c r="AY281">
        <f t="shared" si="282"/>
        <v>0</v>
      </c>
      <c r="AZ281">
        <f t="shared" si="283"/>
        <v>0</v>
      </c>
      <c r="BA281">
        <f t="shared" si="284"/>
        <v>0</v>
      </c>
      <c r="BB281">
        <f t="shared" si="285"/>
        <v>0</v>
      </c>
      <c r="BC281">
        <f t="shared" si="286"/>
        <v>0</v>
      </c>
      <c r="BD281">
        <f t="shared" si="287"/>
        <v>0</v>
      </c>
      <c r="BE281">
        <f t="shared" si="288"/>
        <v>0</v>
      </c>
      <c r="BF281">
        <f t="shared" si="289"/>
        <v>0</v>
      </c>
      <c r="BG281">
        <f t="shared" si="290"/>
        <v>0</v>
      </c>
      <c r="BH281">
        <f t="shared" si="291"/>
        <v>4</v>
      </c>
      <c r="BI281">
        <f t="shared" si="292"/>
        <v>0</v>
      </c>
      <c r="BJ281">
        <f t="shared" si="293"/>
        <v>0</v>
      </c>
      <c r="BK281">
        <f t="shared" si="294"/>
        <v>0</v>
      </c>
      <c r="BL281">
        <f t="shared" si="295"/>
        <v>0</v>
      </c>
      <c r="BM281">
        <f t="shared" si="296"/>
        <v>0</v>
      </c>
      <c r="BN281">
        <f t="shared" si="297"/>
        <v>0</v>
      </c>
      <c r="BO281">
        <f t="shared" si="298"/>
        <v>0</v>
      </c>
      <c r="BP281">
        <f t="shared" si="299"/>
        <v>0</v>
      </c>
      <c r="BQ281">
        <f t="shared" si="300"/>
        <v>0</v>
      </c>
      <c r="BR281">
        <f t="shared" si="301"/>
        <v>0</v>
      </c>
      <c r="BS281">
        <f t="shared" si="302"/>
        <v>0</v>
      </c>
      <c r="BT281">
        <f t="shared" si="303"/>
        <v>0</v>
      </c>
      <c r="BU281">
        <f t="shared" si="304"/>
        <v>0</v>
      </c>
      <c r="BV281">
        <f t="shared" si="305"/>
        <v>0</v>
      </c>
      <c r="BW281">
        <f t="shared" si="306"/>
        <v>0</v>
      </c>
      <c r="BX281">
        <f t="shared" si="307"/>
        <v>0</v>
      </c>
      <c r="BY281">
        <f t="shared" si="308"/>
        <v>0</v>
      </c>
      <c r="BZ281">
        <f t="shared" si="309"/>
        <v>0</v>
      </c>
      <c r="CA281">
        <f t="shared" si="310"/>
        <v>0</v>
      </c>
      <c r="CB281">
        <f t="shared" si="311"/>
        <v>0</v>
      </c>
      <c r="CC281">
        <f t="shared" si="312"/>
        <v>0</v>
      </c>
      <c r="CD281">
        <f t="shared" si="313"/>
        <v>0</v>
      </c>
      <c r="CE281">
        <f t="shared" si="314"/>
        <v>0</v>
      </c>
      <c r="CF281">
        <f t="shared" si="315"/>
        <v>0</v>
      </c>
      <c r="CG281">
        <f t="shared" si="280"/>
        <v>4</v>
      </c>
      <c r="CH281">
        <f t="shared" si="281"/>
        <v>4</v>
      </c>
    </row>
    <row r="282" spans="1:103" ht="25.5">
      <c r="A282" t="s">
        <v>371</v>
      </c>
      <c r="B282" t="s">
        <v>229</v>
      </c>
      <c r="C282">
        <v>1</v>
      </c>
      <c r="D282">
        <v>1</v>
      </c>
      <c r="E282">
        <v>1</v>
      </c>
      <c r="F282">
        <v>0</v>
      </c>
      <c r="H282">
        <v>900</v>
      </c>
      <c r="I282">
        <v>15</v>
      </c>
      <c r="J282">
        <f t="shared" si="279"/>
        <v>30</v>
      </c>
      <c r="K282">
        <v>5000</v>
      </c>
      <c r="L282">
        <v>0</v>
      </c>
      <c r="M282">
        <v>500</v>
      </c>
      <c r="N282">
        <v>0</v>
      </c>
      <c r="O282">
        <v>500</v>
      </c>
      <c r="R282">
        <v>1</v>
      </c>
      <c r="Z282">
        <v>1</v>
      </c>
      <c r="AL282">
        <v>2</v>
      </c>
      <c r="AY282">
        <f t="shared" si="282"/>
        <v>0</v>
      </c>
      <c r="AZ282">
        <f t="shared" si="283"/>
        <v>2</v>
      </c>
      <c r="BA282">
        <f t="shared" si="284"/>
        <v>0</v>
      </c>
      <c r="BB282">
        <f t="shared" si="285"/>
        <v>0</v>
      </c>
      <c r="BC282">
        <f t="shared" si="286"/>
        <v>0</v>
      </c>
      <c r="BD282">
        <f t="shared" si="287"/>
        <v>0</v>
      </c>
      <c r="BE282">
        <f t="shared" si="288"/>
        <v>0</v>
      </c>
      <c r="BF282">
        <f t="shared" si="289"/>
        <v>0</v>
      </c>
      <c r="BG282">
        <f t="shared" si="290"/>
        <v>0</v>
      </c>
      <c r="BH282">
        <f t="shared" si="291"/>
        <v>4</v>
      </c>
      <c r="BI282">
        <f t="shared" si="292"/>
        <v>0</v>
      </c>
      <c r="BJ282">
        <f t="shared" si="293"/>
        <v>0</v>
      </c>
      <c r="BK282">
        <f t="shared" si="294"/>
        <v>0</v>
      </c>
      <c r="BL282">
        <f t="shared" si="295"/>
        <v>0</v>
      </c>
      <c r="BM282">
        <f t="shared" si="296"/>
        <v>0</v>
      </c>
      <c r="BN282">
        <f t="shared" si="297"/>
        <v>0</v>
      </c>
      <c r="BO282">
        <f t="shared" si="298"/>
        <v>0</v>
      </c>
      <c r="BP282">
        <f t="shared" si="299"/>
        <v>0</v>
      </c>
      <c r="BQ282">
        <f t="shared" si="300"/>
        <v>0</v>
      </c>
      <c r="BR282">
        <f t="shared" si="301"/>
        <v>0</v>
      </c>
      <c r="BS282">
        <f t="shared" si="302"/>
        <v>0</v>
      </c>
      <c r="BT282">
        <f t="shared" si="303"/>
        <v>2</v>
      </c>
      <c r="BU282">
        <f t="shared" si="304"/>
        <v>0</v>
      </c>
      <c r="BV282">
        <f t="shared" si="305"/>
        <v>0</v>
      </c>
      <c r="BW282">
        <f t="shared" si="306"/>
        <v>0</v>
      </c>
      <c r="BX282">
        <f t="shared" si="307"/>
        <v>0</v>
      </c>
      <c r="BY282">
        <f t="shared" si="308"/>
        <v>0</v>
      </c>
      <c r="BZ282">
        <f t="shared" si="309"/>
        <v>0</v>
      </c>
      <c r="CA282">
        <f t="shared" si="310"/>
        <v>0</v>
      </c>
      <c r="CB282">
        <f t="shared" si="311"/>
        <v>0</v>
      </c>
      <c r="CC282">
        <f t="shared" si="312"/>
        <v>0</v>
      </c>
      <c r="CD282">
        <f t="shared" si="313"/>
        <v>0</v>
      </c>
      <c r="CE282">
        <f t="shared" si="314"/>
        <v>0</v>
      </c>
      <c r="CF282">
        <f t="shared" si="315"/>
        <v>0</v>
      </c>
      <c r="CG282">
        <f t="shared" si="280"/>
        <v>4</v>
      </c>
      <c r="CH282">
        <f t="shared" si="281"/>
        <v>4</v>
      </c>
      <c r="CI282">
        <f>K282</f>
        <v>5000</v>
      </c>
      <c r="CJ282">
        <f t="shared" ref="CJ282:CJ301" si="316">IF(CJ$2&lt;&gt;$A282,SUMIFS($CY$1:$CY$464,$A$1:$A$464,CJ$2,$C$1:$C$464,BR282),0)</f>
        <v>0</v>
      </c>
      <c r="CK282">
        <f t="shared" ref="CK282:CK301" si="317">IF(CK$2&lt;&gt;$A282,SUMIFS($CY$1:$CY$464,$A$1:$A$464,CK$2,$C$1:$C$464,BS282),0)</f>
        <v>0</v>
      </c>
      <c r="CL282">
        <f t="shared" ref="CL282:CL301" si="318">IF(CL$2&lt;&gt;$A282,SUMIFS($CY$1:$CY$464,$A$1:$A$464,CL$2,$C$1:$C$464,BT282),0)</f>
        <v>4500</v>
      </c>
      <c r="CM282">
        <f t="shared" ref="CM282:CM301" si="319">IF(CM$2&lt;&gt;$A282,SUMIFS($CY$1:$CY$464,$A$1:$A$464,CM$2,$C$1:$C$464,BU282),0)</f>
        <v>0</v>
      </c>
      <c r="CN282">
        <f t="shared" ref="CN282:CN301" si="320">IF(CN$2&lt;&gt;$A282,SUMIFS($CY$1:$CY$464,$A$1:$A$464,CN$2,$C$1:$C$464,BV282),0)</f>
        <v>0</v>
      </c>
      <c r="CO282">
        <f t="shared" ref="CO282:CO301" si="321">IF(CO$2&lt;&gt;$A282,SUMIFS($CY$1:$CY$464,$A$1:$A$464,CO$2,$C$1:$C$464,BW282),0)</f>
        <v>0</v>
      </c>
      <c r="CP282">
        <f t="shared" ref="CP282:CP301" si="322">IF(CP$2&lt;&gt;$A282,SUMIFS($CY$1:$CY$464,$A$1:$A$464,CP$2,$C$1:$C$464,BX282),0)</f>
        <v>0</v>
      </c>
      <c r="CQ282">
        <f t="shared" ref="CQ282:CQ301" si="323">IF(CQ$2&lt;&gt;$A282,SUMIFS($CY$1:$CY$464,$A$1:$A$464,CQ$2,$C$1:$C$464,BY282),0)</f>
        <v>0</v>
      </c>
      <c r="CR282">
        <f t="shared" ref="CR282:CR301" si="324">IF(CR$2&lt;&gt;$A282,SUMIFS($CY$1:$CY$464,$A$1:$A$464,CR$2,$C$1:$C$464,BZ282),0)</f>
        <v>0</v>
      </c>
      <c r="CS282">
        <f t="shared" ref="CS282:CS301" si="325">IF(CS$2&lt;&gt;$A282,SUMIFS($CY$1:$CY$464,$A$1:$A$464,CS$2,$C$1:$C$464,CA282),0)</f>
        <v>0</v>
      </c>
      <c r="CT282">
        <f t="shared" ref="CT282:CT301" si="326">IF(CT$2&lt;&gt;$A282,SUMIFS($CY$1:$CY$464,$A$1:$A$464,CT$2,$C$1:$C$464,CB282),0)</f>
        <v>0</v>
      </c>
      <c r="CU282">
        <f t="shared" ref="CU282:CU301" si="327">IF(CU$2&lt;&gt;$A282,SUMIFS($CY$1:$CY$464,$A$1:$A$464,CU$2,$C$1:$C$464,CC282),0)</f>
        <v>0</v>
      </c>
      <c r="CV282">
        <f t="shared" ref="CV282:CV301" si="328">IF(CV$2&lt;&gt;$A282,SUMIFS($CY$1:$CY$464,$A$1:$A$464,CV$2,$C$1:$C$464,CD282),0)</f>
        <v>0</v>
      </c>
      <c r="CW282">
        <f t="shared" ref="CW282:CW301" si="329">IF(CW$2&lt;&gt;$A282,SUMIFS($CY$1:$CY$464,$A$1:$A$464,CW$2,$C$1:$C$464,CE282),0)</f>
        <v>0</v>
      </c>
      <c r="CX282">
        <f t="shared" ref="CX282:CX301" si="330">IF(CX$2&lt;&gt;$A282,SUMIFS($CY$1:$CY$464,$A$1:$A$464,CX$2,$C$1:$C$464,CF282),0)</f>
        <v>0</v>
      </c>
      <c r="CY282">
        <f t="shared" ref="CY282:CY301" si="331">SUM(CI282:CX282)</f>
        <v>9500</v>
      </c>
    </row>
    <row r="283" spans="1:103" ht="25.5">
      <c r="A283" t="s">
        <v>371</v>
      </c>
      <c r="B283" t="s">
        <v>229</v>
      </c>
      <c r="C283">
        <v>2</v>
      </c>
      <c r="D283">
        <v>1</v>
      </c>
      <c r="E283">
        <v>2</v>
      </c>
      <c r="F283">
        <v>0</v>
      </c>
      <c r="H283">
        <v>1800</v>
      </c>
      <c r="I283">
        <v>30</v>
      </c>
      <c r="J283">
        <f t="shared" si="279"/>
        <v>60</v>
      </c>
      <c r="K283">
        <v>10000</v>
      </c>
      <c r="L283">
        <v>0</v>
      </c>
      <c r="M283">
        <v>1000</v>
      </c>
      <c r="N283">
        <v>0</v>
      </c>
      <c r="O283">
        <v>1000</v>
      </c>
      <c r="R283">
        <v>2</v>
      </c>
      <c r="Z283">
        <v>2</v>
      </c>
      <c r="AL283">
        <v>2</v>
      </c>
      <c r="AN283">
        <v>1</v>
      </c>
      <c r="AY283">
        <f t="shared" si="282"/>
        <v>0</v>
      </c>
      <c r="AZ283">
        <f t="shared" si="283"/>
        <v>2</v>
      </c>
      <c r="BA283">
        <f t="shared" si="284"/>
        <v>0</v>
      </c>
      <c r="BB283">
        <f t="shared" si="285"/>
        <v>0</v>
      </c>
      <c r="BC283">
        <f t="shared" si="286"/>
        <v>0</v>
      </c>
      <c r="BD283">
        <f t="shared" si="287"/>
        <v>0</v>
      </c>
      <c r="BE283">
        <f t="shared" si="288"/>
        <v>0</v>
      </c>
      <c r="BF283">
        <f t="shared" si="289"/>
        <v>0</v>
      </c>
      <c r="BG283">
        <f t="shared" si="290"/>
        <v>0</v>
      </c>
      <c r="BH283">
        <f t="shared" si="291"/>
        <v>4</v>
      </c>
      <c r="BI283">
        <f t="shared" si="292"/>
        <v>0</v>
      </c>
      <c r="BJ283">
        <f t="shared" si="293"/>
        <v>0</v>
      </c>
      <c r="BK283">
        <f t="shared" si="294"/>
        <v>0</v>
      </c>
      <c r="BL283">
        <f t="shared" si="295"/>
        <v>0</v>
      </c>
      <c r="BM283">
        <f t="shared" si="296"/>
        <v>0</v>
      </c>
      <c r="BN283">
        <f t="shared" si="297"/>
        <v>0</v>
      </c>
      <c r="BO283">
        <f t="shared" si="298"/>
        <v>0</v>
      </c>
      <c r="BP283">
        <f t="shared" si="299"/>
        <v>0</v>
      </c>
      <c r="BQ283">
        <f t="shared" si="300"/>
        <v>0</v>
      </c>
      <c r="BR283">
        <f t="shared" si="301"/>
        <v>0</v>
      </c>
      <c r="BS283">
        <f t="shared" si="302"/>
        <v>0</v>
      </c>
      <c r="BT283">
        <f t="shared" si="303"/>
        <v>2</v>
      </c>
      <c r="BU283">
        <f t="shared" si="304"/>
        <v>0</v>
      </c>
      <c r="BV283">
        <f t="shared" si="305"/>
        <v>4</v>
      </c>
      <c r="BW283">
        <f t="shared" si="306"/>
        <v>0</v>
      </c>
      <c r="BX283">
        <f t="shared" si="307"/>
        <v>0</v>
      </c>
      <c r="BY283">
        <f t="shared" si="308"/>
        <v>0</v>
      </c>
      <c r="BZ283">
        <f t="shared" si="309"/>
        <v>0</v>
      </c>
      <c r="CA283">
        <f t="shared" si="310"/>
        <v>0</v>
      </c>
      <c r="CB283">
        <f t="shared" si="311"/>
        <v>0</v>
      </c>
      <c r="CC283">
        <f t="shared" si="312"/>
        <v>0</v>
      </c>
      <c r="CD283">
        <f t="shared" si="313"/>
        <v>0</v>
      </c>
      <c r="CE283">
        <f t="shared" si="314"/>
        <v>0</v>
      </c>
      <c r="CF283">
        <f t="shared" si="315"/>
        <v>0</v>
      </c>
      <c r="CG283">
        <f t="shared" si="280"/>
        <v>4</v>
      </c>
      <c r="CH283">
        <f t="shared" si="281"/>
        <v>4</v>
      </c>
      <c r="CI283">
        <f>CI282+K283</f>
        <v>15000</v>
      </c>
      <c r="CJ283">
        <f t="shared" si="316"/>
        <v>0</v>
      </c>
      <c r="CK283">
        <f t="shared" si="317"/>
        <v>0</v>
      </c>
      <c r="CL283">
        <f t="shared" si="318"/>
        <v>4500</v>
      </c>
      <c r="CM283">
        <f t="shared" si="319"/>
        <v>0</v>
      </c>
      <c r="CN283">
        <f t="shared" si="320"/>
        <v>0</v>
      </c>
      <c r="CO283">
        <f t="shared" si="321"/>
        <v>0</v>
      </c>
      <c r="CP283">
        <f t="shared" si="322"/>
        <v>0</v>
      </c>
      <c r="CQ283">
        <f t="shared" si="323"/>
        <v>0</v>
      </c>
      <c r="CR283">
        <f t="shared" si="324"/>
        <v>0</v>
      </c>
      <c r="CS283">
        <f t="shared" si="325"/>
        <v>0</v>
      </c>
      <c r="CT283">
        <f t="shared" si="326"/>
        <v>0</v>
      </c>
      <c r="CU283">
        <f t="shared" si="327"/>
        <v>0</v>
      </c>
      <c r="CV283">
        <f t="shared" si="328"/>
        <v>0</v>
      </c>
      <c r="CW283">
        <f t="shared" si="329"/>
        <v>0</v>
      </c>
      <c r="CX283">
        <f t="shared" si="330"/>
        <v>0</v>
      </c>
      <c r="CY283">
        <f t="shared" si="331"/>
        <v>19500</v>
      </c>
    </row>
    <row r="284" spans="1:103" ht="25.5">
      <c r="A284" t="s">
        <v>371</v>
      </c>
      <c r="B284" t="s">
        <v>229</v>
      </c>
      <c r="C284">
        <v>3</v>
      </c>
      <c r="D284">
        <v>1</v>
      </c>
      <c r="E284">
        <v>3</v>
      </c>
      <c r="F284">
        <v>0</v>
      </c>
      <c r="H284">
        <v>3600</v>
      </c>
      <c r="I284">
        <v>60</v>
      </c>
      <c r="J284">
        <f t="shared" si="279"/>
        <v>120</v>
      </c>
      <c r="K284">
        <v>20000</v>
      </c>
      <c r="L284">
        <v>0</v>
      </c>
      <c r="M284">
        <v>2000</v>
      </c>
      <c r="N284">
        <v>0</v>
      </c>
      <c r="O284">
        <v>2000</v>
      </c>
      <c r="R284">
        <v>3</v>
      </c>
      <c r="Z284">
        <v>3</v>
      </c>
      <c r="AL284">
        <v>2</v>
      </c>
      <c r="AN284">
        <v>2</v>
      </c>
      <c r="AY284">
        <f t="shared" si="282"/>
        <v>0</v>
      </c>
      <c r="AZ284">
        <f t="shared" si="283"/>
        <v>2</v>
      </c>
      <c r="BA284">
        <f t="shared" si="284"/>
        <v>0</v>
      </c>
      <c r="BB284">
        <f t="shared" si="285"/>
        <v>0</v>
      </c>
      <c r="BC284">
        <f t="shared" si="286"/>
        <v>0</v>
      </c>
      <c r="BD284">
        <f t="shared" si="287"/>
        <v>0</v>
      </c>
      <c r="BE284">
        <f t="shared" si="288"/>
        <v>0</v>
      </c>
      <c r="BF284">
        <f t="shared" si="289"/>
        <v>0</v>
      </c>
      <c r="BG284">
        <f t="shared" si="290"/>
        <v>0</v>
      </c>
      <c r="BH284">
        <f t="shared" si="291"/>
        <v>4</v>
      </c>
      <c r="BI284">
        <f t="shared" si="292"/>
        <v>0</v>
      </c>
      <c r="BJ284">
        <f t="shared" si="293"/>
        <v>0</v>
      </c>
      <c r="BK284">
        <f t="shared" si="294"/>
        <v>0</v>
      </c>
      <c r="BL284">
        <f t="shared" si="295"/>
        <v>0</v>
      </c>
      <c r="BM284">
        <f t="shared" si="296"/>
        <v>0</v>
      </c>
      <c r="BN284">
        <f t="shared" si="297"/>
        <v>0</v>
      </c>
      <c r="BO284">
        <f t="shared" si="298"/>
        <v>0</v>
      </c>
      <c r="BP284">
        <f t="shared" si="299"/>
        <v>0</v>
      </c>
      <c r="BQ284">
        <f t="shared" si="300"/>
        <v>0</v>
      </c>
      <c r="BR284">
        <f t="shared" si="301"/>
        <v>0</v>
      </c>
      <c r="BS284">
        <f t="shared" si="302"/>
        <v>0</v>
      </c>
      <c r="BT284">
        <f t="shared" si="303"/>
        <v>2</v>
      </c>
      <c r="BU284">
        <f t="shared" si="304"/>
        <v>0</v>
      </c>
      <c r="BV284">
        <f t="shared" si="305"/>
        <v>4</v>
      </c>
      <c r="BW284">
        <f t="shared" si="306"/>
        <v>0</v>
      </c>
      <c r="BX284">
        <f t="shared" si="307"/>
        <v>0</v>
      </c>
      <c r="BY284">
        <f t="shared" si="308"/>
        <v>0</v>
      </c>
      <c r="BZ284">
        <f t="shared" si="309"/>
        <v>0</v>
      </c>
      <c r="CA284">
        <f t="shared" si="310"/>
        <v>0</v>
      </c>
      <c r="CB284">
        <f t="shared" si="311"/>
        <v>0</v>
      </c>
      <c r="CC284">
        <f t="shared" si="312"/>
        <v>0</v>
      </c>
      <c r="CD284">
        <f t="shared" si="313"/>
        <v>0</v>
      </c>
      <c r="CE284">
        <f t="shared" si="314"/>
        <v>0</v>
      </c>
      <c r="CF284">
        <f t="shared" si="315"/>
        <v>0</v>
      </c>
      <c r="CG284">
        <f t="shared" si="280"/>
        <v>4</v>
      </c>
      <c r="CH284">
        <f t="shared" si="281"/>
        <v>4</v>
      </c>
      <c r="CI284">
        <f t="shared" ref="CI284:CI291" si="332">CI283+K284</f>
        <v>35000</v>
      </c>
      <c r="CJ284">
        <f t="shared" si="316"/>
        <v>0</v>
      </c>
      <c r="CK284">
        <f t="shared" si="317"/>
        <v>0</v>
      </c>
      <c r="CL284">
        <f t="shared" si="318"/>
        <v>4500</v>
      </c>
      <c r="CM284">
        <f t="shared" si="319"/>
        <v>0</v>
      </c>
      <c r="CN284">
        <f t="shared" si="320"/>
        <v>0</v>
      </c>
      <c r="CO284">
        <f t="shared" si="321"/>
        <v>0</v>
      </c>
      <c r="CP284">
        <f t="shared" si="322"/>
        <v>0</v>
      </c>
      <c r="CQ284">
        <f t="shared" si="323"/>
        <v>0</v>
      </c>
      <c r="CR284">
        <f t="shared" si="324"/>
        <v>0</v>
      </c>
      <c r="CS284">
        <f t="shared" si="325"/>
        <v>0</v>
      </c>
      <c r="CT284">
        <f t="shared" si="326"/>
        <v>0</v>
      </c>
      <c r="CU284">
        <f t="shared" si="327"/>
        <v>0</v>
      </c>
      <c r="CV284">
        <f t="shared" si="328"/>
        <v>0</v>
      </c>
      <c r="CW284">
        <f t="shared" si="329"/>
        <v>0</v>
      </c>
      <c r="CX284">
        <f t="shared" si="330"/>
        <v>0</v>
      </c>
      <c r="CY284">
        <f t="shared" si="331"/>
        <v>39500</v>
      </c>
    </row>
    <row r="285" spans="1:103" ht="25.5">
      <c r="A285" t="s">
        <v>371</v>
      </c>
      <c r="B285" t="s">
        <v>229</v>
      </c>
      <c r="C285">
        <v>4</v>
      </c>
      <c r="D285">
        <v>1</v>
      </c>
      <c r="E285">
        <v>4</v>
      </c>
      <c r="F285">
        <v>0</v>
      </c>
      <c r="H285">
        <v>7200</v>
      </c>
      <c r="I285">
        <v>120</v>
      </c>
      <c r="J285">
        <f t="shared" si="279"/>
        <v>240</v>
      </c>
      <c r="K285">
        <v>40000</v>
      </c>
      <c r="L285">
        <v>0</v>
      </c>
      <c r="M285">
        <v>4000</v>
      </c>
      <c r="N285">
        <v>0</v>
      </c>
      <c r="O285">
        <v>4000</v>
      </c>
      <c r="R285">
        <v>4</v>
      </c>
      <c r="Z285">
        <v>4</v>
      </c>
      <c r="AL285">
        <v>2</v>
      </c>
      <c r="AN285">
        <v>3</v>
      </c>
      <c r="AY285">
        <f t="shared" si="282"/>
        <v>0</v>
      </c>
      <c r="AZ285">
        <f t="shared" si="283"/>
        <v>2</v>
      </c>
      <c r="BA285">
        <f t="shared" si="284"/>
        <v>0</v>
      </c>
      <c r="BB285">
        <f t="shared" si="285"/>
        <v>0</v>
      </c>
      <c r="BC285">
        <f t="shared" si="286"/>
        <v>0</v>
      </c>
      <c r="BD285">
        <f t="shared" si="287"/>
        <v>0</v>
      </c>
      <c r="BE285">
        <f t="shared" si="288"/>
        <v>0</v>
      </c>
      <c r="BF285">
        <f t="shared" si="289"/>
        <v>0</v>
      </c>
      <c r="BG285">
        <f t="shared" si="290"/>
        <v>0</v>
      </c>
      <c r="BH285">
        <f t="shared" si="291"/>
        <v>4</v>
      </c>
      <c r="BI285">
        <f t="shared" si="292"/>
        <v>0</v>
      </c>
      <c r="BJ285">
        <f t="shared" si="293"/>
        <v>0</v>
      </c>
      <c r="BK285">
        <f t="shared" si="294"/>
        <v>0</v>
      </c>
      <c r="BL285">
        <f t="shared" si="295"/>
        <v>0</v>
      </c>
      <c r="BM285">
        <f t="shared" si="296"/>
        <v>0</v>
      </c>
      <c r="BN285">
        <f t="shared" si="297"/>
        <v>0</v>
      </c>
      <c r="BO285">
        <f t="shared" si="298"/>
        <v>0</v>
      </c>
      <c r="BP285">
        <f t="shared" si="299"/>
        <v>0</v>
      </c>
      <c r="BQ285">
        <f t="shared" si="300"/>
        <v>0</v>
      </c>
      <c r="BR285">
        <f t="shared" si="301"/>
        <v>0</v>
      </c>
      <c r="BS285">
        <f t="shared" si="302"/>
        <v>0</v>
      </c>
      <c r="BT285">
        <f t="shared" si="303"/>
        <v>2</v>
      </c>
      <c r="BU285">
        <f t="shared" si="304"/>
        <v>0</v>
      </c>
      <c r="BV285">
        <f t="shared" si="305"/>
        <v>4</v>
      </c>
      <c r="BW285">
        <f t="shared" si="306"/>
        <v>0</v>
      </c>
      <c r="BX285">
        <f t="shared" si="307"/>
        <v>0</v>
      </c>
      <c r="BY285">
        <f t="shared" si="308"/>
        <v>0</v>
      </c>
      <c r="BZ285">
        <f t="shared" si="309"/>
        <v>0</v>
      </c>
      <c r="CA285">
        <f t="shared" si="310"/>
        <v>0</v>
      </c>
      <c r="CB285">
        <f t="shared" si="311"/>
        <v>0</v>
      </c>
      <c r="CC285">
        <f t="shared" si="312"/>
        <v>0</v>
      </c>
      <c r="CD285">
        <f t="shared" si="313"/>
        <v>0</v>
      </c>
      <c r="CE285">
        <f t="shared" si="314"/>
        <v>0</v>
      </c>
      <c r="CF285">
        <f t="shared" si="315"/>
        <v>0</v>
      </c>
      <c r="CG285">
        <f t="shared" si="280"/>
        <v>4</v>
      </c>
      <c r="CH285">
        <f t="shared" si="281"/>
        <v>4</v>
      </c>
      <c r="CI285">
        <f t="shared" si="332"/>
        <v>75000</v>
      </c>
      <c r="CJ285">
        <f t="shared" si="316"/>
        <v>0</v>
      </c>
      <c r="CK285">
        <f t="shared" si="317"/>
        <v>0</v>
      </c>
      <c r="CL285">
        <f t="shared" si="318"/>
        <v>4500</v>
      </c>
      <c r="CM285">
        <f t="shared" si="319"/>
        <v>0</v>
      </c>
      <c r="CN285">
        <f t="shared" si="320"/>
        <v>0</v>
      </c>
      <c r="CO285">
        <f t="shared" si="321"/>
        <v>0</v>
      </c>
      <c r="CP285">
        <f t="shared" si="322"/>
        <v>0</v>
      </c>
      <c r="CQ285">
        <f t="shared" si="323"/>
        <v>0</v>
      </c>
      <c r="CR285">
        <f t="shared" si="324"/>
        <v>0</v>
      </c>
      <c r="CS285">
        <f t="shared" si="325"/>
        <v>0</v>
      </c>
      <c r="CT285">
        <f t="shared" si="326"/>
        <v>0</v>
      </c>
      <c r="CU285">
        <f t="shared" si="327"/>
        <v>0</v>
      </c>
      <c r="CV285">
        <f t="shared" si="328"/>
        <v>0</v>
      </c>
      <c r="CW285">
        <f t="shared" si="329"/>
        <v>0</v>
      </c>
      <c r="CX285">
        <f t="shared" si="330"/>
        <v>0</v>
      </c>
      <c r="CY285">
        <f t="shared" si="331"/>
        <v>79500</v>
      </c>
    </row>
    <row r="286" spans="1:103" ht="25.5">
      <c r="A286" t="s">
        <v>371</v>
      </c>
      <c r="B286" t="s">
        <v>229</v>
      </c>
      <c r="C286">
        <v>5</v>
      </c>
      <c r="D286">
        <v>1</v>
      </c>
      <c r="E286">
        <v>5</v>
      </c>
      <c r="F286">
        <v>0</v>
      </c>
      <c r="H286">
        <v>14400</v>
      </c>
      <c r="I286">
        <v>240</v>
      </c>
      <c r="J286">
        <f t="shared" si="279"/>
        <v>480</v>
      </c>
      <c r="K286">
        <v>80000</v>
      </c>
      <c r="L286">
        <v>0</v>
      </c>
      <c r="M286">
        <v>8000</v>
      </c>
      <c r="N286">
        <v>0</v>
      </c>
      <c r="O286">
        <v>8000</v>
      </c>
      <c r="R286">
        <v>5</v>
      </c>
      <c r="Z286">
        <v>5</v>
      </c>
      <c r="AL286">
        <v>2</v>
      </c>
      <c r="AN286">
        <v>4</v>
      </c>
      <c r="AY286">
        <f t="shared" si="282"/>
        <v>0</v>
      </c>
      <c r="AZ286">
        <f t="shared" si="283"/>
        <v>2</v>
      </c>
      <c r="BA286">
        <f t="shared" si="284"/>
        <v>0</v>
      </c>
      <c r="BB286">
        <f t="shared" si="285"/>
        <v>0</v>
      </c>
      <c r="BC286">
        <f t="shared" si="286"/>
        <v>0</v>
      </c>
      <c r="BD286">
        <f t="shared" si="287"/>
        <v>0</v>
      </c>
      <c r="BE286">
        <f t="shared" si="288"/>
        <v>0</v>
      </c>
      <c r="BF286">
        <f t="shared" si="289"/>
        <v>0</v>
      </c>
      <c r="BG286">
        <f t="shared" si="290"/>
        <v>0</v>
      </c>
      <c r="BH286">
        <f t="shared" si="291"/>
        <v>4</v>
      </c>
      <c r="BI286">
        <f t="shared" si="292"/>
        <v>0</v>
      </c>
      <c r="BJ286">
        <f t="shared" si="293"/>
        <v>0</v>
      </c>
      <c r="BK286">
        <f t="shared" si="294"/>
        <v>0</v>
      </c>
      <c r="BL286">
        <f t="shared" si="295"/>
        <v>0</v>
      </c>
      <c r="BM286">
        <f t="shared" si="296"/>
        <v>0</v>
      </c>
      <c r="BN286">
        <f t="shared" si="297"/>
        <v>0</v>
      </c>
      <c r="BO286">
        <f t="shared" si="298"/>
        <v>0</v>
      </c>
      <c r="BP286">
        <f t="shared" si="299"/>
        <v>0</v>
      </c>
      <c r="BQ286">
        <f t="shared" si="300"/>
        <v>0</v>
      </c>
      <c r="BR286">
        <f t="shared" si="301"/>
        <v>0</v>
      </c>
      <c r="BS286">
        <f t="shared" si="302"/>
        <v>0</v>
      </c>
      <c r="BT286">
        <f t="shared" si="303"/>
        <v>2</v>
      </c>
      <c r="BU286">
        <f t="shared" si="304"/>
        <v>0</v>
      </c>
      <c r="BV286">
        <f t="shared" si="305"/>
        <v>4</v>
      </c>
      <c r="BW286">
        <f t="shared" si="306"/>
        <v>0</v>
      </c>
      <c r="BX286">
        <f t="shared" si="307"/>
        <v>0</v>
      </c>
      <c r="BY286">
        <f t="shared" si="308"/>
        <v>0</v>
      </c>
      <c r="BZ286">
        <f t="shared" si="309"/>
        <v>0</v>
      </c>
      <c r="CA286">
        <f t="shared" si="310"/>
        <v>0</v>
      </c>
      <c r="CB286">
        <f t="shared" si="311"/>
        <v>0</v>
      </c>
      <c r="CC286">
        <f t="shared" si="312"/>
        <v>0</v>
      </c>
      <c r="CD286">
        <f t="shared" si="313"/>
        <v>0</v>
      </c>
      <c r="CE286">
        <f t="shared" si="314"/>
        <v>0</v>
      </c>
      <c r="CF286">
        <f t="shared" si="315"/>
        <v>0</v>
      </c>
      <c r="CG286">
        <f t="shared" si="280"/>
        <v>4</v>
      </c>
      <c r="CH286">
        <f t="shared" si="281"/>
        <v>4</v>
      </c>
      <c r="CI286">
        <f t="shared" si="332"/>
        <v>155000</v>
      </c>
      <c r="CJ286">
        <f t="shared" si="316"/>
        <v>0</v>
      </c>
      <c r="CK286">
        <f t="shared" si="317"/>
        <v>0</v>
      </c>
      <c r="CL286">
        <f t="shared" si="318"/>
        <v>4500</v>
      </c>
      <c r="CM286">
        <f t="shared" si="319"/>
        <v>0</v>
      </c>
      <c r="CN286">
        <f t="shared" si="320"/>
        <v>0</v>
      </c>
      <c r="CO286">
        <f t="shared" si="321"/>
        <v>0</v>
      </c>
      <c r="CP286">
        <f t="shared" si="322"/>
        <v>0</v>
      </c>
      <c r="CQ286">
        <f t="shared" si="323"/>
        <v>0</v>
      </c>
      <c r="CR286">
        <f t="shared" si="324"/>
        <v>0</v>
      </c>
      <c r="CS286">
        <f t="shared" si="325"/>
        <v>0</v>
      </c>
      <c r="CT286">
        <f t="shared" si="326"/>
        <v>0</v>
      </c>
      <c r="CU286">
        <f t="shared" si="327"/>
        <v>0</v>
      </c>
      <c r="CV286">
        <f t="shared" si="328"/>
        <v>0</v>
      </c>
      <c r="CW286">
        <f t="shared" si="329"/>
        <v>0</v>
      </c>
      <c r="CX286">
        <f t="shared" si="330"/>
        <v>0</v>
      </c>
      <c r="CY286">
        <f t="shared" si="331"/>
        <v>159500</v>
      </c>
    </row>
    <row r="287" spans="1:103" ht="25.5">
      <c r="A287" t="s">
        <v>371</v>
      </c>
      <c r="B287" t="s">
        <v>229</v>
      </c>
      <c r="C287">
        <v>6</v>
      </c>
      <c r="D287">
        <v>1</v>
      </c>
      <c r="E287">
        <v>6</v>
      </c>
      <c r="F287">
        <v>0</v>
      </c>
      <c r="H287">
        <v>28800</v>
      </c>
      <c r="I287">
        <v>480</v>
      </c>
      <c r="J287">
        <f t="shared" si="279"/>
        <v>960</v>
      </c>
      <c r="K287">
        <v>160000</v>
      </c>
      <c r="L287">
        <v>0</v>
      </c>
      <c r="M287">
        <v>16000</v>
      </c>
      <c r="N287">
        <v>0</v>
      </c>
      <c r="O287">
        <v>16000</v>
      </c>
      <c r="R287">
        <v>6</v>
      </c>
      <c r="Z287">
        <v>6</v>
      </c>
      <c r="AL287">
        <v>2</v>
      </c>
      <c r="AN287">
        <v>5</v>
      </c>
      <c r="AY287">
        <f t="shared" si="282"/>
        <v>0</v>
      </c>
      <c r="AZ287">
        <f t="shared" si="283"/>
        <v>2</v>
      </c>
      <c r="BA287">
        <f t="shared" si="284"/>
        <v>0</v>
      </c>
      <c r="BB287">
        <f t="shared" si="285"/>
        <v>0</v>
      </c>
      <c r="BC287">
        <f t="shared" si="286"/>
        <v>0</v>
      </c>
      <c r="BD287">
        <f t="shared" si="287"/>
        <v>0</v>
      </c>
      <c r="BE287">
        <f t="shared" si="288"/>
        <v>0</v>
      </c>
      <c r="BF287">
        <f t="shared" si="289"/>
        <v>0</v>
      </c>
      <c r="BG287">
        <f t="shared" si="290"/>
        <v>0</v>
      </c>
      <c r="BH287">
        <f t="shared" si="291"/>
        <v>4</v>
      </c>
      <c r="BI287">
        <f t="shared" si="292"/>
        <v>0</v>
      </c>
      <c r="BJ287">
        <f t="shared" si="293"/>
        <v>0</v>
      </c>
      <c r="BK287">
        <f t="shared" si="294"/>
        <v>0</v>
      </c>
      <c r="BL287">
        <f t="shared" si="295"/>
        <v>0</v>
      </c>
      <c r="BM287">
        <f t="shared" si="296"/>
        <v>0</v>
      </c>
      <c r="BN287">
        <f t="shared" si="297"/>
        <v>0</v>
      </c>
      <c r="BO287">
        <f t="shared" si="298"/>
        <v>0</v>
      </c>
      <c r="BP287">
        <f t="shared" si="299"/>
        <v>0</v>
      </c>
      <c r="BQ287">
        <f t="shared" si="300"/>
        <v>0</v>
      </c>
      <c r="BR287">
        <f t="shared" si="301"/>
        <v>0</v>
      </c>
      <c r="BS287">
        <f t="shared" si="302"/>
        <v>0</v>
      </c>
      <c r="BT287">
        <f t="shared" si="303"/>
        <v>2</v>
      </c>
      <c r="BU287">
        <f t="shared" si="304"/>
        <v>0</v>
      </c>
      <c r="BV287">
        <f t="shared" si="305"/>
        <v>4</v>
      </c>
      <c r="BW287">
        <f t="shared" si="306"/>
        <v>0</v>
      </c>
      <c r="BX287">
        <f t="shared" si="307"/>
        <v>0</v>
      </c>
      <c r="BY287">
        <f t="shared" si="308"/>
        <v>0</v>
      </c>
      <c r="BZ287">
        <f t="shared" si="309"/>
        <v>0</v>
      </c>
      <c r="CA287">
        <f t="shared" si="310"/>
        <v>0</v>
      </c>
      <c r="CB287">
        <f t="shared" si="311"/>
        <v>0</v>
      </c>
      <c r="CC287">
        <f t="shared" si="312"/>
        <v>0</v>
      </c>
      <c r="CD287">
        <f t="shared" si="313"/>
        <v>0</v>
      </c>
      <c r="CE287">
        <f t="shared" si="314"/>
        <v>0</v>
      </c>
      <c r="CF287">
        <f t="shared" si="315"/>
        <v>0</v>
      </c>
      <c r="CG287">
        <f t="shared" si="280"/>
        <v>4</v>
      </c>
      <c r="CH287">
        <f t="shared" si="281"/>
        <v>4</v>
      </c>
      <c r="CI287">
        <f t="shared" si="332"/>
        <v>315000</v>
      </c>
      <c r="CJ287">
        <f t="shared" si="316"/>
        <v>0</v>
      </c>
      <c r="CK287">
        <f t="shared" si="317"/>
        <v>0</v>
      </c>
      <c r="CL287">
        <f t="shared" si="318"/>
        <v>4500</v>
      </c>
      <c r="CM287">
        <f t="shared" si="319"/>
        <v>0</v>
      </c>
      <c r="CN287">
        <f t="shared" si="320"/>
        <v>0</v>
      </c>
      <c r="CO287">
        <f t="shared" si="321"/>
        <v>0</v>
      </c>
      <c r="CP287">
        <f t="shared" si="322"/>
        <v>0</v>
      </c>
      <c r="CQ287">
        <f t="shared" si="323"/>
        <v>0</v>
      </c>
      <c r="CR287">
        <f t="shared" si="324"/>
        <v>0</v>
      </c>
      <c r="CS287">
        <f t="shared" si="325"/>
        <v>0</v>
      </c>
      <c r="CT287">
        <f t="shared" si="326"/>
        <v>0</v>
      </c>
      <c r="CU287">
        <f t="shared" si="327"/>
        <v>0</v>
      </c>
      <c r="CV287">
        <f t="shared" si="328"/>
        <v>0</v>
      </c>
      <c r="CW287">
        <f t="shared" si="329"/>
        <v>0</v>
      </c>
      <c r="CX287">
        <f t="shared" si="330"/>
        <v>0</v>
      </c>
      <c r="CY287">
        <f t="shared" si="331"/>
        <v>319500</v>
      </c>
    </row>
    <row r="288" spans="1:103" ht="25.5">
      <c r="A288" t="s">
        <v>371</v>
      </c>
      <c r="B288" t="s">
        <v>229</v>
      </c>
      <c r="C288">
        <v>7</v>
      </c>
      <c r="D288">
        <v>1</v>
      </c>
      <c r="E288">
        <v>7</v>
      </c>
      <c r="F288">
        <v>0</v>
      </c>
      <c r="H288">
        <v>57600</v>
      </c>
      <c r="I288">
        <v>960</v>
      </c>
      <c r="J288">
        <f t="shared" si="279"/>
        <v>1920</v>
      </c>
      <c r="K288">
        <v>320000</v>
      </c>
      <c r="L288">
        <v>0</v>
      </c>
      <c r="M288">
        <v>32000</v>
      </c>
      <c r="N288">
        <v>0</v>
      </c>
      <c r="O288">
        <v>32000</v>
      </c>
      <c r="R288">
        <v>7</v>
      </c>
      <c r="Z288">
        <v>7</v>
      </c>
      <c r="AL288">
        <v>2</v>
      </c>
      <c r="AN288">
        <v>6</v>
      </c>
      <c r="AY288">
        <f t="shared" si="282"/>
        <v>0</v>
      </c>
      <c r="AZ288">
        <f t="shared" si="283"/>
        <v>2</v>
      </c>
      <c r="BA288">
        <f t="shared" si="284"/>
        <v>0</v>
      </c>
      <c r="BB288">
        <f t="shared" si="285"/>
        <v>0</v>
      </c>
      <c r="BC288">
        <f t="shared" si="286"/>
        <v>0</v>
      </c>
      <c r="BD288">
        <f t="shared" si="287"/>
        <v>0</v>
      </c>
      <c r="BE288">
        <f t="shared" si="288"/>
        <v>0</v>
      </c>
      <c r="BF288">
        <f t="shared" si="289"/>
        <v>0</v>
      </c>
      <c r="BG288">
        <f t="shared" si="290"/>
        <v>0</v>
      </c>
      <c r="BH288">
        <f t="shared" si="291"/>
        <v>4</v>
      </c>
      <c r="BI288">
        <f t="shared" si="292"/>
        <v>0</v>
      </c>
      <c r="BJ288">
        <f t="shared" si="293"/>
        <v>0</v>
      </c>
      <c r="BK288">
        <f t="shared" si="294"/>
        <v>0</v>
      </c>
      <c r="BL288">
        <f t="shared" si="295"/>
        <v>0</v>
      </c>
      <c r="BM288">
        <f t="shared" si="296"/>
        <v>0</v>
      </c>
      <c r="BN288">
        <f t="shared" si="297"/>
        <v>0</v>
      </c>
      <c r="BO288">
        <f t="shared" si="298"/>
        <v>0</v>
      </c>
      <c r="BP288">
        <f t="shared" si="299"/>
        <v>0</v>
      </c>
      <c r="BQ288">
        <f t="shared" si="300"/>
        <v>0</v>
      </c>
      <c r="BR288">
        <f t="shared" si="301"/>
        <v>0</v>
      </c>
      <c r="BS288">
        <f t="shared" si="302"/>
        <v>0</v>
      </c>
      <c r="BT288">
        <f t="shared" si="303"/>
        <v>2</v>
      </c>
      <c r="BU288">
        <f t="shared" si="304"/>
        <v>0</v>
      </c>
      <c r="BV288">
        <f t="shared" si="305"/>
        <v>4</v>
      </c>
      <c r="BW288">
        <f t="shared" si="306"/>
        <v>0</v>
      </c>
      <c r="BX288">
        <f t="shared" si="307"/>
        <v>0</v>
      </c>
      <c r="BY288">
        <f t="shared" si="308"/>
        <v>0</v>
      </c>
      <c r="BZ288">
        <f t="shared" si="309"/>
        <v>0</v>
      </c>
      <c r="CA288">
        <f t="shared" si="310"/>
        <v>0</v>
      </c>
      <c r="CB288">
        <f t="shared" si="311"/>
        <v>0</v>
      </c>
      <c r="CC288">
        <f t="shared" si="312"/>
        <v>0</v>
      </c>
      <c r="CD288">
        <f t="shared" si="313"/>
        <v>0</v>
      </c>
      <c r="CE288">
        <f t="shared" si="314"/>
        <v>0</v>
      </c>
      <c r="CF288">
        <f t="shared" si="315"/>
        <v>0</v>
      </c>
      <c r="CG288">
        <f t="shared" si="280"/>
        <v>4</v>
      </c>
      <c r="CH288">
        <f t="shared" si="281"/>
        <v>4</v>
      </c>
      <c r="CI288">
        <f t="shared" si="332"/>
        <v>635000</v>
      </c>
      <c r="CJ288">
        <f t="shared" si="316"/>
        <v>0</v>
      </c>
      <c r="CK288">
        <f t="shared" si="317"/>
        <v>0</v>
      </c>
      <c r="CL288">
        <f t="shared" si="318"/>
        <v>4500</v>
      </c>
      <c r="CM288">
        <f t="shared" si="319"/>
        <v>0</v>
      </c>
      <c r="CN288">
        <f t="shared" si="320"/>
        <v>0</v>
      </c>
      <c r="CO288">
        <f t="shared" si="321"/>
        <v>0</v>
      </c>
      <c r="CP288">
        <f t="shared" si="322"/>
        <v>0</v>
      </c>
      <c r="CQ288">
        <f t="shared" si="323"/>
        <v>0</v>
      </c>
      <c r="CR288">
        <f t="shared" si="324"/>
        <v>0</v>
      </c>
      <c r="CS288">
        <f t="shared" si="325"/>
        <v>0</v>
      </c>
      <c r="CT288">
        <f t="shared" si="326"/>
        <v>0</v>
      </c>
      <c r="CU288">
        <f t="shared" si="327"/>
        <v>0</v>
      </c>
      <c r="CV288">
        <f t="shared" si="328"/>
        <v>0</v>
      </c>
      <c r="CW288">
        <f t="shared" si="329"/>
        <v>0</v>
      </c>
      <c r="CX288">
        <f t="shared" si="330"/>
        <v>0</v>
      </c>
      <c r="CY288">
        <f t="shared" si="331"/>
        <v>639500</v>
      </c>
    </row>
    <row r="289" spans="1:103" ht="25.5">
      <c r="A289" t="s">
        <v>371</v>
      </c>
      <c r="B289" t="s">
        <v>229</v>
      </c>
      <c r="C289">
        <v>8</v>
      </c>
      <c r="D289">
        <v>1</v>
      </c>
      <c r="E289">
        <v>8</v>
      </c>
      <c r="F289">
        <v>0</v>
      </c>
      <c r="H289">
        <v>115200</v>
      </c>
      <c r="I289">
        <v>1920</v>
      </c>
      <c r="J289">
        <f t="shared" si="279"/>
        <v>3840</v>
      </c>
      <c r="K289">
        <v>640000</v>
      </c>
      <c r="L289">
        <v>0</v>
      </c>
      <c r="M289">
        <v>64000</v>
      </c>
      <c r="N289">
        <v>0</v>
      </c>
      <c r="O289">
        <v>64000</v>
      </c>
      <c r="R289">
        <v>8</v>
      </c>
      <c r="Z289">
        <v>8</v>
      </c>
      <c r="AL289">
        <v>2</v>
      </c>
      <c r="AN289">
        <v>7</v>
      </c>
      <c r="AY289">
        <f t="shared" si="282"/>
        <v>0</v>
      </c>
      <c r="AZ289">
        <f t="shared" si="283"/>
        <v>2</v>
      </c>
      <c r="BA289">
        <f t="shared" si="284"/>
        <v>0</v>
      </c>
      <c r="BB289">
        <f t="shared" si="285"/>
        <v>0</v>
      </c>
      <c r="BC289">
        <f t="shared" si="286"/>
        <v>0</v>
      </c>
      <c r="BD289">
        <f t="shared" si="287"/>
        <v>0</v>
      </c>
      <c r="BE289">
        <f t="shared" si="288"/>
        <v>0</v>
      </c>
      <c r="BF289">
        <f t="shared" si="289"/>
        <v>0</v>
      </c>
      <c r="BG289">
        <f t="shared" si="290"/>
        <v>0</v>
      </c>
      <c r="BH289">
        <f t="shared" si="291"/>
        <v>4</v>
      </c>
      <c r="BI289">
        <f t="shared" si="292"/>
        <v>0</v>
      </c>
      <c r="BJ289">
        <f t="shared" si="293"/>
        <v>0</v>
      </c>
      <c r="BK289">
        <f t="shared" si="294"/>
        <v>0</v>
      </c>
      <c r="BL289">
        <f t="shared" si="295"/>
        <v>0</v>
      </c>
      <c r="BM289">
        <f t="shared" si="296"/>
        <v>0</v>
      </c>
      <c r="BN289">
        <f t="shared" si="297"/>
        <v>0</v>
      </c>
      <c r="BO289">
        <f t="shared" si="298"/>
        <v>0</v>
      </c>
      <c r="BP289">
        <f t="shared" si="299"/>
        <v>0</v>
      </c>
      <c r="BQ289">
        <f t="shared" si="300"/>
        <v>0</v>
      </c>
      <c r="BR289">
        <f t="shared" si="301"/>
        <v>0</v>
      </c>
      <c r="BS289">
        <f t="shared" si="302"/>
        <v>0</v>
      </c>
      <c r="BT289">
        <f t="shared" si="303"/>
        <v>2</v>
      </c>
      <c r="BU289">
        <f t="shared" si="304"/>
        <v>0</v>
      </c>
      <c r="BV289">
        <f t="shared" si="305"/>
        <v>4</v>
      </c>
      <c r="BW289">
        <f t="shared" si="306"/>
        <v>0</v>
      </c>
      <c r="BX289">
        <f t="shared" si="307"/>
        <v>0</v>
      </c>
      <c r="BY289">
        <f t="shared" si="308"/>
        <v>0</v>
      </c>
      <c r="BZ289">
        <f t="shared" si="309"/>
        <v>0</v>
      </c>
      <c r="CA289">
        <f t="shared" si="310"/>
        <v>0</v>
      </c>
      <c r="CB289">
        <f t="shared" si="311"/>
        <v>0</v>
      </c>
      <c r="CC289">
        <f t="shared" si="312"/>
        <v>0</v>
      </c>
      <c r="CD289">
        <f t="shared" si="313"/>
        <v>0</v>
      </c>
      <c r="CE289">
        <f t="shared" si="314"/>
        <v>0</v>
      </c>
      <c r="CF289">
        <f t="shared" si="315"/>
        <v>0</v>
      </c>
      <c r="CG289">
        <f t="shared" si="280"/>
        <v>4</v>
      </c>
      <c r="CH289">
        <f t="shared" si="281"/>
        <v>4</v>
      </c>
      <c r="CI289">
        <f t="shared" si="332"/>
        <v>1275000</v>
      </c>
      <c r="CJ289">
        <f t="shared" si="316"/>
        <v>0</v>
      </c>
      <c r="CK289">
        <f t="shared" si="317"/>
        <v>0</v>
      </c>
      <c r="CL289">
        <f t="shared" si="318"/>
        <v>4500</v>
      </c>
      <c r="CM289">
        <f t="shared" si="319"/>
        <v>0</v>
      </c>
      <c r="CN289">
        <f t="shared" si="320"/>
        <v>0</v>
      </c>
      <c r="CO289">
        <f t="shared" si="321"/>
        <v>0</v>
      </c>
      <c r="CP289">
        <f t="shared" si="322"/>
        <v>0</v>
      </c>
      <c r="CQ289">
        <f t="shared" si="323"/>
        <v>0</v>
      </c>
      <c r="CR289">
        <f t="shared" si="324"/>
        <v>0</v>
      </c>
      <c r="CS289">
        <f t="shared" si="325"/>
        <v>0</v>
      </c>
      <c r="CT289">
        <f t="shared" si="326"/>
        <v>0</v>
      </c>
      <c r="CU289">
        <f t="shared" si="327"/>
        <v>0</v>
      </c>
      <c r="CV289">
        <f t="shared" si="328"/>
        <v>0</v>
      </c>
      <c r="CW289">
        <f t="shared" si="329"/>
        <v>0</v>
      </c>
      <c r="CX289">
        <f t="shared" si="330"/>
        <v>0</v>
      </c>
      <c r="CY289">
        <f t="shared" si="331"/>
        <v>1279500</v>
      </c>
    </row>
    <row r="290" spans="1:103" ht="25.5">
      <c r="A290" t="s">
        <v>371</v>
      </c>
      <c r="B290" t="s">
        <v>229</v>
      </c>
      <c r="C290">
        <v>9</v>
      </c>
      <c r="D290">
        <v>1</v>
      </c>
      <c r="E290">
        <v>9</v>
      </c>
      <c r="F290">
        <v>0</v>
      </c>
      <c r="H290">
        <v>230400</v>
      </c>
      <c r="I290">
        <v>3840</v>
      </c>
      <c r="J290">
        <f t="shared" si="279"/>
        <v>7680</v>
      </c>
      <c r="K290">
        <v>1280000</v>
      </c>
      <c r="L290">
        <v>0</v>
      </c>
      <c r="M290">
        <v>128000</v>
      </c>
      <c r="N290">
        <v>0</v>
      </c>
      <c r="O290">
        <v>128000</v>
      </c>
      <c r="R290">
        <v>9</v>
      </c>
      <c r="Z290">
        <v>9</v>
      </c>
      <c r="AL290">
        <v>2</v>
      </c>
      <c r="AN290">
        <v>8</v>
      </c>
      <c r="AY290">
        <f t="shared" si="282"/>
        <v>0</v>
      </c>
      <c r="AZ290">
        <f t="shared" si="283"/>
        <v>2</v>
      </c>
      <c r="BA290">
        <f t="shared" si="284"/>
        <v>0</v>
      </c>
      <c r="BB290">
        <f t="shared" si="285"/>
        <v>0</v>
      </c>
      <c r="BC290">
        <f t="shared" si="286"/>
        <v>0</v>
      </c>
      <c r="BD290">
        <f t="shared" si="287"/>
        <v>0</v>
      </c>
      <c r="BE290">
        <f t="shared" si="288"/>
        <v>0</v>
      </c>
      <c r="BF290">
        <f t="shared" si="289"/>
        <v>0</v>
      </c>
      <c r="BG290">
        <f t="shared" si="290"/>
        <v>0</v>
      </c>
      <c r="BH290">
        <f t="shared" si="291"/>
        <v>4</v>
      </c>
      <c r="BI290">
        <f t="shared" si="292"/>
        <v>0</v>
      </c>
      <c r="BJ290">
        <f t="shared" si="293"/>
        <v>0</v>
      </c>
      <c r="BK290">
        <f t="shared" si="294"/>
        <v>0</v>
      </c>
      <c r="BL290">
        <f t="shared" si="295"/>
        <v>0</v>
      </c>
      <c r="BM290">
        <f t="shared" si="296"/>
        <v>0</v>
      </c>
      <c r="BN290">
        <f t="shared" si="297"/>
        <v>0</v>
      </c>
      <c r="BO290">
        <f t="shared" si="298"/>
        <v>0</v>
      </c>
      <c r="BP290">
        <f t="shared" si="299"/>
        <v>0</v>
      </c>
      <c r="BQ290">
        <f t="shared" si="300"/>
        <v>0</v>
      </c>
      <c r="BR290">
        <f t="shared" si="301"/>
        <v>0</v>
      </c>
      <c r="BS290">
        <f t="shared" si="302"/>
        <v>0</v>
      </c>
      <c r="BT290">
        <f t="shared" si="303"/>
        <v>2</v>
      </c>
      <c r="BU290">
        <f t="shared" si="304"/>
        <v>0</v>
      </c>
      <c r="BV290">
        <f t="shared" si="305"/>
        <v>4</v>
      </c>
      <c r="BW290">
        <f t="shared" si="306"/>
        <v>0</v>
      </c>
      <c r="BX290">
        <f t="shared" si="307"/>
        <v>0</v>
      </c>
      <c r="BY290">
        <f t="shared" si="308"/>
        <v>0</v>
      </c>
      <c r="BZ290">
        <f t="shared" si="309"/>
        <v>0</v>
      </c>
      <c r="CA290">
        <f t="shared" si="310"/>
        <v>0</v>
      </c>
      <c r="CB290">
        <f t="shared" si="311"/>
        <v>0</v>
      </c>
      <c r="CC290">
        <f t="shared" si="312"/>
        <v>0</v>
      </c>
      <c r="CD290">
        <f t="shared" si="313"/>
        <v>0</v>
      </c>
      <c r="CE290">
        <f t="shared" si="314"/>
        <v>0</v>
      </c>
      <c r="CF290">
        <f t="shared" si="315"/>
        <v>0</v>
      </c>
      <c r="CG290">
        <f t="shared" si="280"/>
        <v>4</v>
      </c>
      <c r="CH290">
        <f t="shared" si="281"/>
        <v>4</v>
      </c>
      <c r="CI290">
        <f t="shared" si="332"/>
        <v>2555000</v>
      </c>
      <c r="CJ290">
        <f t="shared" si="316"/>
        <v>0</v>
      </c>
      <c r="CK290">
        <f t="shared" si="317"/>
        <v>0</v>
      </c>
      <c r="CL290">
        <f t="shared" si="318"/>
        <v>4500</v>
      </c>
      <c r="CM290">
        <f t="shared" si="319"/>
        <v>0</v>
      </c>
      <c r="CN290">
        <f t="shared" si="320"/>
        <v>0</v>
      </c>
      <c r="CO290">
        <f t="shared" si="321"/>
        <v>0</v>
      </c>
      <c r="CP290">
        <f t="shared" si="322"/>
        <v>0</v>
      </c>
      <c r="CQ290">
        <f t="shared" si="323"/>
        <v>0</v>
      </c>
      <c r="CR290">
        <f t="shared" si="324"/>
        <v>0</v>
      </c>
      <c r="CS290">
        <f t="shared" si="325"/>
        <v>0</v>
      </c>
      <c r="CT290">
        <f t="shared" si="326"/>
        <v>0</v>
      </c>
      <c r="CU290">
        <f t="shared" si="327"/>
        <v>0</v>
      </c>
      <c r="CV290">
        <f t="shared" si="328"/>
        <v>0</v>
      </c>
      <c r="CW290">
        <f t="shared" si="329"/>
        <v>0</v>
      </c>
      <c r="CX290">
        <f t="shared" si="330"/>
        <v>0</v>
      </c>
      <c r="CY290">
        <f t="shared" si="331"/>
        <v>2559500</v>
      </c>
    </row>
    <row r="291" spans="1:103" ht="25.5">
      <c r="A291" t="s">
        <v>371</v>
      </c>
      <c r="B291" t="s">
        <v>229</v>
      </c>
      <c r="C291">
        <v>10</v>
      </c>
      <c r="D291">
        <v>1</v>
      </c>
      <c r="E291">
        <v>10</v>
      </c>
      <c r="F291">
        <v>0</v>
      </c>
      <c r="H291">
        <v>460800</v>
      </c>
      <c r="I291">
        <v>7680</v>
      </c>
      <c r="J291">
        <f t="shared" si="279"/>
        <v>15360</v>
      </c>
      <c r="K291">
        <v>2560000</v>
      </c>
      <c r="L291">
        <v>0</v>
      </c>
      <c r="M291">
        <v>256000</v>
      </c>
      <c r="N291">
        <v>0</v>
      </c>
      <c r="O291">
        <v>256000</v>
      </c>
      <c r="R291">
        <v>10</v>
      </c>
      <c r="Z291">
        <v>10</v>
      </c>
      <c r="AL291">
        <v>2</v>
      </c>
      <c r="AN291">
        <v>9</v>
      </c>
      <c r="AY291">
        <f t="shared" si="282"/>
        <v>0</v>
      </c>
      <c r="AZ291">
        <f t="shared" si="283"/>
        <v>2</v>
      </c>
      <c r="BA291">
        <f t="shared" si="284"/>
        <v>0</v>
      </c>
      <c r="BB291">
        <f t="shared" si="285"/>
        <v>0</v>
      </c>
      <c r="BC291">
        <f t="shared" si="286"/>
        <v>0</v>
      </c>
      <c r="BD291">
        <f t="shared" si="287"/>
        <v>0</v>
      </c>
      <c r="BE291">
        <f t="shared" si="288"/>
        <v>0</v>
      </c>
      <c r="BF291">
        <f t="shared" si="289"/>
        <v>0</v>
      </c>
      <c r="BG291">
        <f t="shared" si="290"/>
        <v>0</v>
      </c>
      <c r="BH291">
        <f t="shared" si="291"/>
        <v>4</v>
      </c>
      <c r="BI291">
        <f t="shared" si="292"/>
        <v>0</v>
      </c>
      <c r="BJ291">
        <f t="shared" si="293"/>
        <v>0</v>
      </c>
      <c r="BK291">
        <f t="shared" si="294"/>
        <v>0</v>
      </c>
      <c r="BL291">
        <f t="shared" si="295"/>
        <v>0</v>
      </c>
      <c r="BM291">
        <f t="shared" si="296"/>
        <v>0</v>
      </c>
      <c r="BN291">
        <f t="shared" si="297"/>
        <v>0</v>
      </c>
      <c r="BO291">
        <f t="shared" si="298"/>
        <v>0</v>
      </c>
      <c r="BP291">
        <f t="shared" si="299"/>
        <v>0</v>
      </c>
      <c r="BQ291">
        <f t="shared" si="300"/>
        <v>0</v>
      </c>
      <c r="BR291">
        <f t="shared" si="301"/>
        <v>0</v>
      </c>
      <c r="BS291">
        <f t="shared" si="302"/>
        <v>0</v>
      </c>
      <c r="BT291">
        <f t="shared" si="303"/>
        <v>2</v>
      </c>
      <c r="BU291">
        <f t="shared" si="304"/>
        <v>0</v>
      </c>
      <c r="BV291">
        <f t="shared" si="305"/>
        <v>4</v>
      </c>
      <c r="BW291">
        <f t="shared" si="306"/>
        <v>0</v>
      </c>
      <c r="BX291">
        <f t="shared" si="307"/>
        <v>0</v>
      </c>
      <c r="BY291">
        <f t="shared" si="308"/>
        <v>0</v>
      </c>
      <c r="BZ291">
        <f t="shared" si="309"/>
        <v>0</v>
      </c>
      <c r="CA291">
        <f t="shared" si="310"/>
        <v>0</v>
      </c>
      <c r="CB291">
        <f t="shared" si="311"/>
        <v>0</v>
      </c>
      <c r="CC291">
        <f t="shared" si="312"/>
        <v>0</v>
      </c>
      <c r="CD291">
        <f t="shared" si="313"/>
        <v>0</v>
      </c>
      <c r="CE291">
        <f t="shared" si="314"/>
        <v>0</v>
      </c>
      <c r="CF291">
        <f t="shared" si="315"/>
        <v>0</v>
      </c>
      <c r="CG291">
        <f t="shared" si="280"/>
        <v>4</v>
      </c>
      <c r="CH291">
        <f t="shared" si="281"/>
        <v>4</v>
      </c>
      <c r="CI291">
        <f t="shared" si="332"/>
        <v>5115000</v>
      </c>
      <c r="CJ291">
        <f t="shared" si="316"/>
        <v>0</v>
      </c>
      <c r="CK291">
        <f t="shared" si="317"/>
        <v>0</v>
      </c>
      <c r="CL291">
        <f t="shared" si="318"/>
        <v>4500</v>
      </c>
      <c r="CM291">
        <f t="shared" si="319"/>
        <v>0</v>
      </c>
      <c r="CN291">
        <f t="shared" si="320"/>
        <v>0</v>
      </c>
      <c r="CO291">
        <f t="shared" si="321"/>
        <v>0</v>
      </c>
      <c r="CP291">
        <f t="shared" si="322"/>
        <v>0</v>
      </c>
      <c r="CQ291">
        <f t="shared" si="323"/>
        <v>0</v>
      </c>
      <c r="CR291">
        <f t="shared" si="324"/>
        <v>0</v>
      </c>
      <c r="CS291">
        <f t="shared" si="325"/>
        <v>0</v>
      </c>
      <c r="CT291">
        <f t="shared" si="326"/>
        <v>0</v>
      </c>
      <c r="CU291">
        <f t="shared" si="327"/>
        <v>0</v>
      </c>
      <c r="CV291">
        <f t="shared" si="328"/>
        <v>0</v>
      </c>
      <c r="CW291">
        <f t="shared" si="329"/>
        <v>0</v>
      </c>
      <c r="CX291">
        <f t="shared" si="330"/>
        <v>0</v>
      </c>
      <c r="CY291">
        <f t="shared" si="331"/>
        <v>5119500</v>
      </c>
    </row>
    <row r="292" spans="1:103">
      <c r="A292" t="s">
        <v>377</v>
      </c>
      <c r="B292" t="s">
        <v>229</v>
      </c>
      <c r="C292">
        <v>1</v>
      </c>
      <c r="D292">
        <v>1</v>
      </c>
      <c r="E292">
        <v>1</v>
      </c>
      <c r="F292">
        <v>0</v>
      </c>
      <c r="H292">
        <v>900</v>
      </c>
      <c r="I292">
        <v>15</v>
      </c>
      <c r="J292">
        <f t="shared" si="279"/>
        <v>30</v>
      </c>
      <c r="K292">
        <v>2000</v>
      </c>
      <c r="L292">
        <v>0</v>
      </c>
      <c r="M292">
        <v>1200</v>
      </c>
      <c r="N292">
        <v>1000</v>
      </c>
      <c r="O292">
        <v>800</v>
      </c>
      <c r="R292">
        <v>1</v>
      </c>
      <c r="V292">
        <v>1</v>
      </c>
      <c r="AK292">
        <v>3</v>
      </c>
      <c r="AY292">
        <f t="shared" si="282"/>
        <v>0</v>
      </c>
      <c r="AZ292">
        <f t="shared" si="283"/>
        <v>2</v>
      </c>
      <c r="BA292">
        <f t="shared" si="284"/>
        <v>0</v>
      </c>
      <c r="BB292">
        <f t="shared" si="285"/>
        <v>0</v>
      </c>
      <c r="BC292">
        <f t="shared" si="286"/>
        <v>0</v>
      </c>
      <c r="BD292">
        <f t="shared" si="287"/>
        <v>4</v>
      </c>
      <c r="BE292">
        <f t="shared" si="288"/>
        <v>0</v>
      </c>
      <c r="BF292">
        <f t="shared" si="289"/>
        <v>0</v>
      </c>
      <c r="BG292">
        <f t="shared" si="290"/>
        <v>0</v>
      </c>
      <c r="BH292">
        <f t="shared" si="291"/>
        <v>0</v>
      </c>
      <c r="BI292">
        <f t="shared" si="292"/>
        <v>0</v>
      </c>
      <c r="BJ292">
        <f t="shared" si="293"/>
        <v>0</v>
      </c>
      <c r="BK292">
        <f t="shared" si="294"/>
        <v>0</v>
      </c>
      <c r="BL292">
        <f t="shared" si="295"/>
        <v>0</v>
      </c>
      <c r="BM292">
        <f t="shared" si="296"/>
        <v>0</v>
      </c>
      <c r="BN292">
        <f t="shared" si="297"/>
        <v>0</v>
      </c>
      <c r="BO292">
        <f t="shared" si="298"/>
        <v>0</v>
      </c>
      <c r="BP292">
        <f t="shared" si="299"/>
        <v>0</v>
      </c>
      <c r="BQ292">
        <f t="shared" si="300"/>
        <v>0</v>
      </c>
      <c r="BR292">
        <f t="shared" si="301"/>
        <v>0</v>
      </c>
      <c r="BS292">
        <f t="shared" si="302"/>
        <v>2</v>
      </c>
      <c r="BT292">
        <f t="shared" si="303"/>
        <v>0</v>
      </c>
      <c r="BU292">
        <f t="shared" si="304"/>
        <v>0</v>
      </c>
      <c r="BV292">
        <f t="shared" si="305"/>
        <v>0</v>
      </c>
      <c r="BW292">
        <f t="shared" si="306"/>
        <v>0</v>
      </c>
      <c r="BX292">
        <f t="shared" si="307"/>
        <v>0</v>
      </c>
      <c r="BY292">
        <f t="shared" si="308"/>
        <v>0</v>
      </c>
      <c r="BZ292">
        <f t="shared" si="309"/>
        <v>0</v>
      </c>
      <c r="CA292">
        <f t="shared" si="310"/>
        <v>0</v>
      </c>
      <c r="CB292">
        <f t="shared" si="311"/>
        <v>0</v>
      </c>
      <c r="CC292">
        <f t="shared" si="312"/>
        <v>0</v>
      </c>
      <c r="CD292">
        <f t="shared" si="313"/>
        <v>0</v>
      </c>
      <c r="CE292">
        <f t="shared" si="314"/>
        <v>0</v>
      </c>
      <c r="CF292">
        <f t="shared" si="315"/>
        <v>0</v>
      </c>
      <c r="CG292">
        <f t="shared" si="280"/>
        <v>4</v>
      </c>
      <c r="CH292">
        <f t="shared" si="281"/>
        <v>4</v>
      </c>
      <c r="CI292">
        <f>K292</f>
        <v>2000</v>
      </c>
      <c r="CJ292">
        <f t="shared" si="316"/>
        <v>0</v>
      </c>
      <c r="CK292">
        <f t="shared" si="317"/>
        <v>3600</v>
      </c>
      <c r="CL292">
        <f t="shared" si="318"/>
        <v>0</v>
      </c>
      <c r="CM292">
        <f t="shared" si="319"/>
        <v>0</v>
      </c>
      <c r="CN292">
        <f t="shared" si="320"/>
        <v>0</v>
      </c>
      <c r="CO292">
        <f t="shared" si="321"/>
        <v>0</v>
      </c>
      <c r="CP292">
        <f t="shared" si="322"/>
        <v>0</v>
      </c>
      <c r="CQ292">
        <f t="shared" si="323"/>
        <v>0</v>
      </c>
      <c r="CR292">
        <f t="shared" si="324"/>
        <v>0</v>
      </c>
      <c r="CS292">
        <f t="shared" si="325"/>
        <v>0</v>
      </c>
      <c r="CT292">
        <f t="shared" si="326"/>
        <v>0</v>
      </c>
      <c r="CU292">
        <f t="shared" si="327"/>
        <v>0</v>
      </c>
      <c r="CV292">
        <f t="shared" si="328"/>
        <v>0</v>
      </c>
      <c r="CW292">
        <f t="shared" si="329"/>
        <v>0</v>
      </c>
      <c r="CX292">
        <f t="shared" si="330"/>
        <v>0</v>
      </c>
      <c r="CY292">
        <f t="shared" si="331"/>
        <v>5600</v>
      </c>
    </row>
    <row r="293" spans="1:103">
      <c r="A293" t="s">
        <v>377</v>
      </c>
      <c r="B293" t="s">
        <v>229</v>
      </c>
      <c r="C293">
        <v>2</v>
      </c>
      <c r="D293">
        <v>1</v>
      </c>
      <c r="E293">
        <v>2</v>
      </c>
      <c r="F293">
        <v>0</v>
      </c>
      <c r="H293">
        <v>1800</v>
      </c>
      <c r="I293">
        <v>30</v>
      </c>
      <c r="J293">
        <f t="shared" si="279"/>
        <v>60</v>
      </c>
      <c r="K293">
        <v>4000</v>
      </c>
      <c r="L293">
        <v>0</v>
      </c>
      <c r="M293">
        <v>2400</v>
      </c>
      <c r="N293">
        <v>2000</v>
      </c>
      <c r="O293">
        <v>1600</v>
      </c>
      <c r="R293">
        <v>2</v>
      </c>
      <c r="V293">
        <v>2</v>
      </c>
      <c r="AK293">
        <v>3</v>
      </c>
      <c r="AV293">
        <v>1</v>
      </c>
      <c r="AY293">
        <f t="shared" si="282"/>
        <v>0</v>
      </c>
      <c r="AZ293">
        <f t="shared" si="283"/>
        <v>2</v>
      </c>
      <c r="BA293">
        <f t="shared" si="284"/>
        <v>0</v>
      </c>
      <c r="BB293">
        <f t="shared" si="285"/>
        <v>0</v>
      </c>
      <c r="BC293">
        <f t="shared" si="286"/>
        <v>0</v>
      </c>
      <c r="BD293">
        <f t="shared" si="287"/>
        <v>4</v>
      </c>
      <c r="BE293">
        <f t="shared" si="288"/>
        <v>0</v>
      </c>
      <c r="BF293">
        <f t="shared" si="289"/>
        <v>0</v>
      </c>
      <c r="BG293">
        <f t="shared" si="290"/>
        <v>0</v>
      </c>
      <c r="BH293">
        <f t="shared" si="291"/>
        <v>0</v>
      </c>
      <c r="BI293">
        <f t="shared" si="292"/>
        <v>0</v>
      </c>
      <c r="BJ293">
        <f t="shared" si="293"/>
        <v>0</v>
      </c>
      <c r="BK293">
        <f t="shared" si="294"/>
        <v>0</v>
      </c>
      <c r="BL293">
        <f t="shared" si="295"/>
        <v>0</v>
      </c>
      <c r="BM293">
        <f t="shared" si="296"/>
        <v>0</v>
      </c>
      <c r="BN293">
        <f t="shared" si="297"/>
        <v>0</v>
      </c>
      <c r="BO293">
        <f t="shared" si="298"/>
        <v>0</v>
      </c>
      <c r="BP293">
        <f t="shared" si="299"/>
        <v>0</v>
      </c>
      <c r="BQ293">
        <f t="shared" si="300"/>
        <v>0</v>
      </c>
      <c r="BR293">
        <f t="shared" si="301"/>
        <v>0</v>
      </c>
      <c r="BS293">
        <f t="shared" si="302"/>
        <v>2</v>
      </c>
      <c r="BT293">
        <f t="shared" si="303"/>
        <v>0</v>
      </c>
      <c r="BU293">
        <f t="shared" si="304"/>
        <v>0</v>
      </c>
      <c r="BV293">
        <f t="shared" si="305"/>
        <v>0</v>
      </c>
      <c r="BW293">
        <f t="shared" si="306"/>
        <v>0</v>
      </c>
      <c r="BX293">
        <f t="shared" si="307"/>
        <v>0</v>
      </c>
      <c r="BY293">
        <f t="shared" si="308"/>
        <v>0</v>
      </c>
      <c r="BZ293">
        <f t="shared" si="309"/>
        <v>0</v>
      </c>
      <c r="CA293">
        <f t="shared" si="310"/>
        <v>0</v>
      </c>
      <c r="CB293">
        <f t="shared" si="311"/>
        <v>0</v>
      </c>
      <c r="CC293">
        <f t="shared" si="312"/>
        <v>0</v>
      </c>
      <c r="CD293">
        <f t="shared" si="313"/>
        <v>4</v>
      </c>
      <c r="CE293">
        <f t="shared" si="314"/>
        <v>0</v>
      </c>
      <c r="CF293">
        <f t="shared" si="315"/>
        <v>0</v>
      </c>
      <c r="CG293">
        <f t="shared" si="280"/>
        <v>4</v>
      </c>
      <c r="CH293">
        <f t="shared" si="281"/>
        <v>4</v>
      </c>
      <c r="CI293">
        <f>CI292+K293</f>
        <v>6000</v>
      </c>
      <c r="CJ293">
        <f t="shared" si="316"/>
        <v>0</v>
      </c>
      <c r="CK293">
        <f t="shared" si="317"/>
        <v>3600</v>
      </c>
      <c r="CL293">
        <f t="shared" si="318"/>
        <v>0</v>
      </c>
      <c r="CM293">
        <f t="shared" si="319"/>
        <v>0</v>
      </c>
      <c r="CN293">
        <f t="shared" si="320"/>
        <v>0</v>
      </c>
      <c r="CO293">
        <f t="shared" si="321"/>
        <v>0</v>
      </c>
      <c r="CP293">
        <f t="shared" si="322"/>
        <v>0</v>
      </c>
      <c r="CQ293">
        <f t="shared" si="323"/>
        <v>0</v>
      </c>
      <c r="CR293">
        <f t="shared" si="324"/>
        <v>0</v>
      </c>
      <c r="CS293">
        <f t="shared" si="325"/>
        <v>0</v>
      </c>
      <c r="CT293">
        <f t="shared" si="326"/>
        <v>0</v>
      </c>
      <c r="CU293">
        <f t="shared" si="327"/>
        <v>0</v>
      </c>
      <c r="CV293">
        <f t="shared" si="328"/>
        <v>0</v>
      </c>
      <c r="CW293">
        <f t="shared" si="329"/>
        <v>0</v>
      </c>
      <c r="CX293">
        <f t="shared" si="330"/>
        <v>0</v>
      </c>
      <c r="CY293">
        <f t="shared" si="331"/>
        <v>9600</v>
      </c>
    </row>
    <row r="294" spans="1:103">
      <c r="A294" t="s">
        <v>377</v>
      </c>
      <c r="B294" t="s">
        <v>229</v>
      </c>
      <c r="C294">
        <v>3</v>
      </c>
      <c r="D294">
        <v>1</v>
      </c>
      <c r="E294">
        <v>3</v>
      </c>
      <c r="F294">
        <v>0</v>
      </c>
      <c r="H294">
        <v>3600</v>
      </c>
      <c r="I294">
        <v>60</v>
      </c>
      <c r="J294">
        <f t="shared" si="279"/>
        <v>120</v>
      </c>
      <c r="K294">
        <v>8000</v>
      </c>
      <c r="L294">
        <v>0</v>
      </c>
      <c r="M294">
        <v>4800</v>
      </c>
      <c r="N294">
        <v>4000</v>
      </c>
      <c r="O294">
        <v>3200</v>
      </c>
      <c r="R294">
        <v>3</v>
      </c>
      <c r="V294">
        <v>3</v>
      </c>
      <c r="AK294">
        <v>3</v>
      </c>
      <c r="AV294">
        <v>2</v>
      </c>
      <c r="AY294">
        <f t="shared" si="282"/>
        <v>0</v>
      </c>
      <c r="AZ294">
        <f t="shared" si="283"/>
        <v>2</v>
      </c>
      <c r="BA294">
        <f t="shared" si="284"/>
        <v>0</v>
      </c>
      <c r="BB294">
        <f t="shared" si="285"/>
        <v>0</v>
      </c>
      <c r="BC294">
        <f t="shared" si="286"/>
        <v>0</v>
      </c>
      <c r="BD294">
        <f t="shared" si="287"/>
        <v>4</v>
      </c>
      <c r="BE294">
        <f t="shared" si="288"/>
        <v>0</v>
      </c>
      <c r="BF294">
        <f t="shared" si="289"/>
        <v>0</v>
      </c>
      <c r="BG294">
        <f t="shared" si="290"/>
        <v>0</v>
      </c>
      <c r="BH294">
        <f t="shared" si="291"/>
        <v>0</v>
      </c>
      <c r="BI294">
        <f t="shared" si="292"/>
        <v>0</v>
      </c>
      <c r="BJ294">
        <f t="shared" si="293"/>
        <v>0</v>
      </c>
      <c r="BK294">
        <f t="shared" si="294"/>
        <v>0</v>
      </c>
      <c r="BL294">
        <f t="shared" si="295"/>
        <v>0</v>
      </c>
      <c r="BM294">
        <f t="shared" si="296"/>
        <v>0</v>
      </c>
      <c r="BN294">
        <f t="shared" si="297"/>
        <v>0</v>
      </c>
      <c r="BO294">
        <f t="shared" si="298"/>
        <v>0</v>
      </c>
      <c r="BP294">
        <f t="shared" si="299"/>
        <v>0</v>
      </c>
      <c r="BQ294">
        <f t="shared" si="300"/>
        <v>0</v>
      </c>
      <c r="BR294">
        <f t="shared" si="301"/>
        <v>0</v>
      </c>
      <c r="BS294">
        <f t="shared" si="302"/>
        <v>2</v>
      </c>
      <c r="BT294">
        <f t="shared" si="303"/>
        <v>0</v>
      </c>
      <c r="BU294">
        <f t="shared" si="304"/>
        <v>0</v>
      </c>
      <c r="BV294">
        <f t="shared" si="305"/>
        <v>0</v>
      </c>
      <c r="BW294">
        <f t="shared" si="306"/>
        <v>0</v>
      </c>
      <c r="BX294">
        <f t="shared" si="307"/>
        <v>0</v>
      </c>
      <c r="BY294">
        <f t="shared" si="308"/>
        <v>0</v>
      </c>
      <c r="BZ294">
        <f t="shared" si="309"/>
        <v>0</v>
      </c>
      <c r="CA294">
        <f t="shared" si="310"/>
        <v>0</v>
      </c>
      <c r="CB294">
        <f t="shared" si="311"/>
        <v>0</v>
      </c>
      <c r="CC294">
        <f t="shared" si="312"/>
        <v>0</v>
      </c>
      <c r="CD294">
        <f t="shared" si="313"/>
        <v>4</v>
      </c>
      <c r="CE294">
        <f t="shared" si="314"/>
        <v>0</v>
      </c>
      <c r="CF294">
        <f t="shared" si="315"/>
        <v>0</v>
      </c>
      <c r="CG294">
        <f t="shared" si="280"/>
        <v>4</v>
      </c>
      <c r="CH294">
        <f t="shared" si="281"/>
        <v>4</v>
      </c>
      <c r="CI294">
        <f t="shared" ref="CI294:CI301" si="333">CI293+K294</f>
        <v>14000</v>
      </c>
      <c r="CJ294">
        <f t="shared" si="316"/>
        <v>0</v>
      </c>
      <c r="CK294">
        <f t="shared" si="317"/>
        <v>3600</v>
      </c>
      <c r="CL294">
        <f t="shared" si="318"/>
        <v>0</v>
      </c>
      <c r="CM294">
        <f t="shared" si="319"/>
        <v>0</v>
      </c>
      <c r="CN294">
        <f t="shared" si="320"/>
        <v>0</v>
      </c>
      <c r="CO294">
        <f t="shared" si="321"/>
        <v>0</v>
      </c>
      <c r="CP294">
        <f t="shared" si="322"/>
        <v>0</v>
      </c>
      <c r="CQ294">
        <f t="shared" si="323"/>
        <v>0</v>
      </c>
      <c r="CR294">
        <f t="shared" si="324"/>
        <v>0</v>
      </c>
      <c r="CS294">
        <f t="shared" si="325"/>
        <v>0</v>
      </c>
      <c r="CT294">
        <f t="shared" si="326"/>
        <v>0</v>
      </c>
      <c r="CU294">
        <f t="shared" si="327"/>
        <v>0</v>
      </c>
      <c r="CV294">
        <f t="shared" si="328"/>
        <v>0</v>
      </c>
      <c r="CW294">
        <f t="shared" si="329"/>
        <v>0</v>
      </c>
      <c r="CX294">
        <f t="shared" si="330"/>
        <v>0</v>
      </c>
      <c r="CY294">
        <f t="shared" si="331"/>
        <v>17600</v>
      </c>
    </row>
    <row r="295" spans="1:103">
      <c r="A295" t="s">
        <v>377</v>
      </c>
      <c r="B295" t="s">
        <v>229</v>
      </c>
      <c r="C295">
        <v>4</v>
      </c>
      <c r="D295">
        <v>1</v>
      </c>
      <c r="E295">
        <v>4</v>
      </c>
      <c r="F295">
        <v>0</v>
      </c>
      <c r="H295">
        <v>7200</v>
      </c>
      <c r="I295">
        <v>120</v>
      </c>
      <c r="J295">
        <f t="shared" si="279"/>
        <v>240</v>
      </c>
      <c r="K295">
        <v>16000</v>
      </c>
      <c r="L295">
        <v>0</v>
      </c>
      <c r="M295">
        <v>9600</v>
      </c>
      <c r="N295">
        <v>8000</v>
      </c>
      <c r="O295">
        <v>6400</v>
      </c>
      <c r="R295">
        <v>4</v>
      </c>
      <c r="V295">
        <v>4</v>
      </c>
      <c r="AK295">
        <v>3</v>
      </c>
      <c r="AV295">
        <v>3</v>
      </c>
      <c r="AY295">
        <f t="shared" si="282"/>
        <v>0</v>
      </c>
      <c r="AZ295">
        <f t="shared" si="283"/>
        <v>2</v>
      </c>
      <c r="BA295">
        <f t="shared" si="284"/>
        <v>0</v>
      </c>
      <c r="BB295">
        <f t="shared" si="285"/>
        <v>0</v>
      </c>
      <c r="BC295">
        <f t="shared" si="286"/>
        <v>0</v>
      </c>
      <c r="BD295">
        <f t="shared" si="287"/>
        <v>4</v>
      </c>
      <c r="BE295">
        <f t="shared" si="288"/>
        <v>0</v>
      </c>
      <c r="BF295">
        <f t="shared" si="289"/>
        <v>0</v>
      </c>
      <c r="BG295">
        <f t="shared" si="290"/>
        <v>0</v>
      </c>
      <c r="BH295">
        <f t="shared" si="291"/>
        <v>0</v>
      </c>
      <c r="BI295">
        <f t="shared" si="292"/>
        <v>0</v>
      </c>
      <c r="BJ295">
        <f t="shared" si="293"/>
        <v>0</v>
      </c>
      <c r="BK295">
        <f t="shared" si="294"/>
        <v>0</v>
      </c>
      <c r="BL295">
        <f t="shared" si="295"/>
        <v>0</v>
      </c>
      <c r="BM295">
        <f t="shared" si="296"/>
        <v>0</v>
      </c>
      <c r="BN295">
        <f t="shared" si="297"/>
        <v>0</v>
      </c>
      <c r="BO295">
        <f t="shared" si="298"/>
        <v>0</v>
      </c>
      <c r="BP295">
        <f t="shared" si="299"/>
        <v>0</v>
      </c>
      <c r="BQ295">
        <f t="shared" si="300"/>
        <v>0</v>
      </c>
      <c r="BR295">
        <f t="shared" si="301"/>
        <v>0</v>
      </c>
      <c r="BS295">
        <f t="shared" si="302"/>
        <v>2</v>
      </c>
      <c r="BT295">
        <f t="shared" si="303"/>
        <v>0</v>
      </c>
      <c r="BU295">
        <f t="shared" si="304"/>
        <v>0</v>
      </c>
      <c r="BV295">
        <f t="shared" si="305"/>
        <v>0</v>
      </c>
      <c r="BW295">
        <f t="shared" si="306"/>
        <v>0</v>
      </c>
      <c r="BX295">
        <f t="shared" si="307"/>
        <v>0</v>
      </c>
      <c r="BY295">
        <f t="shared" si="308"/>
        <v>0</v>
      </c>
      <c r="BZ295">
        <f t="shared" si="309"/>
        <v>0</v>
      </c>
      <c r="CA295">
        <f t="shared" si="310"/>
        <v>0</v>
      </c>
      <c r="CB295">
        <f t="shared" si="311"/>
        <v>0</v>
      </c>
      <c r="CC295">
        <f t="shared" si="312"/>
        <v>0</v>
      </c>
      <c r="CD295">
        <f t="shared" si="313"/>
        <v>4</v>
      </c>
      <c r="CE295">
        <f t="shared" si="314"/>
        <v>0</v>
      </c>
      <c r="CF295">
        <f t="shared" si="315"/>
        <v>0</v>
      </c>
      <c r="CG295">
        <f t="shared" si="280"/>
        <v>4</v>
      </c>
      <c r="CH295">
        <f t="shared" si="281"/>
        <v>4</v>
      </c>
      <c r="CI295">
        <f t="shared" si="333"/>
        <v>30000</v>
      </c>
      <c r="CJ295">
        <f t="shared" si="316"/>
        <v>0</v>
      </c>
      <c r="CK295">
        <f t="shared" si="317"/>
        <v>3600</v>
      </c>
      <c r="CL295">
        <f t="shared" si="318"/>
        <v>0</v>
      </c>
      <c r="CM295">
        <f t="shared" si="319"/>
        <v>0</v>
      </c>
      <c r="CN295">
        <f t="shared" si="320"/>
        <v>0</v>
      </c>
      <c r="CO295">
        <f t="shared" si="321"/>
        <v>0</v>
      </c>
      <c r="CP295">
        <f t="shared" si="322"/>
        <v>0</v>
      </c>
      <c r="CQ295">
        <f t="shared" si="323"/>
        <v>0</v>
      </c>
      <c r="CR295">
        <f t="shared" si="324"/>
        <v>0</v>
      </c>
      <c r="CS295">
        <f t="shared" si="325"/>
        <v>0</v>
      </c>
      <c r="CT295">
        <f t="shared" si="326"/>
        <v>0</v>
      </c>
      <c r="CU295">
        <f t="shared" si="327"/>
        <v>0</v>
      </c>
      <c r="CV295">
        <f t="shared" si="328"/>
        <v>0</v>
      </c>
      <c r="CW295">
        <f t="shared" si="329"/>
        <v>0</v>
      </c>
      <c r="CX295">
        <f t="shared" si="330"/>
        <v>0</v>
      </c>
      <c r="CY295">
        <f t="shared" si="331"/>
        <v>33600</v>
      </c>
    </row>
    <row r="296" spans="1:103">
      <c r="A296" t="s">
        <v>377</v>
      </c>
      <c r="B296" t="s">
        <v>229</v>
      </c>
      <c r="C296">
        <v>5</v>
      </c>
      <c r="D296">
        <v>1</v>
      </c>
      <c r="E296">
        <v>5</v>
      </c>
      <c r="F296">
        <v>0</v>
      </c>
      <c r="H296">
        <v>14400</v>
      </c>
      <c r="I296">
        <v>240</v>
      </c>
      <c r="J296">
        <f t="shared" si="279"/>
        <v>480</v>
      </c>
      <c r="K296">
        <v>32000</v>
      </c>
      <c r="L296">
        <v>0</v>
      </c>
      <c r="M296">
        <v>19200</v>
      </c>
      <c r="N296">
        <v>16000</v>
      </c>
      <c r="O296">
        <v>12800</v>
      </c>
      <c r="R296">
        <v>5</v>
      </c>
      <c r="V296">
        <v>5</v>
      </c>
      <c r="AK296">
        <v>3</v>
      </c>
      <c r="AV296">
        <v>4</v>
      </c>
      <c r="AY296">
        <f t="shared" si="282"/>
        <v>0</v>
      </c>
      <c r="AZ296">
        <f t="shared" si="283"/>
        <v>2</v>
      </c>
      <c r="BA296">
        <f t="shared" si="284"/>
        <v>0</v>
      </c>
      <c r="BB296">
        <f t="shared" si="285"/>
        <v>0</v>
      </c>
      <c r="BC296">
        <f t="shared" si="286"/>
        <v>0</v>
      </c>
      <c r="BD296">
        <f t="shared" si="287"/>
        <v>4</v>
      </c>
      <c r="BE296">
        <f t="shared" si="288"/>
        <v>0</v>
      </c>
      <c r="BF296">
        <f t="shared" si="289"/>
        <v>0</v>
      </c>
      <c r="BG296">
        <f t="shared" si="290"/>
        <v>0</v>
      </c>
      <c r="BH296">
        <f t="shared" si="291"/>
        <v>0</v>
      </c>
      <c r="BI296">
        <f t="shared" si="292"/>
        <v>0</v>
      </c>
      <c r="BJ296">
        <f t="shared" si="293"/>
        <v>0</v>
      </c>
      <c r="BK296">
        <f t="shared" si="294"/>
        <v>0</v>
      </c>
      <c r="BL296">
        <f t="shared" si="295"/>
        <v>0</v>
      </c>
      <c r="BM296">
        <f t="shared" si="296"/>
        <v>0</v>
      </c>
      <c r="BN296">
        <f t="shared" si="297"/>
        <v>0</v>
      </c>
      <c r="BO296">
        <f t="shared" si="298"/>
        <v>0</v>
      </c>
      <c r="BP296">
        <f t="shared" si="299"/>
        <v>0</v>
      </c>
      <c r="BQ296">
        <f t="shared" si="300"/>
        <v>0</v>
      </c>
      <c r="BR296">
        <f t="shared" si="301"/>
        <v>0</v>
      </c>
      <c r="BS296">
        <f t="shared" si="302"/>
        <v>2</v>
      </c>
      <c r="BT296">
        <f t="shared" si="303"/>
        <v>0</v>
      </c>
      <c r="BU296">
        <f t="shared" si="304"/>
        <v>0</v>
      </c>
      <c r="BV296">
        <f t="shared" si="305"/>
        <v>0</v>
      </c>
      <c r="BW296">
        <f t="shared" si="306"/>
        <v>0</v>
      </c>
      <c r="BX296">
        <f t="shared" si="307"/>
        <v>0</v>
      </c>
      <c r="BY296">
        <f t="shared" si="308"/>
        <v>0</v>
      </c>
      <c r="BZ296">
        <f t="shared" si="309"/>
        <v>0</v>
      </c>
      <c r="CA296">
        <f t="shared" si="310"/>
        <v>0</v>
      </c>
      <c r="CB296">
        <f t="shared" si="311"/>
        <v>0</v>
      </c>
      <c r="CC296">
        <f t="shared" si="312"/>
        <v>0</v>
      </c>
      <c r="CD296">
        <f t="shared" si="313"/>
        <v>4</v>
      </c>
      <c r="CE296">
        <f t="shared" si="314"/>
        <v>0</v>
      </c>
      <c r="CF296">
        <f t="shared" si="315"/>
        <v>0</v>
      </c>
      <c r="CG296">
        <f t="shared" si="280"/>
        <v>4</v>
      </c>
      <c r="CH296">
        <f t="shared" si="281"/>
        <v>4</v>
      </c>
      <c r="CI296">
        <f t="shared" si="333"/>
        <v>62000</v>
      </c>
      <c r="CJ296">
        <f t="shared" si="316"/>
        <v>0</v>
      </c>
      <c r="CK296">
        <f t="shared" si="317"/>
        <v>3600</v>
      </c>
      <c r="CL296">
        <f t="shared" si="318"/>
        <v>0</v>
      </c>
      <c r="CM296">
        <f t="shared" si="319"/>
        <v>0</v>
      </c>
      <c r="CN296">
        <f t="shared" si="320"/>
        <v>0</v>
      </c>
      <c r="CO296">
        <f t="shared" si="321"/>
        <v>0</v>
      </c>
      <c r="CP296">
        <f t="shared" si="322"/>
        <v>0</v>
      </c>
      <c r="CQ296">
        <f t="shared" si="323"/>
        <v>0</v>
      </c>
      <c r="CR296">
        <f t="shared" si="324"/>
        <v>0</v>
      </c>
      <c r="CS296">
        <f t="shared" si="325"/>
        <v>0</v>
      </c>
      <c r="CT296">
        <f t="shared" si="326"/>
        <v>0</v>
      </c>
      <c r="CU296">
        <f t="shared" si="327"/>
        <v>0</v>
      </c>
      <c r="CV296">
        <f t="shared" si="328"/>
        <v>0</v>
      </c>
      <c r="CW296">
        <f t="shared" si="329"/>
        <v>0</v>
      </c>
      <c r="CX296">
        <f t="shared" si="330"/>
        <v>0</v>
      </c>
      <c r="CY296">
        <f t="shared" si="331"/>
        <v>65600</v>
      </c>
    </row>
    <row r="297" spans="1:103">
      <c r="A297" t="s">
        <v>377</v>
      </c>
      <c r="B297" t="s">
        <v>229</v>
      </c>
      <c r="C297">
        <v>6</v>
      </c>
      <c r="D297">
        <v>1</v>
      </c>
      <c r="E297">
        <v>6</v>
      </c>
      <c r="F297">
        <v>0</v>
      </c>
      <c r="H297">
        <v>28800</v>
      </c>
      <c r="I297">
        <v>480</v>
      </c>
      <c r="J297">
        <f t="shared" si="279"/>
        <v>960</v>
      </c>
      <c r="K297">
        <v>64000</v>
      </c>
      <c r="L297">
        <v>0</v>
      </c>
      <c r="M297">
        <v>38400</v>
      </c>
      <c r="N297">
        <v>32000</v>
      </c>
      <c r="O297">
        <v>25600</v>
      </c>
      <c r="R297">
        <v>6</v>
      </c>
      <c r="V297">
        <v>6</v>
      </c>
      <c r="AK297">
        <v>3</v>
      </c>
      <c r="AV297">
        <v>5</v>
      </c>
      <c r="AY297">
        <f t="shared" si="282"/>
        <v>0</v>
      </c>
      <c r="AZ297">
        <f t="shared" si="283"/>
        <v>2</v>
      </c>
      <c r="BA297">
        <f t="shared" si="284"/>
        <v>0</v>
      </c>
      <c r="BB297">
        <f t="shared" si="285"/>
        <v>0</v>
      </c>
      <c r="BC297">
        <f t="shared" si="286"/>
        <v>0</v>
      </c>
      <c r="BD297">
        <f t="shared" si="287"/>
        <v>4</v>
      </c>
      <c r="BE297">
        <f t="shared" si="288"/>
        <v>0</v>
      </c>
      <c r="BF297">
        <f t="shared" si="289"/>
        <v>0</v>
      </c>
      <c r="BG297">
        <f t="shared" si="290"/>
        <v>0</v>
      </c>
      <c r="BH297">
        <f t="shared" si="291"/>
        <v>0</v>
      </c>
      <c r="BI297">
        <f t="shared" si="292"/>
        <v>0</v>
      </c>
      <c r="BJ297">
        <f t="shared" si="293"/>
        <v>0</v>
      </c>
      <c r="BK297">
        <f t="shared" si="294"/>
        <v>0</v>
      </c>
      <c r="BL297">
        <f t="shared" si="295"/>
        <v>0</v>
      </c>
      <c r="BM297">
        <f t="shared" si="296"/>
        <v>0</v>
      </c>
      <c r="BN297">
        <f t="shared" si="297"/>
        <v>0</v>
      </c>
      <c r="BO297">
        <f t="shared" si="298"/>
        <v>0</v>
      </c>
      <c r="BP297">
        <f t="shared" si="299"/>
        <v>0</v>
      </c>
      <c r="BQ297">
        <f t="shared" si="300"/>
        <v>0</v>
      </c>
      <c r="BR297">
        <f t="shared" si="301"/>
        <v>0</v>
      </c>
      <c r="BS297">
        <f t="shared" si="302"/>
        <v>2</v>
      </c>
      <c r="BT297">
        <f t="shared" si="303"/>
        <v>0</v>
      </c>
      <c r="BU297">
        <f t="shared" si="304"/>
        <v>0</v>
      </c>
      <c r="BV297">
        <f t="shared" si="305"/>
        <v>0</v>
      </c>
      <c r="BW297">
        <f t="shared" si="306"/>
        <v>0</v>
      </c>
      <c r="BX297">
        <f t="shared" si="307"/>
        <v>0</v>
      </c>
      <c r="BY297">
        <f t="shared" si="308"/>
        <v>0</v>
      </c>
      <c r="BZ297">
        <f t="shared" si="309"/>
        <v>0</v>
      </c>
      <c r="CA297">
        <f t="shared" si="310"/>
        <v>0</v>
      </c>
      <c r="CB297">
        <f t="shared" si="311"/>
        <v>0</v>
      </c>
      <c r="CC297">
        <f t="shared" si="312"/>
        <v>0</v>
      </c>
      <c r="CD297">
        <f t="shared" si="313"/>
        <v>4</v>
      </c>
      <c r="CE297">
        <f t="shared" si="314"/>
        <v>0</v>
      </c>
      <c r="CF297">
        <f t="shared" si="315"/>
        <v>0</v>
      </c>
      <c r="CG297">
        <f t="shared" si="280"/>
        <v>4</v>
      </c>
      <c r="CH297">
        <f t="shared" si="281"/>
        <v>4</v>
      </c>
      <c r="CI297">
        <f t="shared" si="333"/>
        <v>126000</v>
      </c>
      <c r="CJ297">
        <f t="shared" si="316"/>
        <v>0</v>
      </c>
      <c r="CK297">
        <f t="shared" si="317"/>
        <v>3600</v>
      </c>
      <c r="CL297">
        <f t="shared" si="318"/>
        <v>0</v>
      </c>
      <c r="CM297">
        <f t="shared" si="319"/>
        <v>0</v>
      </c>
      <c r="CN297">
        <f t="shared" si="320"/>
        <v>0</v>
      </c>
      <c r="CO297">
        <f t="shared" si="321"/>
        <v>0</v>
      </c>
      <c r="CP297">
        <f t="shared" si="322"/>
        <v>0</v>
      </c>
      <c r="CQ297">
        <f t="shared" si="323"/>
        <v>0</v>
      </c>
      <c r="CR297">
        <f t="shared" si="324"/>
        <v>0</v>
      </c>
      <c r="CS297">
        <f t="shared" si="325"/>
        <v>0</v>
      </c>
      <c r="CT297">
        <f t="shared" si="326"/>
        <v>0</v>
      </c>
      <c r="CU297">
        <f t="shared" si="327"/>
        <v>0</v>
      </c>
      <c r="CV297">
        <f t="shared" si="328"/>
        <v>0</v>
      </c>
      <c r="CW297">
        <f t="shared" si="329"/>
        <v>0</v>
      </c>
      <c r="CX297">
        <f t="shared" si="330"/>
        <v>0</v>
      </c>
      <c r="CY297">
        <f t="shared" si="331"/>
        <v>129600</v>
      </c>
    </row>
    <row r="298" spans="1:103">
      <c r="A298" t="s">
        <v>377</v>
      </c>
      <c r="B298" t="s">
        <v>229</v>
      </c>
      <c r="C298">
        <v>7</v>
      </c>
      <c r="D298">
        <v>1</v>
      </c>
      <c r="E298">
        <v>7</v>
      </c>
      <c r="F298">
        <v>0</v>
      </c>
      <c r="H298">
        <v>57600</v>
      </c>
      <c r="I298">
        <v>960</v>
      </c>
      <c r="J298">
        <f t="shared" si="279"/>
        <v>1920</v>
      </c>
      <c r="K298">
        <v>128000</v>
      </c>
      <c r="L298">
        <v>0</v>
      </c>
      <c r="M298">
        <v>76800</v>
      </c>
      <c r="N298">
        <v>64000</v>
      </c>
      <c r="O298">
        <v>51200</v>
      </c>
      <c r="R298">
        <v>7</v>
      </c>
      <c r="V298">
        <v>7</v>
      </c>
      <c r="AK298">
        <v>3</v>
      </c>
      <c r="AV298">
        <v>6</v>
      </c>
      <c r="AY298">
        <f t="shared" si="282"/>
        <v>0</v>
      </c>
      <c r="AZ298">
        <f t="shared" si="283"/>
        <v>2</v>
      </c>
      <c r="BA298">
        <f t="shared" si="284"/>
        <v>0</v>
      </c>
      <c r="BB298">
        <f t="shared" si="285"/>
        <v>0</v>
      </c>
      <c r="BC298">
        <f t="shared" si="286"/>
        <v>0</v>
      </c>
      <c r="BD298">
        <f t="shared" si="287"/>
        <v>4</v>
      </c>
      <c r="BE298">
        <f t="shared" si="288"/>
        <v>0</v>
      </c>
      <c r="BF298">
        <f t="shared" si="289"/>
        <v>0</v>
      </c>
      <c r="BG298">
        <f t="shared" si="290"/>
        <v>0</v>
      </c>
      <c r="BH298">
        <f t="shared" si="291"/>
        <v>0</v>
      </c>
      <c r="BI298">
        <f t="shared" si="292"/>
        <v>0</v>
      </c>
      <c r="BJ298">
        <f t="shared" si="293"/>
        <v>0</v>
      </c>
      <c r="BK298">
        <f t="shared" si="294"/>
        <v>0</v>
      </c>
      <c r="BL298">
        <f t="shared" si="295"/>
        <v>0</v>
      </c>
      <c r="BM298">
        <f t="shared" si="296"/>
        <v>0</v>
      </c>
      <c r="BN298">
        <f t="shared" si="297"/>
        <v>0</v>
      </c>
      <c r="BO298">
        <f t="shared" si="298"/>
        <v>0</v>
      </c>
      <c r="BP298">
        <f t="shared" si="299"/>
        <v>0</v>
      </c>
      <c r="BQ298">
        <f t="shared" si="300"/>
        <v>0</v>
      </c>
      <c r="BR298">
        <f t="shared" si="301"/>
        <v>0</v>
      </c>
      <c r="BS298">
        <f t="shared" si="302"/>
        <v>2</v>
      </c>
      <c r="BT298">
        <f t="shared" si="303"/>
        <v>0</v>
      </c>
      <c r="BU298">
        <f t="shared" si="304"/>
        <v>0</v>
      </c>
      <c r="BV298">
        <f t="shared" si="305"/>
        <v>0</v>
      </c>
      <c r="BW298">
        <f t="shared" si="306"/>
        <v>0</v>
      </c>
      <c r="BX298">
        <f t="shared" si="307"/>
        <v>0</v>
      </c>
      <c r="BY298">
        <f t="shared" si="308"/>
        <v>0</v>
      </c>
      <c r="BZ298">
        <f t="shared" si="309"/>
        <v>0</v>
      </c>
      <c r="CA298">
        <f t="shared" si="310"/>
        <v>0</v>
      </c>
      <c r="CB298">
        <f t="shared" si="311"/>
        <v>0</v>
      </c>
      <c r="CC298">
        <f t="shared" si="312"/>
        <v>0</v>
      </c>
      <c r="CD298">
        <f t="shared" si="313"/>
        <v>4</v>
      </c>
      <c r="CE298">
        <f t="shared" si="314"/>
        <v>0</v>
      </c>
      <c r="CF298">
        <f t="shared" si="315"/>
        <v>0</v>
      </c>
      <c r="CG298">
        <f t="shared" si="280"/>
        <v>4</v>
      </c>
      <c r="CH298">
        <f t="shared" si="281"/>
        <v>4</v>
      </c>
      <c r="CI298">
        <f t="shared" si="333"/>
        <v>254000</v>
      </c>
      <c r="CJ298">
        <f t="shared" si="316"/>
        <v>0</v>
      </c>
      <c r="CK298">
        <f t="shared" si="317"/>
        <v>3600</v>
      </c>
      <c r="CL298">
        <f t="shared" si="318"/>
        <v>0</v>
      </c>
      <c r="CM298">
        <f t="shared" si="319"/>
        <v>0</v>
      </c>
      <c r="CN298">
        <f t="shared" si="320"/>
        <v>0</v>
      </c>
      <c r="CO298">
        <f t="shared" si="321"/>
        <v>0</v>
      </c>
      <c r="CP298">
        <f t="shared" si="322"/>
        <v>0</v>
      </c>
      <c r="CQ298">
        <f t="shared" si="323"/>
        <v>0</v>
      </c>
      <c r="CR298">
        <f t="shared" si="324"/>
        <v>0</v>
      </c>
      <c r="CS298">
        <f t="shared" si="325"/>
        <v>0</v>
      </c>
      <c r="CT298">
        <f t="shared" si="326"/>
        <v>0</v>
      </c>
      <c r="CU298">
        <f t="shared" si="327"/>
        <v>0</v>
      </c>
      <c r="CV298">
        <f t="shared" si="328"/>
        <v>0</v>
      </c>
      <c r="CW298">
        <f t="shared" si="329"/>
        <v>0</v>
      </c>
      <c r="CX298">
        <f t="shared" si="330"/>
        <v>0</v>
      </c>
      <c r="CY298">
        <f t="shared" si="331"/>
        <v>257600</v>
      </c>
    </row>
    <row r="299" spans="1:103">
      <c r="A299" t="s">
        <v>377</v>
      </c>
      <c r="B299" t="s">
        <v>229</v>
      </c>
      <c r="C299">
        <v>8</v>
      </c>
      <c r="D299">
        <v>1</v>
      </c>
      <c r="E299">
        <v>8</v>
      </c>
      <c r="F299">
        <v>0</v>
      </c>
      <c r="H299">
        <v>115200</v>
      </c>
      <c r="I299">
        <v>1920</v>
      </c>
      <c r="J299">
        <f t="shared" si="279"/>
        <v>3840</v>
      </c>
      <c r="K299">
        <v>256000</v>
      </c>
      <c r="L299">
        <v>0</v>
      </c>
      <c r="M299">
        <v>153600</v>
      </c>
      <c r="N299">
        <v>128000</v>
      </c>
      <c r="O299">
        <v>102400</v>
      </c>
      <c r="R299">
        <v>8</v>
      </c>
      <c r="V299">
        <v>8</v>
      </c>
      <c r="AK299">
        <v>3</v>
      </c>
      <c r="AV299">
        <v>7</v>
      </c>
      <c r="AY299">
        <f t="shared" si="282"/>
        <v>0</v>
      </c>
      <c r="AZ299">
        <f t="shared" si="283"/>
        <v>2</v>
      </c>
      <c r="BA299">
        <f t="shared" si="284"/>
        <v>0</v>
      </c>
      <c r="BB299">
        <f t="shared" si="285"/>
        <v>0</v>
      </c>
      <c r="BC299">
        <f t="shared" si="286"/>
        <v>0</v>
      </c>
      <c r="BD299">
        <f t="shared" si="287"/>
        <v>4</v>
      </c>
      <c r="BE299">
        <f t="shared" si="288"/>
        <v>0</v>
      </c>
      <c r="BF299">
        <f t="shared" si="289"/>
        <v>0</v>
      </c>
      <c r="BG299">
        <f t="shared" si="290"/>
        <v>0</v>
      </c>
      <c r="BH299">
        <f t="shared" si="291"/>
        <v>0</v>
      </c>
      <c r="BI299">
        <f t="shared" si="292"/>
        <v>0</v>
      </c>
      <c r="BJ299">
        <f t="shared" si="293"/>
        <v>0</v>
      </c>
      <c r="BK299">
        <f t="shared" si="294"/>
        <v>0</v>
      </c>
      <c r="BL299">
        <f t="shared" si="295"/>
        <v>0</v>
      </c>
      <c r="BM299">
        <f t="shared" si="296"/>
        <v>0</v>
      </c>
      <c r="BN299">
        <f t="shared" si="297"/>
        <v>0</v>
      </c>
      <c r="BO299">
        <f t="shared" si="298"/>
        <v>0</v>
      </c>
      <c r="BP299">
        <f t="shared" si="299"/>
        <v>0</v>
      </c>
      <c r="BQ299">
        <f t="shared" si="300"/>
        <v>0</v>
      </c>
      <c r="BR299">
        <f t="shared" si="301"/>
        <v>0</v>
      </c>
      <c r="BS299">
        <f t="shared" si="302"/>
        <v>2</v>
      </c>
      <c r="BT299">
        <f t="shared" si="303"/>
        <v>0</v>
      </c>
      <c r="BU299">
        <f t="shared" si="304"/>
        <v>0</v>
      </c>
      <c r="BV299">
        <f t="shared" si="305"/>
        <v>0</v>
      </c>
      <c r="BW299">
        <f t="shared" si="306"/>
        <v>0</v>
      </c>
      <c r="BX299">
        <f t="shared" si="307"/>
        <v>0</v>
      </c>
      <c r="BY299">
        <f t="shared" si="308"/>
        <v>0</v>
      </c>
      <c r="BZ299">
        <f t="shared" si="309"/>
        <v>0</v>
      </c>
      <c r="CA299">
        <f t="shared" si="310"/>
        <v>0</v>
      </c>
      <c r="CB299">
        <f t="shared" si="311"/>
        <v>0</v>
      </c>
      <c r="CC299">
        <f t="shared" si="312"/>
        <v>0</v>
      </c>
      <c r="CD299">
        <f t="shared" si="313"/>
        <v>4</v>
      </c>
      <c r="CE299">
        <f t="shared" si="314"/>
        <v>0</v>
      </c>
      <c r="CF299">
        <f t="shared" si="315"/>
        <v>0</v>
      </c>
      <c r="CG299">
        <f t="shared" si="280"/>
        <v>4</v>
      </c>
      <c r="CH299">
        <f t="shared" si="281"/>
        <v>4</v>
      </c>
      <c r="CI299">
        <f t="shared" si="333"/>
        <v>510000</v>
      </c>
      <c r="CJ299">
        <f t="shared" si="316"/>
        <v>0</v>
      </c>
      <c r="CK299">
        <f t="shared" si="317"/>
        <v>3600</v>
      </c>
      <c r="CL299">
        <f t="shared" si="318"/>
        <v>0</v>
      </c>
      <c r="CM299">
        <f t="shared" si="319"/>
        <v>0</v>
      </c>
      <c r="CN299">
        <f t="shared" si="320"/>
        <v>0</v>
      </c>
      <c r="CO299">
        <f t="shared" si="321"/>
        <v>0</v>
      </c>
      <c r="CP299">
        <f t="shared" si="322"/>
        <v>0</v>
      </c>
      <c r="CQ299">
        <f t="shared" si="323"/>
        <v>0</v>
      </c>
      <c r="CR299">
        <f t="shared" si="324"/>
        <v>0</v>
      </c>
      <c r="CS299">
        <f t="shared" si="325"/>
        <v>0</v>
      </c>
      <c r="CT299">
        <f t="shared" si="326"/>
        <v>0</v>
      </c>
      <c r="CU299">
        <f t="shared" si="327"/>
        <v>0</v>
      </c>
      <c r="CV299">
        <f t="shared" si="328"/>
        <v>0</v>
      </c>
      <c r="CW299">
        <f t="shared" si="329"/>
        <v>0</v>
      </c>
      <c r="CX299">
        <f t="shared" si="330"/>
        <v>0</v>
      </c>
      <c r="CY299">
        <f t="shared" si="331"/>
        <v>513600</v>
      </c>
    </row>
    <row r="300" spans="1:103">
      <c r="A300" t="s">
        <v>377</v>
      </c>
      <c r="B300" t="s">
        <v>229</v>
      </c>
      <c r="C300">
        <v>9</v>
      </c>
      <c r="D300">
        <v>1</v>
      </c>
      <c r="E300">
        <v>9</v>
      </c>
      <c r="F300">
        <v>0</v>
      </c>
      <c r="H300">
        <v>230400</v>
      </c>
      <c r="I300">
        <v>3840</v>
      </c>
      <c r="J300">
        <f t="shared" si="279"/>
        <v>7680</v>
      </c>
      <c r="K300">
        <v>512000</v>
      </c>
      <c r="L300">
        <v>0</v>
      </c>
      <c r="M300">
        <v>307200</v>
      </c>
      <c r="N300">
        <v>256000</v>
      </c>
      <c r="O300">
        <v>204800</v>
      </c>
      <c r="R300">
        <v>9</v>
      </c>
      <c r="V300">
        <v>9</v>
      </c>
      <c r="AK300">
        <v>3</v>
      </c>
      <c r="AV300">
        <v>8</v>
      </c>
      <c r="AY300">
        <f t="shared" si="282"/>
        <v>0</v>
      </c>
      <c r="AZ300">
        <f t="shared" si="283"/>
        <v>2</v>
      </c>
      <c r="BA300">
        <f t="shared" si="284"/>
        <v>0</v>
      </c>
      <c r="BB300">
        <f t="shared" si="285"/>
        <v>0</v>
      </c>
      <c r="BC300">
        <f t="shared" si="286"/>
        <v>0</v>
      </c>
      <c r="BD300">
        <f t="shared" si="287"/>
        <v>4</v>
      </c>
      <c r="BE300">
        <f t="shared" si="288"/>
        <v>0</v>
      </c>
      <c r="BF300">
        <f t="shared" si="289"/>
        <v>0</v>
      </c>
      <c r="BG300">
        <f t="shared" si="290"/>
        <v>0</v>
      </c>
      <c r="BH300">
        <f t="shared" si="291"/>
        <v>0</v>
      </c>
      <c r="BI300">
        <f t="shared" si="292"/>
        <v>0</v>
      </c>
      <c r="BJ300">
        <f t="shared" si="293"/>
        <v>0</v>
      </c>
      <c r="BK300">
        <f t="shared" si="294"/>
        <v>0</v>
      </c>
      <c r="BL300">
        <f t="shared" si="295"/>
        <v>0</v>
      </c>
      <c r="BM300">
        <f t="shared" si="296"/>
        <v>0</v>
      </c>
      <c r="BN300">
        <f t="shared" si="297"/>
        <v>0</v>
      </c>
      <c r="BO300">
        <f t="shared" si="298"/>
        <v>0</v>
      </c>
      <c r="BP300">
        <f t="shared" si="299"/>
        <v>0</v>
      </c>
      <c r="BQ300">
        <f t="shared" si="300"/>
        <v>0</v>
      </c>
      <c r="BR300">
        <f t="shared" si="301"/>
        <v>0</v>
      </c>
      <c r="BS300">
        <f t="shared" si="302"/>
        <v>2</v>
      </c>
      <c r="BT300">
        <f t="shared" si="303"/>
        <v>0</v>
      </c>
      <c r="BU300">
        <f t="shared" si="304"/>
        <v>0</v>
      </c>
      <c r="BV300">
        <f t="shared" si="305"/>
        <v>0</v>
      </c>
      <c r="BW300">
        <f t="shared" si="306"/>
        <v>0</v>
      </c>
      <c r="BX300">
        <f t="shared" si="307"/>
        <v>0</v>
      </c>
      <c r="BY300">
        <f t="shared" si="308"/>
        <v>0</v>
      </c>
      <c r="BZ300">
        <f t="shared" si="309"/>
        <v>0</v>
      </c>
      <c r="CA300">
        <f t="shared" si="310"/>
        <v>0</v>
      </c>
      <c r="CB300">
        <f t="shared" si="311"/>
        <v>0</v>
      </c>
      <c r="CC300">
        <f t="shared" si="312"/>
        <v>0</v>
      </c>
      <c r="CD300">
        <f t="shared" si="313"/>
        <v>4</v>
      </c>
      <c r="CE300">
        <f t="shared" si="314"/>
        <v>0</v>
      </c>
      <c r="CF300">
        <f t="shared" si="315"/>
        <v>0</v>
      </c>
      <c r="CG300">
        <f t="shared" si="280"/>
        <v>4</v>
      </c>
      <c r="CH300">
        <f t="shared" si="281"/>
        <v>4</v>
      </c>
      <c r="CI300">
        <f t="shared" si="333"/>
        <v>1022000</v>
      </c>
      <c r="CJ300">
        <f t="shared" si="316"/>
        <v>0</v>
      </c>
      <c r="CK300">
        <f t="shared" si="317"/>
        <v>3600</v>
      </c>
      <c r="CL300">
        <f t="shared" si="318"/>
        <v>0</v>
      </c>
      <c r="CM300">
        <f t="shared" si="319"/>
        <v>0</v>
      </c>
      <c r="CN300">
        <f t="shared" si="320"/>
        <v>0</v>
      </c>
      <c r="CO300">
        <f t="shared" si="321"/>
        <v>0</v>
      </c>
      <c r="CP300">
        <f t="shared" si="322"/>
        <v>0</v>
      </c>
      <c r="CQ300">
        <f t="shared" si="323"/>
        <v>0</v>
      </c>
      <c r="CR300">
        <f t="shared" si="324"/>
        <v>0</v>
      </c>
      <c r="CS300">
        <f t="shared" si="325"/>
        <v>0</v>
      </c>
      <c r="CT300">
        <f t="shared" si="326"/>
        <v>0</v>
      </c>
      <c r="CU300">
        <f t="shared" si="327"/>
        <v>0</v>
      </c>
      <c r="CV300">
        <f t="shared" si="328"/>
        <v>0</v>
      </c>
      <c r="CW300">
        <f t="shared" si="329"/>
        <v>0</v>
      </c>
      <c r="CX300">
        <f t="shared" si="330"/>
        <v>0</v>
      </c>
      <c r="CY300">
        <f t="shared" si="331"/>
        <v>1025600</v>
      </c>
    </row>
    <row r="301" spans="1:103" ht="9.75" customHeight="1">
      <c r="A301" t="s">
        <v>377</v>
      </c>
      <c r="B301" t="s">
        <v>229</v>
      </c>
      <c r="C301">
        <v>10</v>
      </c>
      <c r="D301">
        <v>1</v>
      </c>
      <c r="E301">
        <v>10</v>
      </c>
      <c r="F301">
        <v>0</v>
      </c>
      <c r="H301">
        <v>460800</v>
      </c>
      <c r="I301">
        <v>7680</v>
      </c>
      <c r="J301">
        <f t="shared" si="279"/>
        <v>15360</v>
      </c>
      <c r="K301">
        <v>1024000</v>
      </c>
      <c r="L301">
        <v>0</v>
      </c>
      <c r="M301">
        <v>614400</v>
      </c>
      <c r="N301">
        <v>512000</v>
      </c>
      <c r="O301">
        <v>409600</v>
      </c>
      <c r="R301">
        <v>10</v>
      </c>
      <c r="V301">
        <v>10</v>
      </c>
      <c r="AK301">
        <v>3</v>
      </c>
      <c r="AV301">
        <v>9</v>
      </c>
      <c r="AY301">
        <f t="shared" si="282"/>
        <v>0</v>
      </c>
      <c r="AZ301">
        <f t="shared" si="283"/>
        <v>2</v>
      </c>
      <c r="BA301">
        <f t="shared" si="284"/>
        <v>0</v>
      </c>
      <c r="BB301">
        <f t="shared" si="285"/>
        <v>0</v>
      </c>
      <c r="BC301">
        <f t="shared" si="286"/>
        <v>0</v>
      </c>
      <c r="BD301">
        <f t="shared" si="287"/>
        <v>4</v>
      </c>
      <c r="BE301">
        <f t="shared" si="288"/>
        <v>0</v>
      </c>
      <c r="BF301">
        <f t="shared" si="289"/>
        <v>0</v>
      </c>
      <c r="BG301">
        <f t="shared" si="290"/>
        <v>0</v>
      </c>
      <c r="BH301">
        <f t="shared" si="291"/>
        <v>0</v>
      </c>
      <c r="BI301">
        <f t="shared" si="292"/>
        <v>0</v>
      </c>
      <c r="BJ301">
        <f t="shared" si="293"/>
        <v>0</v>
      </c>
      <c r="BK301">
        <f t="shared" si="294"/>
        <v>0</v>
      </c>
      <c r="BL301">
        <f t="shared" si="295"/>
        <v>0</v>
      </c>
      <c r="BM301">
        <f t="shared" si="296"/>
        <v>0</v>
      </c>
      <c r="BN301">
        <f t="shared" si="297"/>
        <v>0</v>
      </c>
      <c r="BO301">
        <f t="shared" si="298"/>
        <v>0</v>
      </c>
      <c r="BP301">
        <f t="shared" si="299"/>
        <v>0</v>
      </c>
      <c r="BQ301">
        <f t="shared" si="300"/>
        <v>0</v>
      </c>
      <c r="BR301">
        <f t="shared" si="301"/>
        <v>0</v>
      </c>
      <c r="BS301">
        <f t="shared" si="302"/>
        <v>2</v>
      </c>
      <c r="BT301">
        <f t="shared" si="303"/>
        <v>0</v>
      </c>
      <c r="BU301">
        <f t="shared" si="304"/>
        <v>0</v>
      </c>
      <c r="BV301">
        <f t="shared" si="305"/>
        <v>0</v>
      </c>
      <c r="BW301">
        <f t="shared" si="306"/>
        <v>0</v>
      </c>
      <c r="BX301">
        <f t="shared" si="307"/>
        <v>0</v>
      </c>
      <c r="BY301">
        <f t="shared" si="308"/>
        <v>0</v>
      </c>
      <c r="BZ301">
        <f t="shared" si="309"/>
        <v>0</v>
      </c>
      <c r="CA301">
        <f t="shared" si="310"/>
        <v>0</v>
      </c>
      <c r="CB301">
        <f t="shared" si="311"/>
        <v>0</v>
      </c>
      <c r="CC301">
        <f t="shared" si="312"/>
        <v>0</v>
      </c>
      <c r="CD301">
        <f t="shared" si="313"/>
        <v>4</v>
      </c>
      <c r="CE301">
        <f t="shared" si="314"/>
        <v>0</v>
      </c>
      <c r="CF301">
        <f t="shared" si="315"/>
        <v>0</v>
      </c>
      <c r="CG301">
        <f t="shared" si="280"/>
        <v>4</v>
      </c>
      <c r="CH301">
        <f t="shared" si="281"/>
        <v>4</v>
      </c>
      <c r="CI301">
        <f t="shared" si="333"/>
        <v>2046000</v>
      </c>
      <c r="CJ301">
        <f t="shared" si="316"/>
        <v>0</v>
      </c>
      <c r="CK301">
        <f t="shared" si="317"/>
        <v>3600</v>
      </c>
      <c r="CL301">
        <f t="shared" si="318"/>
        <v>0</v>
      </c>
      <c r="CM301">
        <f t="shared" si="319"/>
        <v>0</v>
      </c>
      <c r="CN301">
        <f t="shared" si="320"/>
        <v>0</v>
      </c>
      <c r="CO301">
        <f t="shared" si="321"/>
        <v>0</v>
      </c>
      <c r="CP301">
        <f t="shared" si="322"/>
        <v>0</v>
      </c>
      <c r="CQ301">
        <f t="shared" si="323"/>
        <v>0</v>
      </c>
      <c r="CR301">
        <f t="shared" si="324"/>
        <v>0</v>
      </c>
      <c r="CS301">
        <f t="shared" si="325"/>
        <v>0</v>
      </c>
      <c r="CT301">
        <f t="shared" si="326"/>
        <v>0</v>
      </c>
      <c r="CU301">
        <f t="shared" si="327"/>
        <v>0</v>
      </c>
      <c r="CV301">
        <f t="shared" si="328"/>
        <v>0</v>
      </c>
      <c r="CW301">
        <f t="shared" si="329"/>
        <v>0</v>
      </c>
      <c r="CX301">
        <f t="shared" si="330"/>
        <v>0</v>
      </c>
      <c r="CY301">
        <f t="shared" si="331"/>
        <v>2049600</v>
      </c>
    </row>
    <row r="302" spans="1:103" ht="8.25" customHeight="1">
      <c r="A302" s="37" t="s">
        <v>967</v>
      </c>
      <c r="B302" t="s">
        <v>106</v>
      </c>
      <c r="C302">
        <v>1</v>
      </c>
      <c r="D302">
        <v>1</v>
      </c>
      <c r="E302">
        <v>1</v>
      </c>
      <c r="F302">
        <v>5</v>
      </c>
      <c r="H302">
        <v>720</v>
      </c>
      <c r="I302">
        <v>12</v>
      </c>
      <c r="J302">
        <f t="shared" si="279"/>
        <v>24</v>
      </c>
      <c r="K302">
        <v>0</v>
      </c>
      <c r="L302">
        <v>1500</v>
      </c>
      <c r="M302">
        <v>5000</v>
      </c>
      <c r="N302">
        <v>4500</v>
      </c>
      <c r="O302">
        <v>500</v>
      </c>
      <c r="AB302">
        <v>1</v>
      </c>
      <c r="AT302">
        <v>1</v>
      </c>
      <c r="AY302">
        <f t="shared" si="282"/>
        <v>0</v>
      </c>
      <c r="AZ302">
        <f t="shared" si="283"/>
        <v>0</v>
      </c>
      <c r="BA302">
        <f t="shared" si="284"/>
        <v>0</v>
      </c>
      <c r="BB302">
        <f t="shared" si="285"/>
        <v>0</v>
      </c>
      <c r="BC302">
        <f t="shared" si="286"/>
        <v>0</v>
      </c>
      <c r="BD302">
        <f t="shared" si="287"/>
        <v>0</v>
      </c>
      <c r="BE302">
        <f t="shared" si="288"/>
        <v>0</v>
      </c>
      <c r="BF302">
        <f t="shared" si="289"/>
        <v>0</v>
      </c>
      <c r="BG302">
        <f t="shared" si="290"/>
        <v>0</v>
      </c>
      <c r="BH302">
        <f t="shared" si="291"/>
        <v>0</v>
      </c>
      <c r="BI302">
        <f t="shared" si="292"/>
        <v>0</v>
      </c>
      <c r="BJ302">
        <f t="shared" si="293"/>
        <v>5</v>
      </c>
      <c r="BK302">
        <f t="shared" si="294"/>
        <v>0</v>
      </c>
      <c r="BL302">
        <f t="shared" si="295"/>
        <v>0</v>
      </c>
      <c r="BM302">
        <f t="shared" si="296"/>
        <v>0</v>
      </c>
      <c r="BN302">
        <f t="shared" si="297"/>
        <v>0</v>
      </c>
      <c r="BO302">
        <f t="shared" si="298"/>
        <v>0</v>
      </c>
      <c r="BP302">
        <f t="shared" si="299"/>
        <v>0</v>
      </c>
      <c r="BQ302">
        <f t="shared" si="300"/>
        <v>0</v>
      </c>
      <c r="BR302">
        <f t="shared" si="301"/>
        <v>0</v>
      </c>
      <c r="BS302">
        <f t="shared" si="302"/>
        <v>0</v>
      </c>
      <c r="BT302">
        <f t="shared" si="303"/>
        <v>0</v>
      </c>
      <c r="BU302">
        <f t="shared" si="304"/>
        <v>0</v>
      </c>
      <c r="BV302">
        <f t="shared" si="305"/>
        <v>0</v>
      </c>
      <c r="BW302">
        <f t="shared" si="306"/>
        <v>0</v>
      </c>
      <c r="BX302">
        <f t="shared" si="307"/>
        <v>0</v>
      </c>
      <c r="BY302">
        <f t="shared" si="308"/>
        <v>0</v>
      </c>
      <c r="BZ302">
        <f t="shared" si="309"/>
        <v>0</v>
      </c>
      <c r="CA302">
        <f t="shared" si="310"/>
        <v>0</v>
      </c>
      <c r="CB302">
        <f t="shared" si="311"/>
        <v>5</v>
      </c>
      <c r="CC302">
        <f t="shared" si="312"/>
        <v>0</v>
      </c>
      <c r="CD302">
        <f t="shared" si="313"/>
        <v>0</v>
      </c>
      <c r="CE302">
        <f t="shared" si="314"/>
        <v>0</v>
      </c>
      <c r="CF302">
        <f t="shared" si="315"/>
        <v>0</v>
      </c>
      <c r="CG302">
        <f t="shared" si="280"/>
        <v>5</v>
      </c>
      <c r="CH302">
        <f t="shared" si="281"/>
        <v>5</v>
      </c>
    </row>
    <row r="303" spans="1:103">
      <c r="A303" s="37" t="s">
        <v>967</v>
      </c>
      <c r="B303" t="s">
        <v>106</v>
      </c>
      <c r="C303">
        <v>2</v>
      </c>
      <c r="D303">
        <v>1</v>
      </c>
      <c r="E303">
        <v>2</v>
      </c>
      <c r="F303">
        <v>5</v>
      </c>
      <c r="H303">
        <v>1440</v>
      </c>
      <c r="I303">
        <v>24</v>
      </c>
      <c r="J303">
        <f t="shared" si="279"/>
        <v>48</v>
      </c>
      <c r="K303">
        <v>0</v>
      </c>
      <c r="L303">
        <v>3000</v>
      </c>
      <c r="M303">
        <v>10000</v>
      </c>
      <c r="N303">
        <v>9000</v>
      </c>
      <c r="O303">
        <v>1000</v>
      </c>
      <c r="AB303">
        <v>1</v>
      </c>
      <c r="AC303">
        <v>1</v>
      </c>
      <c r="AT303">
        <v>2</v>
      </c>
      <c r="AY303">
        <f t="shared" si="282"/>
        <v>0</v>
      </c>
      <c r="AZ303">
        <f t="shared" si="283"/>
        <v>0</v>
      </c>
      <c r="BA303">
        <f t="shared" si="284"/>
        <v>0</v>
      </c>
      <c r="BB303">
        <f t="shared" si="285"/>
        <v>0</v>
      </c>
      <c r="BC303">
        <f t="shared" si="286"/>
        <v>0</v>
      </c>
      <c r="BD303">
        <f t="shared" si="287"/>
        <v>0</v>
      </c>
      <c r="BE303">
        <f t="shared" si="288"/>
        <v>0</v>
      </c>
      <c r="BF303">
        <f t="shared" si="289"/>
        <v>0</v>
      </c>
      <c r="BG303">
        <f t="shared" si="290"/>
        <v>0</v>
      </c>
      <c r="BH303">
        <f t="shared" si="291"/>
        <v>0</v>
      </c>
      <c r="BI303">
        <f t="shared" si="292"/>
        <v>0</v>
      </c>
      <c r="BJ303">
        <f t="shared" si="293"/>
        <v>5</v>
      </c>
      <c r="BK303">
        <f t="shared" si="294"/>
        <v>5</v>
      </c>
      <c r="BL303">
        <f t="shared" si="295"/>
        <v>0</v>
      </c>
      <c r="BM303">
        <f t="shared" si="296"/>
        <v>0</v>
      </c>
      <c r="BN303">
        <f t="shared" si="297"/>
        <v>0</v>
      </c>
      <c r="BO303">
        <f t="shared" si="298"/>
        <v>0</v>
      </c>
      <c r="BP303">
        <f t="shared" si="299"/>
        <v>0</v>
      </c>
      <c r="BQ303">
        <f t="shared" si="300"/>
        <v>0</v>
      </c>
      <c r="BR303">
        <f t="shared" si="301"/>
        <v>0</v>
      </c>
      <c r="BS303">
        <f t="shared" si="302"/>
        <v>0</v>
      </c>
      <c r="BT303">
        <f t="shared" si="303"/>
        <v>0</v>
      </c>
      <c r="BU303">
        <f t="shared" si="304"/>
        <v>0</v>
      </c>
      <c r="BV303">
        <f t="shared" si="305"/>
        <v>0</v>
      </c>
      <c r="BW303">
        <f t="shared" si="306"/>
        <v>0</v>
      </c>
      <c r="BX303">
        <f t="shared" si="307"/>
        <v>0</v>
      </c>
      <c r="BY303">
        <f t="shared" si="308"/>
        <v>0</v>
      </c>
      <c r="BZ303">
        <f t="shared" si="309"/>
        <v>0</v>
      </c>
      <c r="CA303">
        <f t="shared" si="310"/>
        <v>0</v>
      </c>
      <c r="CB303">
        <f t="shared" si="311"/>
        <v>5</v>
      </c>
      <c r="CC303">
        <f t="shared" si="312"/>
        <v>0</v>
      </c>
      <c r="CD303">
        <f t="shared" si="313"/>
        <v>0</v>
      </c>
      <c r="CE303">
        <f t="shared" si="314"/>
        <v>0</v>
      </c>
      <c r="CF303">
        <f t="shared" si="315"/>
        <v>0</v>
      </c>
      <c r="CG303">
        <f t="shared" si="280"/>
        <v>5</v>
      </c>
      <c r="CH303">
        <f t="shared" si="281"/>
        <v>5</v>
      </c>
    </row>
    <row r="304" spans="1:103">
      <c r="A304" s="37" t="s">
        <v>967</v>
      </c>
      <c r="B304" t="s">
        <v>106</v>
      </c>
      <c r="C304">
        <v>3</v>
      </c>
      <c r="D304">
        <v>1</v>
      </c>
      <c r="E304">
        <v>3</v>
      </c>
      <c r="F304">
        <v>5</v>
      </c>
      <c r="H304">
        <v>2880</v>
      </c>
      <c r="I304">
        <v>48</v>
      </c>
      <c r="J304">
        <f t="shared" si="279"/>
        <v>96</v>
      </c>
      <c r="K304">
        <v>0</v>
      </c>
      <c r="L304">
        <v>6000</v>
      </c>
      <c r="M304">
        <v>20000</v>
      </c>
      <c r="N304">
        <v>18000</v>
      </c>
      <c r="O304">
        <v>2000</v>
      </c>
      <c r="AB304">
        <v>1</v>
      </c>
      <c r="AC304">
        <v>2</v>
      </c>
      <c r="AT304">
        <v>3</v>
      </c>
      <c r="AY304">
        <f t="shared" si="282"/>
        <v>0</v>
      </c>
      <c r="AZ304">
        <f t="shared" si="283"/>
        <v>0</v>
      </c>
      <c r="BA304">
        <f t="shared" si="284"/>
        <v>0</v>
      </c>
      <c r="BB304">
        <f t="shared" si="285"/>
        <v>0</v>
      </c>
      <c r="BC304">
        <f t="shared" si="286"/>
        <v>0</v>
      </c>
      <c r="BD304">
        <f t="shared" si="287"/>
        <v>0</v>
      </c>
      <c r="BE304">
        <f t="shared" si="288"/>
        <v>0</v>
      </c>
      <c r="BF304">
        <f t="shared" si="289"/>
        <v>0</v>
      </c>
      <c r="BG304">
        <f t="shared" si="290"/>
        <v>0</v>
      </c>
      <c r="BH304">
        <f t="shared" si="291"/>
        <v>0</v>
      </c>
      <c r="BI304">
        <f t="shared" si="292"/>
        <v>0</v>
      </c>
      <c r="BJ304">
        <f t="shared" si="293"/>
        <v>5</v>
      </c>
      <c r="BK304">
        <f t="shared" si="294"/>
        <v>5</v>
      </c>
      <c r="BL304">
        <f t="shared" si="295"/>
        <v>0</v>
      </c>
      <c r="BM304">
        <f t="shared" si="296"/>
        <v>0</v>
      </c>
      <c r="BN304">
        <f t="shared" si="297"/>
        <v>0</v>
      </c>
      <c r="BO304">
        <f t="shared" si="298"/>
        <v>0</v>
      </c>
      <c r="BP304">
        <f t="shared" si="299"/>
        <v>0</v>
      </c>
      <c r="BQ304">
        <f t="shared" si="300"/>
        <v>0</v>
      </c>
      <c r="BR304">
        <f t="shared" si="301"/>
        <v>0</v>
      </c>
      <c r="BS304">
        <f t="shared" si="302"/>
        <v>0</v>
      </c>
      <c r="BT304">
        <f t="shared" si="303"/>
        <v>0</v>
      </c>
      <c r="BU304">
        <f t="shared" si="304"/>
        <v>0</v>
      </c>
      <c r="BV304">
        <f t="shared" si="305"/>
        <v>0</v>
      </c>
      <c r="BW304">
        <f t="shared" si="306"/>
        <v>0</v>
      </c>
      <c r="BX304">
        <f t="shared" si="307"/>
        <v>0</v>
      </c>
      <c r="BY304">
        <f t="shared" si="308"/>
        <v>0</v>
      </c>
      <c r="BZ304">
        <f t="shared" si="309"/>
        <v>0</v>
      </c>
      <c r="CA304">
        <f t="shared" si="310"/>
        <v>0</v>
      </c>
      <c r="CB304">
        <f t="shared" si="311"/>
        <v>5</v>
      </c>
      <c r="CC304">
        <f t="shared" si="312"/>
        <v>0</v>
      </c>
      <c r="CD304">
        <f t="shared" si="313"/>
        <v>0</v>
      </c>
      <c r="CE304">
        <f t="shared" si="314"/>
        <v>0</v>
      </c>
      <c r="CF304">
        <f t="shared" si="315"/>
        <v>0</v>
      </c>
      <c r="CG304">
        <f t="shared" si="280"/>
        <v>5</v>
      </c>
      <c r="CH304">
        <f t="shared" si="281"/>
        <v>5</v>
      </c>
    </row>
    <row r="305" spans="1:86">
      <c r="A305" s="37" t="s">
        <v>967</v>
      </c>
      <c r="B305" t="s">
        <v>106</v>
      </c>
      <c r="C305">
        <v>4</v>
      </c>
      <c r="D305">
        <v>1</v>
      </c>
      <c r="E305">
        <v>4</v>
      </c>
      <c r="F305">
        <v>5</v>
      </c>
      <c r="H305">
        <v>5760</v>
      </c>
      <c r="I305">
        <v>96</v>
      </c>
      <c r="J305">
        <f t="shared" si="279"/>
        <v>192</v>
      </c>
      <c r="K305">
        <v>0</v>
      </c>
      <c r="L305">
        <v>12000</v>
      </c>
      <c r="M305">
        <v>40000</v>
      </c>
      <c r="N305">
        <v>36000</v>
      </c>
      <c r="O305">
        <v>4000</v>
      </c>
      <c r="AB305">
        <v>1</v>
      </c>
      <c r="AC305">
        <v>3</v>
      </c>
      <c r="AT305">
        <v>4</v>
      </c>
      <c r="AY305">
        <f t="shared" si="282"/>
        <v>0</v>
      </c>
      <c r="AZ305">
        <f t="shared" si="283"/>
        <v>0</v>
      </c>
      <c r="BA305">
        <f t="shared" si="284"/>
        <v>0</v>
      </c>
      <c r="BB305">
        <f t="shared" si="285"/>
        <v>0</v>
      </c>
      <c r="BC305">
        <f t="shared" si="286"/>
        <v>0</v>
      </c>
      <c r="BD305">
        <f t="shared" si="287"/>
        <v>0</v>
      </c>
      <c r="BE305">
        <f t="shared" si="288"/>
        <v>0</v>
      </c>
      <c r="BF305">
        <f t="shared" si="289"/>
        <v>0</v>
      </c>
      <c r="BG305">
        <f t="shared" si="290"/>
        <v>0</v>
      </c>
      <c r="BH305">
        <f t="shared" si="291"/>
        <v>0</v>
      </c>
      <c r="BI305">
        <f t="shared" si="292"/>
        <v>0</v>
      </c>
      <c r="BJ305">
        <f t="shared" si="293"/>
        <v>5</v>
      </c>
      <c r="BK305">
        <f t="shared" si="294"/>
        <v>5</v>
      </c>
      <c r="BL305">
        <f t="shared" si="295"/>
        <v>0</v>
      </c>
      <c r="BM305">
        <f t="shared" si="296"/>
        <v>0</v>
      </c>
      <c r="BN305">
        <f t="shared" si="297"/>
        <v>0</v>
      </c>
      <c r="BO305">
        <f t="shared" si="298"/>
        <v>0</v>
      </c>
      <c r="BP305">
        <f t="shared" si="299"/>
        <v>0</v>
      </c>
      <c r="BQ305">
        <f t="shared" si="300"/>
        <v>0</v>
      </c>
      <c r="BR305">
        <f t="shared" si="301"/>
        <v>0</v>
      </c>
      <c r="BS305">
        <f t="shared" si="302"/>
        <v>0</v>
      </c>
      <c r="BT305">
        <f t="shared" si="303"/>
        <v>0</v>
      </c>
      <c r="BU305">
        <f t="shared" si="304"/>
        <v>0</v>
      </c>
      <c r="BV305">
        <f t="shared" si="305"/>
        <v>0</v>
      </c>
      <c r="BW305">
        <f t="shared" si="306"/>
        <v>0</v>
      </c>
      <c r="BX305">
        <f t="shared" si="307"/>
        <v>0</v>
      </c>
      <c r="BY305">
        <f t="shared" si="308"/>
        <v>0</v>
      </c>
      <c r="BZ305">
        <f t="shared" si="309"/>
        <v>0</v>
      </c>
      <c r="CA305">
        <f t="shared" si="310"/>
        <v>0</v>
      </c>
      <c r="CB305">
        <f t="shared" si="311"/>
        <v>5</v>
      </c>
      <c r="CC305">
        <f t="shared" si="312"/>
        <v>0</v>
      </c>
      <c r="CD305">
        <f t="shared" si="313"/>
        <v>0</v>
      </c>
      <c r="CE305">
        <f t="shared" si="314"/>
        <v>0</v>
      </c>
      <c r="CF305">
        <f t="shared" si="315"/>
        <v>0</v>
      </c>
      <c r="CG305">
        <f t="shared" si="280"/>
        <v>5</v>
      </c>
      <c r="CH305">
        <f t="shared" si="281"/>
        <v>5</v>
      </c>
    </row>
    <row r="306" spans="1:86">
      <c r="A306" s="37" t="s">
        <v>967</v>
      </c>
      <c r="B306" t="s">
        <v>106</v>
      </c>
      <c r="C306">
        <v>5</v>
      </c>
      <c r="D306">
        <v>1</v>
      </c>
      <c r="E306">
        <v>5</v>
      </c>
      <c r="F306">
        <v>5</v>
      </c>
      <c r="H306">
        <v>11520</v>
      </c>
      <c r="I306">
        <v>192</v>
      </c>
      <c r="J306">
        <f t="shared" si="279"/>
        <v>384</v>
      </c>
      <c r="K306">
        <v>0</v>
      </c>
      <c r="L306">
        <v>24000</v>
      </c>
      <c r="M306">
        <v>80000</v>
      </c>
      <c r="N306">
        <v>72000</v>
      </c>
      <c r="O306">
        <v>8000</v>
      </c>
      <c r="AB306">
        <v>1</v>
      </c>
      <c r="AC306">
        <v>4</v>
      </c>
      <c r="AT306">
        <v>5</v>
      </c>
      <c r="AY306">
        <f t="shared" si="282"/>
        <v>0</v>
      </c>
      <c r="AZ306">
        <f t="shared" si="283"/>
        <v>0</v>
      </c>
      <c r="BA306">
        <f t="shared" si="284"/>
        <v>0</v>
      </c>
      <c r="BB306">
        <f t="shared" si="285"/>
        <v>0</v>
      </c>
      <c r="BC306">
        <f t="shared" si="286"/>
        <v>0</v>
      </c>
      <c r="BD306">
        <f t="shared" si="287"/>
        <v>0</v>
      </c>
      <c r="BE306">
        <f t="shared" si="288"/>
        <v>0</v>
      </c>
      <c r="BF306">
        <f t="shared" si="289"/>
        <v>0</v>
      </c>
      <c r="BG306">
        <f t="shared" si="290"/>
        <v>0</v>
      </c>
      <c r="BH306">
        <f t="shared" si="291"/>
        <v>0</v>
      </c>
      <c r="BI306">
        <f t="shared" si="292"/>
        <v>0</v>
      </c>
      <c r="BJ306">
        <f t="shared" si="293"/>
        <v>5</v>
      </c>
      <c r="BK306">
        <f t="shared" si="294"/>
        <v>5</v>
      </c>
      <c r="BL306">
        <f t="shared" si="295"/>
        <v>0</v>
      </c>
      <c r="BM306">
        <f t="shared" si="296"/>
        <v>0</v>
      </c>
      <c r="BN306">
        <f t="shared" si="297"/>
        <v>0</v>
      </c>
      <c r="BO306">
        <f t="shared" si="298"/>
        <v>0</v>
      </c>
      <c r="BP306">
        <f t="shared" si="299"/>
        <v>0</v>
      </c>
      <c r="BQ306">
        <f t="shared" si="300"/>
        <v>0</v>
      </c>
      <c r="BR306">
        <f t="shared" si="301"/>
        <v>0</v>
      </c>
      <c r="BS306">
        <f t="shared" si="302"/>
        <v>0</v>
      </c>
      <c r="BT306">
        <f t="shared" si="303"/>
        <v>0</v>
      </c>
      <c r="BU306">
        <f t="shared" si="304"/>
        <v>0</v>
      </c>
      <c r="BV306">
        <f t="shared" si="305"/>
        <v>0</v>
      </c>
      <c r="BW306">
        <f t="shared" si="306"/>
        <v>0</v>
      </c>
      <c r="BX306">
        <f t="shared" si="307"/>
        <v>0</v>
      </c>
      <c r="BY306">
        <f t="shared" si="308"/>
        <v>0</v>
      </c>
      <c r="BZ306">
        <f t="shared" si="309"/>
        <v>0</v>
      </c>
      <c r="CA306">
        <f t="shared" si="310"/>
        <v>0</v>
      </c>
      <c r="CB306">
        <f t="shared" si="311"/>
        <v>5</v>
      </c>
      <c r="CC306">
        <f t="shared" si="312"/>
        <v>0</v>
      </c>
      <c r="CD306">
        <f t="shared" si="313"/>
        <v>0</v>
      </c>
      <c r="CE306">
        <f t="shared" si="314"/>
        <v>0</v>
      </c>
      <c r="CF306">
        <f t="shared" si="315"/>
        <v>0</v>
      </c>
      <c r="CG306">
        <f t="shared" si="280"/>
        <v>5</v>
      </c>
      <c r="CH306">
        <f t="shared" si="281"/>
        <v>5</v>
      </c>
    </row>
    <row r="307" spans="1:86">
      <c r="A307" s="37" t="s">
        <v>967</v>
      </c>
      <c r="B307" t="s">
        <v>106</v>
      </c>
      <c r="C307">
        <v>6</v>
      </c>
      <c r="D307">
        <v>1</v>
      </c>
      <c r="E307">
        <v>6</v>
      </c>
      <c r="F307">
        <v>5</v>
      </c>
      <c r="H307">
        <v>23040</v>
      </c>
      <c r="I307">
        <v>384</v>
      </c>
      <c r="J307">
        <f t="shared" si="279"/>
        <v>768</v>
      </c>
      <c r="K307">
        <v>0</v>
      </c>
      <c r="L307">
        <v>48000</v>
      </c>
      <c r="M307">
        <v>160000</v>
      </c>
      <c r="N307">
        <v>144000</v>
      </c>
      <c r="O307">
        <v>16000</v>
      </c>
      <c r="AB307">
        <v>1</v>
      </c>
      <c r="AC307">
        <v>5</v>
      </c>
      <c r="AT307">
        <v>6</v>
      </c>
      <c r="AY307">
        <f t="shared" si="282"/>
        <v>0</v>
      </c>
      <c r="AZ307">
        <f t="shared" si="283"/>
        <v>0</v>
      </c>
      <c r="BA307">
        <f t="shared" si="284"/>
        <v>0</v>
      </c>
      <c r="BB307">
        <f t="shared" si="285"/>
        <v>0</v>
      </c>
      <c r="BC307">
        <f t="shared" si="286"/>
        <v>0</v>
      </c>
      <c r="BD307">
        <f t="shared" si="287"/>
        <v>0</v>
      </c>
      <c r="BE307">
        <f t="shared" si="288"/>
        <v>0</v>
      </c>
      <c r="BF307">
        <f t="shared" si="289"/>
        <v>0</v>
      </c>
      <c r="BG307">
        <f t="shared" si="290"/>
        <v>0</v>
      </c>
      <c r="BH307">
        <f t="shared" si="291"/>
        <v>0</v>
      </c>
      <c r="BI307">
        <f t="shared" si="292"/>
        <v>0</v>
      </c>
      <c r="BJ307">
        <f t="shared" si="293"/>
        <v>5</v>
      </c>
      <c r="BK307">
        <f t="shared" si="294"/>
        <v>5</v>
      </c>
      <c r="BL307">
        <f t="shared" si="295"/>
        <v>0</v>
      </c>
      <c r="BM307">
        <f t="shared" si="296"/>
        <v>0</v>
      </c>
      <c r="BN307">
        <f t="shared" si="297"/>
        <v>0</v>
      </c>
      <c r="BO307">
        <f t="shared" si="298"/>
        <v>0</v>
      </c>
      <c r="BP307">
        <f t="shared" si="299"/>
        <v>0</v>
      </c>
      <c r="BQ307">
        <f t="shared" si="300"/>
        <v>0</v>
      </c>
      <c r="BR307">
        <f t="shared" si="301"/>
        <v>0</v>
      </c>
      <c r="BS307">
        <f t="shared" si="302"/>
        <v>0</v>
      </c>
      <c r="BT307">
        <f t="shared" si="303"/>
        <v>0</v>
      </c>
      <c r="BU307">
        <f t="shared" si="304"/>
        <v>0</v>
      </c>
      <c r="BV307">
        <f t="shared" si="305"/>
        <v>0</v>
      </c>
      <c r="BW307">
        <f t="shared" si="306"/>
        <v>0</v>
      </c>
      <c r="BX307">
        <f t="shared" si="307"/>
        <v>0</v>
      </c>
      <c r="BY307">
        <f t="shared" si="308"/>
        <v>0</v>
      </c>
      <c r="BZ307">
        <f t="shared" si="309"/>
        <v>0</v>
      </c>
      <c r="CA307">
        <f t="shared" si="310"/>
        <v>0</v>
      </c>
      <c r="CB307">
        <f t="shared" si="311"/>
        <v>5</v>
      </c>
      <c r="CC307">
        <f t="shared" si="312"/>
        <v>0</v>
      </c>
      <c r="CD307">
        <f t="shared" si="313"/>
        <v>0</v>
      </c>
      <c r="CE307">
        <f t="shared" si="314"/>
        <v>0</v>
      </c>
      <c r="CF307">
        <f t="shared" si="315"/>
        <v>0</v>
      </c>
      <c r="CG307">
        <f t="shared" si="280"/>
        <v>5</v>
      </c>
      <c r="CH307">
        <f t="shared" si="281"/>
        <v>5</v>
      </c>
    </row>
    <row r="308" spans="1:86">
      <c r="A308" s="148" t="s">
        <v>1304</v>
      </c>
      <c r="B308" t="s">
        <v>106</v>
      </c>
      <c r="C308">
        <v>7</v>
      </c>
      <c r="D308">
        <v>1</v>
      </c>
      <c r="E308">
        <v>7</v>
      </c>
      <c r="F308">
        <v>5</v>
      </c>
      <c r="H308">
        <v>46080</v>
      </c>
      <c r="I308">
        <v>768</v>
      </c>
      <c r="J308">
        <f t="shared" si="279"/>
        <v>1536</v>
      </c>
      <c r="K308">
        <v>0</v>
      </c>
      <c r="L308">
        <v>96000</v>
      </c>
      <c r="M308">
        <v>320000</v>
      </c>
      <c r="N308">
        <v>288000</v>
      </c>
      <c r="O308">
        <v>32000</v>
      </c>
      <c r="AB308">
        <v>1</v>
      </c>
      <c r="AC308">
        <v>6</v>
      </c>
      <c r="AT308">
        <v>7</v>
      </c>
      <c r="AY308">
        <f t="shared" si="282"/>
        <v>0</v>
      </c>
      <c r="AZ308">
        <f t="shared" si="283"/>
        <v>0</v>
      </c>
      <c r="BA308">
        <f t="shared" si="284"/>
        <v>0</v>
      </c>
      <c r="BB308">
        <f t="shared" si="285"/>
        <v>0</v>
      </c>
      <c r="BC308">
        <f t="shared" si="286"/>
        <v>0</v>
      </c>
      <c r="BD308">
        <f t="shared" si="287"/>
        <v>0</v>
      </c>
      <c r="BE308">
        <f t="shared" si="288"/>
        <v>0</v>
      </c>
      <c r="BF308">
        <f t="shared" si="289"/>
        <v>0</v>
      </c>
      <c r="BG308">
        <f t="shared" si="290"/>
        <v>0</v>
      </c>
      <c r="BH308">
        <f t="shared" si="291"/>
        <v>0</v>
      </c>
      <c r="BI308">
        <f t="shared" si="292"/>
        <v>0</v>
      </c>
      <c r="BJ308">
        <f t="shared" si="293"/>
        <v>5</v>
      </c>
      <c r="BK308">
        <f t="shared" si="294"/>
        <v>5</v>
      </c>
      <c r="BL308">
        <f t="shared" si="295"/>
        <v>0</v>
      </c>
      <c r="BM308">
        <f t="shared" si="296"/>
        <v>0</v>
      </c>
      <c r="BN308">
        <f t="shared" si="297"/>
        <v>0</v>
      </c>
      <c r="BO308">
        <f t="shared" si="298"/>
        <v>0</v>
      </c>
      <c r="BP308">
        <f t="shared" si="299"/>
        <v>0</v>
      </c>
      <c r="BQ308">
        <f t="shared" si="300"/>
        <v>0</v>
      </c>
      <c r="BR308">
        <f t="shared" si="301"/>
        <v>0</v>
      </c>
      <c r="BS308">
        <f t="shared" si="302"/>
        <v>0</v>
      </c>
      <c r="BT308">
        <f t="shared" si="303"/>
        <v>0</v>
      </c>
      <c r="BU308">
        <f t="shared" si="304"/>
        <v>0</v>
      </c>
      <c r="BV308">
        <f t="shared" si="305"/>
        <v>0</v>
      </c>
      <c r="BW308">
        <f t="shared" si="306"/>
        <v>0</v>
      </c>
      <c r="BX308">
        <f t="shared" si="307"/>
        <v>0</v>
      </c>
      <c r="BY308">
        <f t="shared" si="308"/>
        <v>0</v>
      </c>
      <c r="BZ308">
        <f t="shared" si="309"/>
        <v>0</v>
      </c>
      <c r="CA308">
        <f t="shared" si="310"/>
        <v>0</v>
      </c>
      <c r="CB308">
        <f t="shared" si="311"/>
        <v>5</v>
      </c>
      <c r="CC308">
        <f t="shared" si="312"/>
        <v>0</v>
      </c>
      <c r="CD308">
        <f t="shared" si="313"/>
        <v>0</v>
      </c>
      <c r="CE308">
        <f t="shared" si="314"/>
        <v>0</v>
      </c>
      <c r="CF308">
        <f t="shared" si="315"/>
        <v>0</v>
      </c>
      <c r="CG308">
        <f t="shared" si="280"/>
        <v>5</v>
      </c>
      <c r="CH308">
        <f t="shared" si="281"/>
        <v>5</v>
      </c>
    </row>
    <row r="309" spans="1:86">
      <c r="A309" s="37" t="s">
        <v>967</v>
      </c>
      <c r="B309" t="s">
        <v>106</v>
      </c>
      <c r="C309">
        <v>8</v>
      </c>
      <c r="D309">
        <v>1</v>
      </c>
      <c r="E309">
        <v>8</v>
      </c>
      <c r="F309">
        <v>5</v>
      </c>
      <c r="H309">
        <v>92160</v>
      </c>
      <c r="I309">
        <v>1536</v>
      </c>
      <c r="J309">
        <f t="shared" si="279"/>
        <v>3072</v>
      </c>
      <c r="K309">
        <v>0</v>
      </c>
      <c r="L309">
        <v>192000</v>
      </c>
      <c r="M309">
        <v>640000</v>
      </c>
      <c r="N309">
        <v>576000</v>
      </c>
      <c r="O309">
        <v>64000</v>
      </c>
      <c r="AB309">
        <v>1</v>
      </c>
      <c r="AC309">
        <v>7</v>
      </c>
      <c r="AT309">
        <v>8</v>
      </c>
      <c r="AY309">
        <f t="shared" si="282"/>
        <v>0</v>
      </c>
      <c r="AZ309">
        <f t="shared" si="283"/>
        <v>0</v>
      </c>
      <c r="BA309">
        <f t="shared" si="284"/>
        <v>0</v>
      </c>
      <c r="BB309">
        <f t="shared" si="285"/>
        <v>0</v>
      </c>
      <c r="BC309">
        <f t="shared" si="286"/>
        <v>0</v>
      </c>
      <c r="BD309">
        <f t="shared" si="287"/>
        <v>0</v>
      </c>
      <c r="BE309">
        <f t="shared" si="288"/>
        <v>0</v>
      </c>
      <c r="BF309">
        <f t="shared" si="289"/>
        <v>0</v>
      </c>
      <c r="BG309">
        <f t="shared" si="290"/>
        <v>0</v>
      </c>
      <c r="BH309">
        <f t="shared" si="291"/>
        <v>0</v>
      </c>
      <c r="BI309">
        <f t="shared" si="292"/>
        <v>0</v>
      </c>
      <c r="BJ309">
        <f t="shared" si="293"/>
        <v>5</v>
      </c>
      <c r="BK309">
        <f t="shared" si="294"/>
        <v>5</v>
      </c>
      <c r="BL309">
        <f t="shared" si="295"/>
        <v>0</v>
      </c>
      <c r="BM309">
        <f t="shared" si="296"/>
        <v>0</v>
      </c>
      <c r="BN309">
        <f t="shared" si="297"/>
        <v>0</v>
      </c>
      <c r="BO309">
        <f t="shared" si="298"/>
        <v>0</v>
      </c>
      <c r="BP309">
        <f t="shared" si="299"/>
        <v>0</v>
      </c>
      <c r="BQ309">
        <f t="shared" si="300"/>
        <v>0</v>
      </c>
      <c r="BR309">
        <f t="shared" si="301"/>
        <v>0</v>
      </c>
      <c r="BS309">
        <f t="shared" si="302"/>
        <v>0</v>
      </c>
      <c r="BT309">
        <f t="shared" si="303"/>
        <v>0</v>
      </c>
      <c r="BU309">
        <f t="shared" si="304"/>
        <v>0</v>
      </c>
      <c r="BV309">
        <f t="shared" si="305"/>
        <v>0</v>
      </c>
      <c r="BW309">
        <f t="shared" si="306"/>
        <v>0</v>
      </c>
      <c r="BX309">
        <f t="shared" si="307"/>
        <v>0</v>
      </c>
      <c r="BY309">
        <f t="shared" si="308"/>
        <v>0</v>
      </c>
      <c r="BZ309">
        <f t="shared" si="309"/>
        <v>0</v>
      </c>
      <c r="CA309">
        <f t="shared" si="310"/>
        <v>0</v>
      </c>
      <c r="CB309">
        <f t="shared" si="311"/>
        <v>5</v>
      </c>
      <c r="CC309">
        <f t="shared" si="312"/>
        <v>0</v>
      </c>
      <c r="CD309">
        <f t="shared" si="313"/>
        <v>0</v>
      </c>
      <c r="CE309">
        <f t="shared" si="314"/>
        <v>0</v>
      </c>
      <c r="CF309">
        <f t="shared" si="315"/>
        <v>0</v>
      </c>
      <c r="CG309">
        <f t="shared" si="280"/>
        <v>5</v>
      </c>
      <c r="CH309">
        <f t="shared" si="281"/>
        <v>5</v>
      </c>
    </row>
    <row r="310" spans="1:86">
      <c r="A310" s="37" t="s">
        <v>967</v>
      </c>
      <c r="B310" t="s">
        <v>106</v>
      </c>
      <c r="C310">
        <v>9</v>
      </c>
      <c r="D310">
        <v>1</v>
      </c>
      <c r="E310">
        <v>9</v>
      </c>
      <c r="F310">
        <v>5</v>
      </c>
      <c r="H310">
        <v>184320</v>
      </c>
      <c r="I310">
        <v>3072</v>
      </c>
      <c r="J310">
        <f t="shared" si="279"/>
        <v>6144</v>
      </c>
      <c r="K310">
        <v>0</v>
      </c>
      <c r="L310">
        <v>384000</v>
      </c>
      <c r="M310">
        <v>1280000</v>
      </c>
      <c r="N310">
        <v>1152000</v>
      </c>
      <c r="O310">
        <v>128000</v>
      </c>
      <c r="AB310">
        <v>1</v>
      </c>
      <c r="AC310">
        <v>8</v>
      </c>
      <c r="AT310">
        <v>9</v>
      </c>
      <c r="AY310">
        <f t="shared" si="282"/>
        <v>0</v>
      </c>
      <c r="AZ310">
        <f t="shared" si="283"/>
        <v>0</v>
      </c>
      <c r="BA310">
        <f t="shared" si="284"/>
        <v>0</v>
      </c>
      <c r="BB310">
        <f t="shared" si="285"/>
        <v>0</v>
      </c>
      <c r="BC310">
        <f t="shared" si="286"/>
        <v>0</v>
      </c>
      <c r="BD310">
        <f t="shared" si="287"/>
        <v>0</v>
      </c>
      <c r="BE310">
        <f t="shared" si="288"/>
        <v>0</v>
      </c>
      <c r="BF310">
        <f t="shared" si="289"/>
        <v>0</v>
      </c>
      <c r="BG310">
        <f t="shared" si="290"/>
        <v>0</v>
      </c>
      <c r="BH310">
        <f t="shared" si="291"/>
        <v>0</v>
      </c>
      <c r="BI310">
        <f t="shared" si="292"/>
        <v>0</v>
      </c>
      <c r="BJ310">
        <f t="shared" si="293"/>
        <v>5</v>
      </c>
      <c r="BK310">
        <f t="shared" si="294"/>
        <v>5</v>
      </c>
      <c r="BL310">
        <f t="shared" si="295"/>
        <v>0</v>
      </c>
      <c r="BM310">
        <f t="shared" si="296"/>
        <v>0</v>
      </c>
      <c r="BN310">
        <f t="shared" si="297"/>
        <v>0</v>
      </c>
      <c r="BO310">
        <f t="shared" si="298"/>
        <v>0</v>
      </c>
      <c r="BP310">
        <f t="shared" si="299"/>
        <v>0</v>
      </c>
      <c r="BQ310">
        <f t="shared" si="300"/>
        <v>0</v>
      </c>
      <c r="BR310">
        <f t="shared" si="301"/>
        <v>0</v>
      </c>
      <c r="BS310">
        <f t="shared" si="302"/>
        <v>0</v>
      </c>
      <c r="BT310">
        <f t="shared" si="303"/>
        <v>0</v>
      </c>
      <c r="BU310">
        <f t="shared" si="304"/>
        <v>0</v>
      </c>
      <c r="BV310">
        <f t="shared" si="305"/>
        <v>0</v>
      </c>
      <c r="BW310">
        <f t="shared" si="306"/>
        <v>0</v>
      </c>
      <c r="BX310">
        <f t="shared" si="307"/>
        <v>0</v>
      </c>
      <c r="BY310">
        <f t="shared" si="308"/>
        <v>0</v>
      </c>
      <c r="BZ310">
        <f t="shared" si="309"/>
        <v>0</v>
      </c>
      <c r="CA310">
        <f t="shared" si="310"/>
        <v>0</v>
      </c>
      <c r="CB310">
        <f t="shared" si="311"/>
        <v>5</v>
      </c>
      <c r="CC310">
        <f t="shared" si="312"/>
        <v>0</v>
      </c>
      <c r="CD310">
        <f t="shared" si="313"/>
        <v>0</v>
      </c>
      <c r="CE310">
        <f t="shared" si="314"/>
        <v>0</v>
      </c>
      <c r="CF310">
        <f t="shared" si="315"/>
        <v>0</v>
      </c>
      <c r="CG310">
        <f t="shared" si="280"/>
        <v>5</v>
      </c>
      <c r="CH310">
        <f t="shared" si="281"/>
        <v>5</v>
      </c>
    </row>
    <row r="311" spans="1:86" ht="25.5">
      <c r="A311" s="37" t="s">
        <v>967</v>
      </c>
      <c r="B311" t="s">
        <v>106</v>
      </c>
      <c r="C311">
        <v>10</v>
      </c>
      <c r="D311">
        <v>1</v>
      </c>
      <c r="E311">
        <v>10</v>
      </c>
      <c r="F311">
        <v>5</v>
      </c>
      <c r="G311" t="s">
        <v>117</v>
      </c>
      <c r="H311">
        <v>368640</v>
      </c>
      <c r="I311">
        <v>6144</v>
      </c>
      <c r="J311">
        <f t="shared" si="279"/>
        <v>12288</v>
      </c>
      <c r="K311">
        <v>0</v>
      </c>
      <c r="L311">
        <v>768000</v>
      </c>
      <c r="M311">
        <v>2560000</v>
      </c>
      <c r="N311">
        <v>2304000</v>
      </c>
      <c r="O311">
        <v>256000</v>
      </c>
      <c r="AB311">
        <v>1</v>
      </c>
      <c r="AC311">
        <v>9</v>
      </c>
      <c r="AT311">
        <v>10</v>
      </c>
      <c r="AY311">
        <f t="shared" si="282"/>
        <v>0</v>
      </c>
      <c r="AZ311">
        <f t="shared" si="283"/>
        <v>0</v>
      </c>
      <c r="BA311">
        <f t="shared" si="284"/>
        <v>0</v>
      </c>
      <c r="BB311">
        <f t="shared" si="285"/>
        <v>0</v>
      </c>
      <c r="BC311">
        <f t="shared" si="286"/>
        <v>0</v>
      </c>
      <c r="BD311">
        <f t="shared" si="287"/>
        <v>0</v>
      </c>
      <c r="BE311">
        <f t="shared" si="288"/>
        <v>0</v>
      </c>
      <c r="BF311">
        <f t="shared" si="289"/>
        <v>0</v>
      </c>
      <c r="BG311">
        <f t="shared" si="290"/>
        <v>0</v>
      </c>
      <c r="BH311">
        <f t="shared" si="291"/>
        <v>0</v>
      </c>
      <c r="BI311">
        <f t="shared" si="292"/>
        <v>0</v>
      </c>
      <c r="BJ311">
        <f t="shared" si="293"/>
        <v>5</v>
      </c>
      <c r="BK311">
        <f t="shared" si="294"/>
        <v>5</v>
      </c>
      <c r="BL311">
        <f t="shared" si="295"/>
        <v>0</v>
      </c>
      <c r="BM311">
        <f t="shared" si="296"/>
        <v>0</v>
      </c>
      <c r="BN311">
        <f t="shared" si="297"/>
        <v>0</v>
      </c>
      <c r="BO311">
        <f t="shared" si="298"/>
        <v>0</v>
      </c>
      <c r="BP311">
        <f t="shared" si="299"/>
        <v>0</v>
      </c>
      <c r="BQ311">
        <f t="shared" si="300"/>
        <v>0</v>
      </c>
      <c r="BR311">
        <f t="shared" si="301"/>
        <v>0</v>
      </c>
      <c r="BS311">
        <f t="shared" si="302"/>
        <v>0</v>
      </c>
      <c r="BT311">
        <f t="shared" si="303"/>
        <v>0</v>
      </c>
      <c r="BU311">
        <f t="shared" si="304"/>
        <v>0</v>
      </c>
      <c r="BV311">
        <f t="shared" si="305"/>
        <v>0</v>
      </c>
      <c r="BW311">
        <f t="shared" si="306"/>
        <v>0</v>
      </c>
      <c r="BX311">
        <f t="shared" si="307"/>
        <v>0</v>
      </c>
      <c r="BY311">
        <f t="shared" si="308"/>
        <v>0</v>
      </c>
      <c r="BZ311">
        <f t="shared" si="309"/>
        <v>0</v>
      </c>
      <c r="CA311">
        <f t="shared" si="310"/>
        <v>0</v>
      </c>
      <c r="CB311">
        <f t="shared" si="311"/>
        <v>5</v>
      </c>
      <c r="CC311">
        <f t="shared" si="312"/>
        <v>0</v>
      </c>
      <c r="CD311">
        <f t="shared" si="313"/>
        <v>0</v>
      </c>
      <c r="CE311">
        <f t="shared" si="314"/>
        <v>0</v>
      </c>
      <c r="CF311">
        <f t="shared" si="315"/>
        <v>0</v>
      </c>
      <c r="CG311">
        <f t="shared" si="280"/>
        <v>5</v>
      </c>
      <c r="CH311">
        <f t="shared" si="281"/>
        <v>5</v>
      </c>
    </row>
    <row r="312" spans="1:86">
      <c r="A312" t="s">
        <v>360</v>
      </c>
      <c r="B312" t="s">
        <v>106</v>
      </c>
      <c r="C312">
        <v>1</v>
      </c>
      <c r="D312">
        <v>1</v>
      </c>
      <c r="E312">
        <v>1</v>
      </c>
      <c r="F312">
        <v>5</v>
      </c>
      <c r="H312">
        <v>270</v>
      </c>
      <c r="I312">
        <v>4.5</v>
      </c>
      <c r="J312">
        <f t="shared" si="279"/>
        <v>9</v>
      </c>
      <c r="K312">
        <v>0</v>
      </c>
      <c r="L312">
        <v>1200</v>
      </c>
      <c r="M312">
        <v>2000</v>
      </c>
      <c r="N312">
        <v>800</v>
      </c>
      <c r="O312">
        <v>1000</v>
      </c>
      <c r="AF312">
        <v>5</v>
      </c>
      <c r="AY312">
        <f t="shared" si="282"/>
        <v>0</v>
      </c>
      <c r="AZ312">
        <f t="shared" si="283"/>
        <v>0</v>
      </c>
      <c r="BA312">
        <f t="shared" si="284"/>
        <v>0</v>
      </c>
      <c r="BB312">
        <f t="shared" si="285"/>
        <v>0</v>
      </c>
      <c r="BC312">
        <f t="shared" si="286"/>
        <v>0</v>
      </c>
      <c r="BD312">
        <f t="shared" si="287"/>
        <v>0</v>
      </c>
      <c r="BE312">
        <f t="shared" si="288"/>
        <v>0</v>
      </c>
      <c r="BF312">
        <f t="shared" si="289"/>
        <v>0</v>
      </c>
      <c r="BG312">
        <f t="shared" si="290"/>
        <v>0</v>
      </c>
      <c r="BH312">
        <f t="shared" si="291"/>
        <v>0</v>
      </c>
      <c r="BI312">
        <f t="shared" si="292"/>
        <v>0</v>
      </c>
      <c r="BJ312">
        <f t="shared" si="293"/>
        <v>0</v>
      </c>
      <c r="BK312">
        <f t="shared" si="294"/>
        <v>0</v>
      </c>
      <c r="BL312">
        <f t="shared" si="295"/>
        <v>0</v>
      </c>
      <c r="BM312">
        <f t="shared" si="296"/>
        <v>0</v>
      </c>
      <c r="BN312">
        <f t="shared" si="297"/>
        <v>0</v>
      </c>
      <c r="BO312">
        <f t="shared" si="298"/>
        <v>0</v>
      </c>
      <c r="BP312">
        <f t="shared" si="299"/>
        <v>0</v>
      </c>
      <c r="BQ312">
        <f t="shared" si="300"/>
        <v>0</v>
      </c>
      <c r="BR312">
        <f t="shared" si="301"/>
        <v>0</v>
      </c>
      <c r="BS312">
        <f t="shared" si="302"/>
        <v>0</v>
      </c>
      <c r="BT312">
        <f t="shared" si="303"/>
        <v>0</v>
      </c>
      <c r="BU312">
        <f t="shared" si="304"/>
        <v>0</v>
      </c>
      <c r="BV312">
        <f t="shared" si="305"/>
        <v>0</v>
      </c>
      <c r="BW312">
        <f t="shared" si="306"/>
        <v>0</v>
      </c>
      <c r="BX312">
        <f t="shared" si="307"/>
        <v>0</v>
      </c>
      <c r="BY312">
        <f t="shared" si="308"/>
        <v>0</v>
      </c>
      <c r="BZ312">
        <f t="shared" si="309"/>
        <v>0</v>
      </c>
      <c r="CA312">
        <f t="shared" si="310"/>
        <v>0</v>
      </c>
      <c r="CB312">
        <f t="shared" si="311"/>
        <v>0</v>
      </c>
      <c r="CC312">
        <f t="shared" si="312"/>
        <v>0</v>
      </c>
      <c r="CD312">
        <f t="shared" si="313"/>
        <v>0</v>
      </c>
      <c r="CE312">
        <f t="shared" si="314"/>
        <v>0</v>
      </c>
      <c r="CF312">
        <f t="shared" si="315"/>
        <v>0</v>
      </c>
      <c r="CG312">
        <f t="shared" si="280"/>
        <v>0</v>
      </c>
      <c r="CH312">
        <f t="shared" si="281"/>
        <v>5</v>
      </c>
    </row>
    <row r="313" spans="1:86">
      <c r="A313" t="s">
        <v>360</v>
      </c>
      <c r="B313" t="s">
        <v>106</v>
      </c>
      <c r="C313">
        <v>2</v>
      </c>
      <c r="D313">
        <v>1</v>
      </c>
      <c r="E313">
        <v>2</v>
      </c>
      <c r="F313">
        <v>5</v>
      </c>
      <c r="H313">
        <v>540</v>
      </c>
      <c r="I313">
        <v>9</v>
      </c>
      <c r="J313">
        <f t="shared" si="279"/>
        <v>18</v>
      </c>
      <c r="K313">
        <v>0</v>
      </c>
      <c r="L313">
        <v>2400</v>
      </c>
      <c r="M313">
        <v>4000</v>
      </c>
      <c r="N313">
        <v>1600</v>
      </c>
      <c r="O313">
        <v>2000</v>
      </c>
      <c r="AB313">
        <v>1</v>
      </c>
      <c r="AF313">
        <v>5</v>
      </c>
      <c r="AY313">
        <f t="shared" si="282"/>
        <v>0</v>
      </c>
      <c r="AZ313">
        <f t="shared" si="283"/>
        <v>0</v>
      </c>
      <c r="BA313">
        <f t="shared" si="284"/>
        <v>0</v>
      </c>
      <c r="BB313">
        <f t="shared" si="285"/>
        <v>0</v>
      </c>
      <c r="BC313">
        <f t="shared" si="286"/>
        <v>0</v>
      </c>
      <c r="BD313">
        <f t="shared" si="287"/>
        <v>0</v>
      </c>
      <c r="BE313">
        <f t="shared" si="288"/>
        <v>0</v>
      </c>
      <c r="BF313">
        <f t="shared" si="289"/>
        <v>0</v>
      </c>
      <c r="BG313">
        <f t="shared" si="290"/>
        <v>0</v>
      </c>
      <c r="BH313">
        <f t="shared" si="291"/>
        <v>0</v>
      </c>
      <c r="BI313">
        <f t="shared" si="292"/>
        <v>0</v>
      </c>
      <c r="BJ313">
        <f t="shared" si="293"/>
        <v>5</v>
      </c>
      <c r="BK313">
        <f t="shared" si="294"/>
        <v>0</v>
      </c>
      <c r="BL313">
        <f t="shared" si="295"/>
        <v>0</v>
      </c>
      <c r="BM313">
        <f t="shared" si="296"/>
        <v>0</v>
      </c>
      <c r="BN313">
        <f t="shared" si="297"/>
        <v>0</v>
      </c>
      <c r="BO313">
        <f t="shared" si="298"/>
        <v>0</v>
      </c>
      <c r="BP313">
        <f t="shared" si="299"/>
        <v>0</v>
      </c>
      <c r="BQ313">
        <f t="shared" si="300"/>
        <v>0</v>
      </c>
      <c r="BR313">
        <f t="shared" si="301"/>
        <v>0</v>
      </c>
      <c r="BS313">
        <f t="shared" si="302"/>
        <v>0</v>
      </c>
      <c r="BT313">
        <f t="shared" si="303"/>
        <v>0</v>
      </c>
      <c r="BU313">
        <f t="shared" si="304"/>
        <v>0</v>
      </c>
      <c r="BV313">
        <f t="shared" si="305"/>
        <v>0</v>
      </c>
      <c r="BW313">
        <f t="shared" si="306"/>
        <v>0</v>
      </c>
      <c r="BX313">
        <f t="shared" si="307"/>
        <v>0</v>
      </c>
      <c r="BY313">
        <f t="shared" si="308"/>
        <v>0</v>
      </c>
      <c r="BZ313">
        <f t="shared" si="309"/>
        <v>0</v>
      </c>
      <c r="CA313">
        <f t="shared" si="310"/>
        <v>0</v>
      </c>
      <c r="CB313">
        <f t="shared" si="311"/>
        <v>0</v>
      </c>
      <c r="CC313">
        <f t="shared" si="312"/>
        <v>0</v>
      </c>
      <c r="CD313">
        <f t="shared" si="313"/>
        <v>0</v>
      </c>
      <c r="CE313">
        <f t="shared" si="314"/>
        <v>0</v>
      </c>
      <c r="CF313">
        <f t="shared" si="315"/>
        <v>0</v>
      </c>
      <c r="CG313">
        <f t="shared" si="280"/>
        <v>5</v>
      </c>
      <c r="CH313">
        <f t="shared" si="281"/>
        <v>5</v>
      </c>
    </row>
    <row r="314" spans="1:86">
      <c r="A314" t="s">
        <v>360</v>
      </c>
      <c r="B314" t="s">
        <v>106</v>
      </c>
      <c r="C314">
        <v>3</v>
      </c>
      <c r="D314">
        <v>1</v>
      </c>
      <c r="E314">
        <v>3</v>
      </c>
      <c r="F314">
        <v>5</v>
      </c>
      <c r="H314">
        <v>1080</v>
      </c>
      <c r="I314">
        <v>18</v>
      </c>
      <c r="J314">
        <f t="shared" si="279"/>
        <v>36</v>
      </c>
      <c r="K314">
        <v>0</v>
      </c>
      <c r="L314">
        <v>4800</v>
      </c>
      <c r="M314">
        <v>8000</v>
      </c>
      <c r="N314">
        <v>3200</v>
      </c>
      <c r="O314">
        <v>4000</v>
      </c>
      <c r="AB314">
        <v>2</v>
      </c>
      <c r="AF314">
        <v>5</v>
      </c>
      <c r="AY314">
        <f t="shared" si="282"/>
        <v>0</v>
      </c>
      <c r="AZ314">
        <f t="shared" si="283"/>
        <v>0</v>
      </c>
      <c r="BA314">
        <f t="shared" si="284"/>
        <v>0</v>
      </c>
      <c r="BB314">
        <f t="shared" si="285"/>
        <v>0</v>
      </c>
      <c r="BC314">
        <f t="shared" si="286"/>
        <v>0</v>
      </c>
      <c r="BD314">
        <f t="shared" si="287"/>
        <v>0</v>
      </c>
      <c r="BE314">
        <f t="shared" si="288"/>
        <v>0</v>
      </c>
      <c r="BF314">
        <f t="shared" si="289"/>
        <v>0</v>
      </c>
      <c r="BG314">
        <f t="shared" si="290"/>
        <v>0</v>
      </c>
      <c r="BH314">
        <f t="shared" si="291"/>
        <v>0</v>
      </c>
      <c r="BI314">
        <f t="shared" si="292"/>
        <v>0</v>
      </c>
      <c r="BJ314">
        <f t="shared" si="293"/>
        <v>5</v>
      </c>
      <c r="BK314">
        <f t="shared" si="294"/>
        <v>0</v>
      </c>
      <c r="BL314">
        <f t="shared" si="295"/>
        <v>0</v>
      </c>
      <c r="BM314">
        <f t="shared" si="296"/>
        <v>0</v>
      </c>
      <c r="BN314">
        <f t="shared" si="297"/>
        <v>0</v>
      </c>
      <c r="BO314">
        <f t="shared" si="298"/>
        <v>0</v>
      </c>
      <c r="BP314">
        <f t="shared" si="299"/>
        <v>0</v>
      </c>
      <c r="BQ314">
        <f t="shared" si="300"/>
        <v>0</v>
      </c>
      <c r="BR314">
        <f t="shared" si="301"/>
        <v>0</v>
      </c>
      <c r="BS314">
        <f t="shared" si="302"/>
        <v>0</v>
      </c>
      <c r="BT314">
        <f t="shared" si="303"/>
        <v>0</v>
      </c>
      <c r="BU314">
        <f t="shared" si="304"/>
        <v>0</v>
      </c>
      <c r="BV314">
        <f t="shared" si="305"/>
        <v>0</v>
      </c>
      <c r="BW314">
        <f t="shared" si="306"/>
        <v>0</v>
      </c>
      <c r="BX314">
        <f t="shared" si="307"/>
        <v>0</v>
      </c>
      <c r="BY314">
        <f t="shared" si="308"/>
        <v>0</v>
      </c>
      <c r="BZ314">
        <f t="shared" si="309"/>
        <v>0</v>
      </c>
      <c r="CA314">
        <f t="shared" si="310"/>
        <v>0</v>
      </c>
      <c r="CB314">
        <f t="shared" si="311"/>
        <v>0</v>
      </c>
      <c r="CC314">
        <f t="shared" si="312"/>
        <v>0</v>
      </c>
      <c r="CD314">
        <f t="shared" si="313"/>
        <v>0</v>
      </c>
      <c r="CE314">
        <f t="shared" si="314"/>
        <v>0</v>
      </c>
      <c r="CF314">
        <f t="shared" si="315"/>
        <v>0</v>
      </c>
      <c r="CG314">
        <f t="shared" si="280"/>
        <v>5</v>
      </c>
      <c r="CH314">
        <f t="shared" si="281"/>
        <v>5</v>
      </c>
    </row>
    <row r="315" spans="1:86">
      <c r="A315" s="149" t="s">
        <v>1305</v>
      </c>
      <c r="B315" t="s">
        <v>106</v>
      </c>
      <c r="C315">
        <v>4</v>
      </c>
      <c r="D315">
        <v>1</v>
      </c>
      <c r="E315">
        <v>4</v>
      </c>
      <c r="F315">
        <v>5</v>
      </c>
      <c r="H315">
        <v>2160</v>
      </c>
      <c r="I315">
        <v>36</v>
      </c>
      <c r="J315">
        <f t="shared" si="279"/>
        <v>72</v>
      </c>
      <c r="K315">
        <v>0</v>
      </c>
      <c r="L315">
        <v>9600</v>
      </c>
      <c r="M315">
        <v>16000</v>
      </c>
      <c r="N315">
        <v>6400</v>
      </c>
      <c r="O315">
        <v>8000</v>
      </c>
      <c r="AB315">
        <v>3</v>
      </c>
      <c r="AF315">
        <v>5</v>
      </c>
      <c r="AY315">
        <f t="shared" si="282"/>
        <v>0</v>
      </c>
      <c r="AZ315">
        <f t="shared" si="283"/>
        <v>0</v>
      </c>
      <c r="BA315">
        <f t="shared" si="284"/>
        <v>0</v>
      </c>
      <c r="BB315">
        <f t="shared" si="285"/>
        <v>0</v>
      </c>
      <c r="BC315">
        <f t="shared" si="286"/>
        <v>0</v>
      </c>
      <c r="BD315">
        <f t="shared" si="287"/>
        <v>0</v>
      </c>
      <c r="BE315">
        <f t="shared" si="288"/>
        <v>0</v>
      </c>
      <c r="BF315">
        <f t="shared" si="289"/>
        <v>0</v>
      </c>
      <c r="BG315">
        <f t="shared" si="290"/>
        <v>0</v>
      </c>
      <c r="BH315">
        <f t="shared" si="291"/>
        <v>0</v>
      </c>
      <c r="BI315">
        <f t="shared" si="292"/>
        <v>0</v>
      </c>
      <c r="BJ315">
        <f t="shared" si="293"/>
        <v>5</v>
      </c>
      <c r="BK315">
        <f t="shared" si="294"/>
        <v>0</v>
      </c>
      <c r="BL315">
        <f t="shared" si="295"/>
        <v>0</v>
      </c>
      <c r="BM315">
        <f t="shared" si="296"/>
        <v>0</v>
      </c>
      <c r="BN315">
        <f t="shared" si="297"/>
        <v>0</v>
      </c>
      <c r="BO315">
        <f t="shared" si="298"/>
        <v>0</v>
      </c>
      <c r="BP315">
        <f t="shared" si="299"/>
        <v>0</v>
      </c>
      <c r="BQ315">
        <f t="shared" si="300"/>
        <v>0</v>
      </c>
      <c r="BR315">
        <f t="shared" si="301"/>
        <v>0</v>
      </c>
      <c r="BS315">
        <f t="shared" si="302"/>
        <v>0</v>
      </c>
      <c r="BT315">
        <f t="shared" si="303"/>
        <v>0</v>
      </c>
      <c r="BU315">
        <f t="shared" si="304"/>
        <v>0</v>
      </c>
      <c r="BV315">
        <f t="shared" si="305"/>
        <v>0</v>
      </c>
      <c r="BW315">
        <f t="shared" si="306"/>
        <v>0</v>
      </c>
      <c r="BX315">
        <f t="shared" si="307"/>
        <v>0</v>
      </c>
      <c r="BY315">
        <f t="shared" si="308"/>
        <v>0</v>
      </c>
      <c r="BZ315">
        <f t="shared" si="309"/>
        <v>0</v>
      </c>
      <c r="CA315">
        <f t="shared" si="310"/>
        <v>0</v>
      </c>
      <c r="CB315">
        <f t="shared" si="311"/>
        <v>0</v>
      </c>
      <c r="CC315">
        <f t="shared" si="312"/>
        <v>0</v>
      </c>
      <c r="CD315">
        <f t="shared" si="313"/>
        <v>0</v>
      </c>
      <c r="CE315">
        <f t="shared" si="314"/>
        <v>0</v>
      </c>
      <c r="CF315">
        <f t="shared" si="315"/>
        <v>0</v>
      </c>
      <c r="CG315">
        <f t="shared" si="280"/>
        <v>5</v>
      </c>
      <c r="CH315">
        <f t="shared" si="281"/>
        <v>5</v>
      </c>
    </row>
    <row r="316" spans="1:86">
      <c r="A316" t="s">
        <v>360</v>
      </c>
      <c r="B316" t="s">
        <v>106</v>
      </c>
      <c r="C316">
        <v>5</v>
      </c>
      <c r="D316">
        <v>1</v>
      </c>
      <c r="E316">
        <v>5</v>
      </c>
      <c r="F316">
        <v>5</v>
      </c>
      <c r="H316">
        <v>4320</v>
      </c>
      <c r="I316">
        <v>72</v>
      </c>
      <c r="J316">
        <f t="shared" si="279"/>
        <v>144</v>
      </c>
      <c r="K316">
        <v>0</v>
      </c>
      <c r="L316">
        <v>19200</v>
      </c>
      <c r="M316">
        <v>32000</v>
      </c>
      <c r="N316">
        <v>12800</v>
      </c>
      <c r="O316">
        <v>16000</v>
      </c>
      <c r="AB316">
        <v>4</v>
      </c>
      <c r="AF316">
        <v>5</v>
      </c>
      <c r="AY316">
        <f t="shared" si="282"/>
        <v>0</v>
      </c>
      <c r="AZ316">
        <f t="shared" si="283"/>
        <v>0</v>
      </c>
      <c r="BA316">
        <f t="shared" si="284"/>
        <v>0</v>
      </c>
      <c r="BB316">
        <f t="shared" si="285"/>
        <v>0</v>
      </c>
      <c r="BC316">
        <f t="shared" si="286"/>
        <v>0</v>
      </c>
      <c r="BD316">
        <f t="shared" si="287"/>
        <v>0</v>
      </c>
      <c r="BE316">
        <f t="shared" si="288"/>
        <v>0</v>
      </c>
      <c r="BF316">
        <f t="shared" si="289"/>
        <v>0</v>
      </c>
      <c r="BG316">
        <f t="shared" si="290"/>
        <v>0</v>
      </c>
      <c r="BH316">
        <f t="shared" si="291"/>
        <v>0</v>
      </c>
      <c r="BI316">
        <f t="shared" si="292"/>
        <v>0</v>
      </c>
      <c r="BJ316">
        <f t="shared" si="293"/>
        <v>5</v>
      </c>
      <c r="BK316">
        <f t="shared" si="294"/>
        <v>0</v>
      </c>
      <c r="BL316">
        <f t="shared" si="295"/>
        <v>0</v>
      </c>
      <c r="BM316">
        <f t="shared" si="296"/>
        <v>0</v>
      </c>
      <c r="BN316">
        <f t="shared" si="297"/>
        <v>0</v>
      </c>
      <c r="BO316">
        <f t="shared" si="298"/>
        <v>0</v>
      </c>
      <c r="BP316">
        <f t="shared" si="299"/>
        <v>0</v>
      </c>
      <c r="BQ316">
        <f t="shared" si="300"/>
        <v>0</v>
      </c>
      <c r="BR316">
        <f t="shared" si="301"/>
        <v>0</v>
      </c>
      <c r="BS316">
        <f t="shared" si="302"/>
        <v>0</v>
      </c>
      <c r="BT316">
        <f t="shared" si="303"/>
        <v>0</v>
      </c>
      <c r="BU316">
        <f t="shared" si="304"/>
        <v>0</v>
      </c>
      <c r="BV316">
        <f t="shared" si="305"/>
        <v>0</v>
      </c>
      <c r="BW316">
        <f t="shared" si="306"/>
        <v>0</v>
      </c>
      <c r="BX316">
        <f t="shared" si="307"/>
        <v>0</v>
      </c>
      <c r="BY316">
        <f t="shared" si="308"/>
        <v>0</v>
      </c>
      <c r="BZ316">
        <f t="shared" si="309"/>
        <v>0</v>
      </c>
      <c r="CA316">
        <f t="shared" si="310"/>
        <v>0</v>
      </c>
      <c r="CB316">
        <f t="shared" si="311"/>
        <v>0</v>
      </c>
      <c r="CC316">
        <f t="shared" si="312"/>
        <v>0</v>
      </c>
      <c r="CD316">
        <f t="shared" si="313"/>
        <v>0</v>
      </c>
      <c r="CE316">
        <f t="shared" si="314"/>
        <v>0</v>
      </c>
      <c r="CF316">
        <f t="shared" si="315"/>
        <v>0</v>
      </c>
      <c r="CG316">
        <f t="shared" si="280"/>
        <v>5</v>
      </c>
      <c r="CH316">
        <f t="shared" si="281"/>
        <v>5</v>
      </c>
    </row>
    <row r="317" spans="1:86">
      <c r="A317" t="s">
        <v>360</v>
      </c>
      <c r="B317" t="s">
        <v>106</v>
      </c>
      <c r="C317">
        <v>6</v>
      </c>
      <c r="D317">
        <v>1</v>
      </c>
      <c r="E317">
        <v>6</v>
      </c>
      <c r="F317">
        <v>5</v>
      </c>
      <c r="H317">
        <v>8640</v>
      </c>
      <c r="I317">
        <v>144</v>
      </c>
      <c r="J317">
        <f t="shared" si="279"/>
        <v>288</v>
      </c>
      <c r="K317">
        <v>0</v>
      </c>
      <c r="L317">
        <v>38400</v>
      </c>
      <c r="M317">
        <v>64000</v>
      </c>
      <c r="N317">
        <v>25600</v>
      </c>
      <c r="O317">
        <v>32000</v>
      </c>
      <c r="AB317">
        <v>5</v>
      </c>
      <c r="AF317">
        <v>5</v>
      </c>
      <c r="AY317">
        <f t="shared" si="282"/>
        <v>0</v>
      </c>
      <c r="AZ317">
        <f t="shared" si="283"/>
        <v>0</v>
      </c>
      <c r="BA317">
        <f t="shared" si="284"/>
        <v>0</v>
      </c>
      <c r="BB317">
        <f t="shared" si="285"/>
        <v>0</v>
      </c>
      <c r="BC317">
        <f t="shared" si="286"/>
        <v>0</v>
      </c>
      <c r="BD317">
        <f t="shared" si="287"/>
        <v>0</v>
      </c>
      <c r="BE317">
        <f t="shared" si="288"/>
        <v>0</v>
      </c>
      <c r="BF317">
        <f t="shared" si="289"/>
        <v>0</v>
      </c>
      <c r="BG317">
        <f t="shared" si="290"/>
        <v>0</v>
      </c>
      <c r="BH317">
        <f t="shared" si="291"/>
        <v>0</v>
      </c>
      <c r="BI317">
        <f t="shared" si="292"/>
        <v>0</v>
      </c>
      <c r="BJ317">
        <f t="shared" si="293"/>
        <v>5</v>
      </c>
      <c r="BK317">
        <f t="shared" si="294"/>
        <v>0</v>
      </c>
      <c r="BL317">
        <f t="shared" si="295"/>
        <v>0</v>
      </c>
      <c r="BM317">
        <f t="shared" si="296"/>
        <v>0</v>
      </c>
      <c r="BN317">
        <f t="shared" si="297"/>
        <v>0</v>
      </c>
      <c r="BO317">
        <f t="shared" si="298"/>
        <v>0</v>
      </c>
      <c r="BP317">
        <f t="shared" si="299"/>
        <v>0</v>
      </c>
      <c r="BQ317">
        <f t="shared" si="300"/>
        <v>0</v>
      </c>
      <c r="BR317">
        <f t="shared" si="301"/>
        <v>0</v>
      </c>
      <c r="BS317">
        <f t="shared" si="302"/>
        <v>0</v>
      </c>
      <c r="BT317">
        <f t="shared" si="303"/>
        <v>0</v>
      </c>
      <c r="BU317">
        <f t="shared" si="304"/>
        <v>0</v>
      </c>
      <c r="BV317">
        <f t="shared" si="305"/>
        <v>0</v>
      </c>
      <c r="BW317">
        <f t="shared" si="306"/>
        <v>0</v>
      </c>
      <c r="BX317">
        <f t="shared" si="307"/>
        <v>0</v>
      </c>
      <c r="BY317">
        <f t="shared" si="308"/>
        <v>0</v>
      </c>
      <c r="BZ317">
        <f t="shared" si="309"/>
        <v>0</v>
      </c>
      <c r="CA317">
        <f t="shared" si="310"/>
        <v>0</v>
      </c>
      <c r="CB317">
        <f t="shared" si="311"/>
        <v>0</v>
      </c>
      <c r="CC317">
        <f t="shared" si="312"/>
        <v>0</v>
      </c>
      <c r="CD317">
        <f t="shared" si="313"/>
        <v>0</v>
      </c>
      <c r="CE317">
        <f t="shared" si="314"/>
        <v>0</v>
      </c>
      <c r="CF317">
        <f t="shared" si="315"/>
        <v>0</v>
      </c>
      <c r="CG317">
        <f t="shared" si="280"/>
        <v>5</v>
      </c>
      <c r="CH317">
        <f t="shared" si="281"/>
        <v>5</v>
      </c>
    </row>
    <row r="318" spans="1:86">
      <c r="A318" t="s">
        <v>360</v>
      </c>
      <c r="B318" t="s">
        <v>106</v>
      </c>
      <c r="C318">
        <v>7</v>
      </c>
      <c r="D318">
        <v>1</v>
      </c>
      <c r="E318">
        <v>7</v>
      </c>
      <c r="F318">
        <v>5</v>
      </c>
      <c r="H318">
        <v>17280</v>
      </c>
      <c r="I318">
        <v>288</v>
      </c>
      <c r="J318">
        <f t="shared" si="279"/>
        <v>576</v>
      </c>
      <c r="K318">
        <v>0</v>
      </c>
      <c r="L318">
        <v>76800</v>
      </c>
      <c r="M318">
        <v>128000</v>
      </c>
      <c r="N318">
        <v>51200</v>
      </c>
      <c r="O318">
        <v>64000</v>
      </c>
      <c r="AB318">
        <v>6</v>
      </c>
      <c r="AF318">
        <v>5</v>
      </c>
      <c r="AY318">
        <f t="shared" si="282"/>
        <v>0</v>
      </c>
      <c r="AZ318">
        <f t="shared" si="283"/>
        <v>0</v>
      </c>
      <c r="BA318">
        <f t="shared" si="284"/>
        <v>0</v>
      </c>
      <c r="BB318">
        <f t="shared" si="285"/>
        <v>0</v>
      </c>
      <c r="BC318">
        <f t="shared" si="286"/>
        <v>0</v>
      </c>
      <c r="BD318">
        <f t="shared" si="287"/>
        <v>0</v>
      </c>
      <c r="BE318">
        <f t="shared" si="288"/>
        <v>0</v>
      </c>
      <c r="BF318">
        <f t="shared" si="289"/>
        <v>0</v>
      </c>
      <c r="BG318">
        <f t="shared" si="290"/>
        <v>0</v>
      </c>
      <c r="BH318">
        <f t="shared" si="291"/>
        <v>0</v>
      </c>
      <c r="BI318">
        <f t="shared" si="292"/>
        <v>0</v>
      </c>
      <c r="BJ318">
        <f t="shared" si="293"/>
        <v>5</v>
      </c>
      <c r="BK318">
        <f t="shared" si="294"/>
        <v>0</v>
      </c>
      <c r="BL318">
        <f t="shared" si="295"/>
        <v>0</v>
      </c>
      <c r="BM318">
        <f t="shared" si="296"/>
        <v>0</v>
      </c>
      <c r="BN318">
        <f t="shared" si="297"/>
        <v>0</v>
      </c>
      <c r="BO318">
        <f t="shared" si="298"/>
        <v>0</v>
      </c>
      <c r="BP318">
        <f t="shared" si="299"/>
        <v>0</v>
      </c>
      <c r="BQ318">
        <f t="shared" si="300"/>
        <v>0</v>
      </c>
      <c r="BR318">
        <f t="shared" si="301"/>
        <v>0</v>
      </c>
      <c r="BS318">
        <f t="shared" si="302"/>
        <v>0</v>
      </c>
      <c r="BT318">
        <f t="shared" si="303"/>
        <v>0</v>
      </c>
      <c r="BU318">
        <f t="shared" si="304"/>
        <v>0</v>
      </c>
      <c r="BV318">
        <f t="shared" si="305"/>
        <v>0</v>
      </c>
      <c r="BW318">
        <f t="shared" si="306"/>
        <v>0</v>
      </c>
      <c r="BX318">
        <f t="shared" si="307"/>
        <v>0</v>
      </c>
      <c r="BY318">
        <f t="shared" si="308"/>
        <v>0</v>
      </c>
      <c r="BZ318">
        <f t="shared" si="309"/>
        <v>0</v>
      </c>
      <c r="CA318">
        <f t="shared" si="310"/>
        <v>0</v>
      </c>
      <c r="CB318">
        <f t="shared" si="311"/>
        <v>0</v>
      </c>
      <c r="CC318">
        <f t="shared" si="312"/>
        <v>0</v>
      </c>
      <c r="CD318">
        <f t="shared" si="313"/>
        <v>0</v>
      </c>
      <c r="CE318">
        <f t="shared" si="314"/>
        <v>0</v>
      </c>
      <c r="CF318">
        <f t="shared" si="315"/>
        <v>0</v>
      </c>
      <c r="CG318">
        <f t="shared" si="280"/>
        <v>5</v>
      </c>
      <c r="CH318">
        <f t="shared" si="281"/>
        <v>5</v>
      </c>
    </row>
    <row r="319" spans="1:86">
      <c r="A319" t="s">
        <v>360</v>
      </c>
      <c r="B319" t="s">
        <v>106</v>
      </c>
      <c r="C319">
        <v>8</v>
      </c>
      <c r="D319">
        <v>1</v>
      </c>
      <c r="E319">
        <v>8</v>
      </c>
      <c r="F319">
        <v>5</v>
      </c>
      <c r="H319">
        <v>34560</v>
      </c>
      <c r="I319">
        <v>576</v>
      </c>
      <c r="J319">
        <f t="shared" si="279"/>
        <v>1152</v>
      </c>
      <c r="K319">
        <v>0</v>
      </c>
      <c r="L319">
        <v>153600</v>
      </c>
      <c r="M319">
        <v>256000</v>
      </c>
      <c r="N319">
        <v>102400</v>
      </c>
      <c r="O319">
        <v>128000</v>
      </c>
      <c r="AB319">
        <v>7</v>
      </c>
      <c r="AF319">
        <v>5</v>
      </c>
      <c r="AY319">
        <f t="shared" si="282"/>
        <v>0</v>
      </c>
      <c r="AZ319">
        <f t="shared" si="283"/>
        <v>0</v>
      </c>
      <c r="BA319">
        <f t="shared" si="284"/>
        <v>0</v>
      </c>
      <c r="BB319">
        <f t="shared" si="285"/>
        <v>0</v>
      </c>
      <c r="BC319">
        <f t="shared" si="286"/>
        <v>0</v>
      </c>
      <c r="BD319">
        <f t="shared" si="287"/>
        <v>0</v>
      </c>
      <c r="BE319">
        <f t="shared" si="288"/>
        <v>0</v>
      </c>
      <c r="BF319">
        <f t="shared" si="289"/>
        <v>0</v>
      </c>
      <c r="BG319">
        <f t="shared" si="290"/>
        <v>0</v>
      </c>
      <c r="BH319">
        <f t="shared" si="291"/>
        <v>0</v>
      </c>
      <c r="BI319">
        <f t="shared" si="292"/>
        <v>0</v>
      </c>
      <c r="BJ319">
        <f t="shared" si="293"/>
        <v>5</v>
      </c>
      <c r="BK319">
        <f t="shared" si="294"/>
        <v>0</v>
      </c>
      <c r="BL319">
        <f t="shared" si="295"/>
        <v>0</v>
      </c>
      <c r="BM319">
        <f t="shared" si="296"/>
        <v>0</v>
      </c>
      <c r="BN319">
        <f t="shared" si="297"/>
        <v>0</v>
      </c>
      <c r="BO319">
        <f t="shared" si="298"/>
        <v>0</v>
      </c>
      <c r="BP319">
        <f t="shared" si="299"/>
        <v>0</v>
      </c>
      <c r="BQ319">
        <f t="shared" si="300"/>
        <v>0</v>
      </c>
      <c r="BR319">
        <f t="shared" si="301"/>
        <v>0</v>
      </c>
      <c r="BS319">
        <f t="shared" si="302"/>
        <v>0</v>
      </c>
      <c r="BT319">
        <f t="shared" si="303"/>
        <v>0</v>
      </c>
      <c r="BU319">
        <f t="shared" si="304"/>
        <v>0</v>
      </c>
      <c r="BV319">
        <f t="shared" si="305"/>
        <v>0</v>
      </c>
      <c r="BW319">
        <f t="shared" si="306"/>
        <v>0</v>
      </c>
      <c r="BX319">
        <f t="shared" si="307"/>
        <v>0</v>
      </c>
      <c r="BY319">
        <f t="shared" si="308"/>
        <v>0</v>
      </c>
      <c r="BZ319">
        <f t="shared" si="309"/>
        <v>0</v>
      </c>
      <c r="CA319">
        <f t="shared" si="310"/>
        <v>0</v>
      </c>
      <c r="CB319">
        <f t="shared" si="311"/>
        <v>0</v>
      </c>
      <c r="CC319">
        <f t="shared" si="312"/>
        <v>0</v>
      </c>
      <c r="CD319">
        <f t="shared" si="313"/>
        <v>0</v>
      </c>
      <c r="CE319">
        <f t="shared" si="314"/>
        <v>0</v>
      </c>
      <c r="CF319">
        <f t="shared" si="315"/>
        <v>0</v>
      </c>
      <c r="CG319">
        <f t="shared" si="280"/>
        <v>5</v>
      </c>
      <c r="CH319">
        <f t="shared" si="281"/>
        <v>5</v>
      </c>
    </row>
    <row r="320" spans="1:86">
      <c r="A320" t="s">
        <v>360</v>
      </c>
      <c r="B320" t="s">
        <v>106</v>
      </c>
      <c r="C320">
        <v>9</v>
      </c>
      <c r="D320">
        <v>1</v>
      </c>
      <c r="E320">
        <v>9</v>
      </c>
      <c r="F320">
        <v>5</v>
      </c>
      <c r="H320">
        <v>69120</v>
      </c>
      <c r="I320">
        <v>1152</v>
      </c>
      <c r="J320">
        <f t="shared" si="279"/>
        <v>2304</v>
      </c>
      <c r="K320">
        <v>0</v>
      </c>
      <c r="L320">
        <v>307200</v>
      </c>
      <c r="M320">
        <v>512000</v>
      </c>
      <c r="N320">
        <v>204800</v>
      </c>
      <c r="O320">
        <v>256000</v>
      </c>
      <c r="AB320">
        <v>8</v>
      </c>
      <c r="AF320">
        <v>5</v>
      </c>
      <c r="AY320">
        <f t="shared" si="282"/>
        <v>0</v>
      </c>
      <c r="AZ320">
        <f t="shared" si="283"/>
        <v>0</v>
      </c>
      <c r="BA320">
        <f t="shared" si="284"/>
        <v>0</v>
      </c>
      <c r="BB320">
        <f t="shared" si="285"/>
        <v>0</v>
      </c>
      <c r="BC320">
        <f t="shared" si="286"/>
        <v>0</v>
      </c>
      <c r="BD320">
        <f t="shared" si="287"/>
        <v>0</v>
      </c>
      <c r="BE320">
        <f t="shared" si="288"/>
        <v>0</v>
      </c>
      <c r="BF320">
        <f t="shared" si="289"/>
        <v>0</v>
      </c>
      <c r="BG320">
        <f t="shared" si="290"/>
        <v>0</v>
      </c>
      <c r="BH320">
        <f t="shared" si="291"/>
        <v>0</v>
      </c>
      <c r="BI320">
        <f t="shared" si="292"/>
        <v>0</v>
      </c>
      <c r="BJ320">
        <f t="shared" si="293"/>
        <v>5</v>
      </c>
      <c r="BK320">
        <f t="shared" si="294"/>
        <v>0</v>
      </c>
      <c r="BL320">
        <f t="shared" si="295"/>
        <v>0</v>
      </c>
      <c r="BM320">
        <f t="shared" si="296"/>
        <v>0</v>
      </c>
      <c r="BN320">
        <f t="shared" si="297"/>
        <v>0</v>
      </c>
      <c r="BO320">
        <f t="shared" si="298"/>
        <v>0</v>
      </c>
      <c r="BP320">
        <f t="shared" si="299"/>
        <v>0</v>
      </c>
      <c r="BQ320">
        <f t="shared" si="300"/>
        <v>0</v>
      </c>
      <c r="BR320">
        <f t="shared" si="301"/>
        <v>0</v>
      </c>
      <c r="BS320">
        <f t="shared" si="302"/>
        <v>0</v>
      </c>
      <c r="BT320">
        <f t="shared" si="303"/>
        <v>0</v>
      </c>
      <c r="BU320">
        <f t="shared" si="304"/>
        <v>0</v>
      </c>
      <c r="BV320">
        <f t="shared" si="305"/>
        <v>0</v>
      </c>
      <c r="BW320">
        <f t="shared" si="306"/>
        <v>0</v>
      </c>
      <c r="BX320">
        <f t="shared" si="307"/>
        <v>0</v>
      </c>
      <c r="BY320">
        <f t="shared" si="308"/>
        <v>0</v>
      </c>
      <c r="BZ320">
        <f t="shared" si="309"/>
        <v>0</v>
      </c>
      <c r="CA320">
        <f t="shared" si="310"/>
        <v>0</v>
      </c>
      <c r="CB320">
        <f t="shared" si="311"/>
        <v>0</v>
      </c>
      <c r="CC320">
        <f t="shared" si="312"/>
        <v>0</v>
      </c>
      <c r="CD320">
        <f t="shared" si="313"/>
        <v>0</v>
      </c>
      <c r="CE320">
        <f t="shared" si="314"/>
        <v>0</v>
      </c>
      <c r="CF320">
        <f t="shared" si="315"/>
        <v>0</v>
      </c>
      <c r="CG320">
        <f t="shared" si="280"/>
        <v>5</v>
      </c>
      <c r="CH320">
        <f t="shared" si="281"/>
        <v>5</v>
      </c>
    </row>
    <row r="321" spans="1:103" ht="25.5">
      <c r="A321" t="s">
        <v>360</v>
      </c>
      <c r="B321" t="s">
        <v>106</v>
      </c>
      <c r="C321">
        <v>10</v>
      </c>
      <c r="D321">
        <v>1</v>
      </c>
      <c r="E321">
        <v>10</v>
      </c>
      <c r="F321">
        <v>5</v>
      </c>
      <c r="G321" t="s">
        <v>117</v>
      </c>
      <c r="H321">
        <v>138240</v>
      </c>
      <c r="I321">
        <v>2304</v>
      </c>
      <c r="J321">
        <f t="shared" si="279"/>
        <v>4608</v>
      </c>
      <c r="K321">
        <v>0</v>
      </c>
      <c r="L321">
        <v>614400</v>
      </c>
      <c r="M321">
        <v>1024000</v>
      </c>
      <c r="N321">
        <v>409600</v>
      </c>
      <c r="O321">
        <v>512000</v>
      </c>
      <c r="AB321">
        <v>9</v>
      </c>
      <c r="AF321">
        <v>5</v>
      </c>
      <c r="AY321">
        <f t="shared" si="282"/>
        <v>0</v>
      </c>
      <c r="AZ321">
        <f t="shared" si="283"/>
        <v>0</v>
      </c>
      <c r="BA321">
        <f t="shared" si="284"/>
        <v>0</v>
      </c>
      <c r="BB321">
        <f t="shared" si="285"/>
        <v>0</v>
      </c>
      <c r="BC321">
        <f t="shared" si="286"/>
        <v>0</v>
      </c>
      <c r="BD321">
        <f t="shared" si="287"/>
        <v>0</v>
      </c>
      <c r="BE321">
        <f t="shared" si="288"/>
        <v>0</v>
      </c>
      <c r="BF321">
        <f t="shared" si="289"/>
        <v>0</v>
      </c>
      <c r="BG321">
        <f t="shared" si="290"/>
        <v>0</v>
      </c>
      <c r="BH321">
        <f t="shared" si="291"/>
        <v>0</v>
      </c>
      <c r="BI321">
        <f t="shared" si="292"/>
        <v>0</v>
      </c>
      <c r="BJ321">
        <f t="shared" si="293"/>
        <v>5</v>
      </c>
      <c r="BK321">
        <f t="shared" si="294"/>
        <v>0</v>
      </c>
      <c r="BL321">
        <f t="shared" si="295"/>
        <v>0</v>
      </c>
      <c r="BM321">
        <f t="shared" si="296"/>
        <v>0</v>
      </c>
      <c r="BN321">
        <f t="shared" si="297"/>
        <v>0</v>
      </c>
      <c r="BO321">
        <f t="shared" si="298"/>
        <v>0</v>
      </c>
      <c r="BP321">
        <f t="shared" si="299"/>
        <v>0</v>
      </c>
      <c r="BQ321">
        <f t="shared" si="300"/>
        <v>0</v>
      </c>
      <c r="BR321">
        <f t="shared" si="301"/>
        <v>0</v>
      </c>
      <c r="BS321">
        <f t="shared" si="302"/>
        <v>0</v>
      </c>
      <c r="BT321">
        <f t="shared" si="303"/>
        <v>0</v>
      </c>
      <c r="BU321">
        <f t="shared" si="304"/>
        <v>0</v>
      </c>
      <c r="BV321">
        <f t="shared" si="305"/>
        <v>0</v>
      </c>
      <c r="BW321">
        <f t="shared" si="306"/>
        <v>0</v>
      </c>
      <c r="BX321">
        <f t="shared" si="307"/>
        <v>0</v>
      </c>
      <c r="BY321">
        <f t="shared" si="308"/>
        <v>0</v>
      </c>
      <c r="BZ321">
        <f t="shared" si="309"/>
        <v>0</v>
      </c>
      <c r="CA321">
        <f t="shared" si="310"/>
        <v>0</v>
      </c>
      <c r="CB321">
        <f t="shared" si="311"/>
        <v>0</v>
      </c>
      <c r="CC321">
        <f t="shared" si="312"/>
        <v>0</v>
      </c>
      <c r="CD321">
        <f t="shared" si="313"/>
        <v>0</v>
      </c>
      <c r="CE321">
        <f t="shared" si="314"/>
        <v>0</v>
      </c>
      <c r="CF321">
        <f t="shared" si="315"/>
        <v>0</v>
      </c>
      <c r="CG321">
        <f t="shared" si="280"/>
        <v>5</v>
      </c>
      <c r="CH321">
        <f t="shared" si="281"/>
        <v>5</v>
      </c>
    </row>
    <row r="322" spans="1:103" ht="13.5" customHeight="1">
      <c r="A322" t="s">
        <v>368</v>
      </c>
      <c r="B322" t="s">
        <v>229</v>
      </c>
      <c r="C322">
        <v>1</v>
      </c>
      <c r="D322">
        <v>1</v>
      </c>
      <c r="E322">
        <v>1</v>
      </c>
      <c r="F322">
        <v>0</v>
      </c>
      <c r="H322">
        <v>2000</v>
      </c>
      <c r="I322">
        <v>33.333333333333336</v>
      </c>
      <c r="J322">
        <f t="shared" si="279"/>
        <v>67</v>
      </c>
      <c r="K322">
        <v>6000</v>
      </c>
      <c r="L322">
        <v>1000</v>
      </c>
      <c r="M322">
        <v>0</v>
      </c>
      <c r="N322">
        <v>0</v>
      </c>
      <c r="O322">
        <v>1000</v>
      </c>
      <c r="R322">
        <v>1</v>
      </c>
      <c r="AB322">
        <v>1</v>
      </c>
      <c r="AQ322">
        <v>1</v>
      </c>
      <c r="AY322">
        <f t="shared" si="282"/>
        <v>0</v>
      </c>
      <c r="AZ322">
        <f t="shared" si="283"/>
        <v>2</v>
      </c>
      <c r="BA322">
        <f t="shared" si="284"/>
        <v>0</v>
      </c>
      <c r="BB322">
        <f t="shared" si="285"/>
        <v>0</v>
      </c>
      <c r="BC322">
        <f t="shared" si="286"/>
        <v>0</v>
      </c>
      <c r="BD322">
        <f t="shared" si="287"/>
        <v>0</v>
      </c>
      <c r="BE322">
        <f t="shared" si="288"/>
        <v>0</v>
      </c>
      <c r="BF322">
        <f t="shared" si="289"/>
        <v>0</v>
      </c>
      <c r="BG322">
        <f t="shared" si="290"/>
        <v>0</v>
      </c>
      <c r="BH322">
        <f t="shared" si="291"/>
        <v>0</v>
      </c>
      <c r="BI322">
        <f t="shared" si="292"/>
        <v>0</v>
      </c>
      <c r="BJ322">
        <f t="shared" si="293"/>
        <v>5</v>
      </c>
      <c r="BK322">
        <f t="shared" si="294"/>
        <v>0</v>
      </c>
      <c r="BL322">
        <f t="shared" si="295"/>
        <v>0</v>
      </c>
      <c r="BM322">
        <f t="shared" si="296"/>
        <v>0</v>
      </c>
      <c r="BN322">
        <f t="shared" si="297"/>
        <v>0</v>
      </c>
      <c r="BO322">
        <f t="shared" si="298"/>
        <v>0</v>
      </c>
      <c r="BP322">
        <f t="shared" si="299"/>
        <v>0</v>
      </c>
      <c r="BQ322">
        <f t="shared" si="300"/>
        <v>0</v>
      </c>
      <c r="BR322">
        <f t="shared" si="301"/>
        <v>0</v>
      </c>
      <c r="BS322">
        <f t="shared" si="302"/>
        <v>0</v>
      </c>
      <c r="BT322">
        <f t="shared" si="303"/>
        <v>0</v>
      </c>
      <c r="BU322">
        <f t="shared" si="304"/>
        <v>0</v>
      </c>
      <c r="BV322">
        <f t="shared" si="305"/>
        <v>0</v>
      </c>
      <c r="BW322">
        <f t="shared" si="306"/>
        <v>0</v>
      </c>
      <c r="BX322">
        <f t="shared" si="307"/>
        <v>0</v>
      </c>
      <c r="BY322">
        <f t="shared" si="308"/>
        <v>3</v>
      </c>
      <c r="BZ322">
        <f t="shared" si="309"/>
        <v>0</v>
      </c>
      <c r="CA322">
        <f t="shared" si="310"/>
        <v>0</v>
      </c>
      <c r="CB322">
        <f t="shared" si="311"/>
        <v>0</v>
      </c>
      <c r="CC322">
        <f t="shared" si="312"/>
        <v>0</v>
      </c>
      <c r="CD322">
        <f t="shared" si="313"/>
        <v>0</v>
      </c>
      <c r="CE322">
        <f t="shared" si="314"/>
        <v>0</v>
      </c>
      <c r="CF322">
        <f t="shared" si="315"/>
        <v>0</v>
      </c>
      <c r="CG322">
        <f t="shared" si="280"/>
        <v>5</v>
      </c>
      <c r="CH322">
        <f t="shared" si="281"/>
        <v>5</v>
      </c>
      <c r="CI322">
        <f>K322</f>
        <v>6000</v>
      </c>
      <c r="CJ322">
        <f t="shared" ref="CJ322:CJ331" si="334">IF(CJ$2&lt;&gt;$A322,SUMIFS($CI$1:$CI$464,$A$1:$A$464,CJ$2,$C$1:$C$464,BR322),0)</f>
        <v>0</v>
      </c>
      <c r="CK322">
        <f t="shared" ref="CK322:CK331" si="335">IF(CK$2&lt;&gt;$A322,SUMIFS($CI$1:$CI$464,$A$1:$A$464,CK$2,$C$1:$C$464,BS322),0)</f>
        <v>0</v>
      </c>
      <c r="CL322">
        <f t="shared" ref="CL322:CL331" si="336">IF(CL$2&lt;&gt;$A322,SUMIFS($CI$1:$CI$464,$A$1:$A$464,CL$2,$C$1:$C$464,BT322),0)</f>
        <v>0</v>
      </c>
      <c r="CM322">
        <f t="shared" ref="CM322:CM331" si="337">IF(CM$2&lt;&gt;$A322,SUMIFS($CI$1:$CI$464,$A$1:$A$464,CM$2,$C$1:$C$464,BU322),0)</f>
        <v>0</v>
      </c>
      <c r="CN322">
        <f t="shared" ref="CN322:CN331" si="338">IF(CN$2&lt;&gt;$A322,SUMIFS($CI$1:$CI$464,$A$1:$A$464,CN$2,$C$1:$C$464,BV322),0)</f>
        <v>0</v>
      </c>
      <c r="CO322">
        <f t="shared" ref="CO322:CO331" si="339">IF(CO$2&lt;&gt;$A322,SUMIFS($CI$1:$CI$464,$A$1:$A$464,CO$2,$C$1:$C$464,BW322),0)</f>
        <v>0</v>
      </c>
      <c r="CP322">
        <f t="shared" ref="CP322:CP331" si="340">IF(CP$2&lt;&gt;$A322,SUMIFS($CI$1:$CI$464,$A$1:$A$464,CP$2,$C$1:$C$464,BX322),0)</f>
        <v>0</v>
      </c>
      <c r="CQ322">
        <f t="shared" ref="CQ322:CQ331" si="341">IF(CQ$2&lt;&gt;$A322,SUMIFS($CI$1:$CI$464,$A$1:$A$464,CQ$2,$C$1:$C$464,BY322),0)</f>
        <v>24500</v>
      </c>
      <c r="CR322">
        <f t="shared" ref="CR322:CR331" si="342">IF(CR$2&lt;&gt;$A322,SUMIFS($CI$1:$CI$464,$A$1:$A$464,CR$2,$C$1:$C$464,BZ322),0)</f>
        <v>0</v>
      </c>
      <c r="CS322">
        <f t="shared" ref="CS322:CS331" si="343">IF(CS$2&lt;&gt;$A322,SUMIFS($CI$1:$CI$464,$A$1:$A$464,CS$2,$C$1:$C$464,CA322),0)</f>
        <v>0</v>
      </c>
      <c r="CT322">
        <f t="shared" ref="CT322:CT331" si="344">IF(CT$2&lt;&gt;$A322,SUMIFS($CI$1:$CI$464,$A$1:$A$464,CT$2,$C$1:$C$464,CB322),0)</f>
        <v>0</v>
      </c>
      <c r="CU322">
        <f t="shared" ref="CU322:CU331" si="345">IF(CU$2&lt;&gt;$A322,SUMIFS($CI$1:$CI$464,$A$1:$A$464,CU$2,$C$1:$C$464,CC322),0)</f>
        <v>0</v>
      </c>
      <c r="CV322">
        <f t="shared" ref="CV322:CV331" si="346">IF(CV$2&lt;&gt;$A322,SUMIFS($CI$1:$CI$464,$A$1:$A$464,CV$2,$C$1:$C$464,CD322),0)</f>
        <v>0</v>
      </c>
      <c r="CW322">
        <f t="shared" ref="CW322:CW331" si="347">IF(CW$2&lt;&gt;$A322,SUMIFS($CI$1:$CI$464,$A$1:$A$464,CW$2,$C$1:$C$464,CE322),0)</f>
        <v>0</v>
      </c>
      <c r="CX322">
        <f t="shared" ref="CX322:CX331" si="348">IF(CX$2&lt;&gt;$A322,SUMIFS($CI$1:$CI$464,$A$1:$A$464,CX$2,$C$1:$C$464,CF322),0)</f>
        <v>0</v>
      </c>
      <c r="CY322">
        <f t="shared" ref="CY322:CY331" si="349">SUM(CI322:CX322)</f>
        <v>30500</v>
      </c>
    </row>
    <row r="323" spans="1:103">
      <c r="A323" t="s">
        <v>368</v>
      </c>
      <c r="B323" t="s">
        <v>229</v>
      </c>
      <c r="C323">
        <v>2</v>
      </c>
      <c r="D323">
        <v>1</v>
      </c>
      <c r="E323">
        <v>2</v>
      </c>
      <c r="F323">
        <v>0</v>
      </c>
      <c r="H323">
        <v>4000</v>
      </c>
      <c r="I323">
        <v>66.666666666666671</v>
      </c>
      <c r="J323">
        <f t="shared" si="279"/>
        <v>134</v>
      </c>
      <c r="K323">
        <v>12000</v>
      </c>
      <c r="L323">
        <v>2000</v>
      </c>
      <c r="M323">
        <v>0</v>
      </c>
      <c r="N323">
        <v>0</v>
      </c>
      <c r="O323">
        <v>2000</v>
      </c>
      <c r="R323">
        <v>2</v>
      </c>
      <c r="AB323">
        <v>2</v>
      </c>
      <c r="AQ323">
        <v>2</v>
      </c>
      <c r="AT323">
        <v>1</v>
      </c>
      <c r="AY323">
        <f t="shared" si="282"/>
        <v>0</v>
      </c>
      <c r="AZ323">
        <f t="shared" si="283"/>
        <v>2</v>
      </c>
      <c r="BA323">
        <f t="shared" si="284"/>
        <v>0</v>
      </c>
      <c r="BB323">
        <f t="shared" si="285"/>
        <v>0</v>
      </c>
      <c r="BC323">
        <f t="shared" si="286"/>
        <v>0</v>
      </c>
      <c r="BD323">
        <f t="shared" si="287"/>
        <v>0</v>
      </c>
      <c r="BE323">
        <f t="shared" si="288"/>
        <v>0</v>
      </c>
      <c r="BF323">
        <f t="shared" si="289"/>
        <v>0</v>
      </c>
      <c r="BG323">
        <f t="shared" si="290"/>
        <v>0</v>
      </c>
      <c r="BH323">
        <f t="shared" si="291"/>
        <v>0</v>
      </c>
      <c r="BI323">
        <f t="shared" si="292"/>
        <v>0</v>
      </c>
      <c r="BJ323">
        <f t="shared" si="293"/>
        <v>5</v>
      </c>
      <c r="BK323">
        <f t="shared" si="294"/>
        <v>0</v>
      </c>
      <c r="BL323">
        <f t="shared" si="295"/>
        <v>0</v>
      </c>
      <c r="BM323">
        <f t="shared" si="296"/>
        <v>0</v>
      </c>
      <c r="BN323">
        <f t="shared" si="297"/>
        <v>0</v>
      </c>
      <c r="BO323">
        <f t="shared" si="298"/>
        <v>0</v>
      </c>
      <c r="BP323">
        <f t="shared" si="299"/>
        <v>0</v>
      </c>
      <c r="BQ323">
        <f t="shared" si="300"/>
        <v>0</v>
      </c>
      <c r="BR323">
        <f t="shared" si="301"/>
        <v>0</v>
      </c>
      <c r="BS323">
        <f t="shared" si="302"/>
        <v>0</v>
      </c>
      <c r="BT323">
        <f t="shared" si="303"/>
        <v>0</v>
      </c>
      <c r="BU323">
        <f t="shared" si="304"/>
        <v>0</v>
      </c>
      <c r="BV323">
        <f t="shared" si="305"/>
        <v>0</v>
      </c>
      <c r="BW323">
        <f t="shared" si="306"/>
        <v>0</v>
      </c>
      <c r="BX323">
        <f t="shared" si="307"/>
        <v>0</v>
      </c>
      <c r="BY323">
        <f t="shared" si="308"/>
        <v>3</v>
      </c>
      <c r="BZ323">
        <f t="shared" si="309"/>
        <v>0</v>
      </c>
      <c r="CA323">
        <f t="shared" si="310"/>
        <v>0</v>
      </c>
      <c r="CB323">
        <f t="shared" si="311"/>
        <v>5</v>
      </c>
      <c r="CC323">
        <f t="shared" si="312"/>
        <v>0</v>
      </c>
      <c r="CD323">
        <f t="shared" si="313"/>
        <v>0</v>
      </c>
      <c r="CE323">
        <f t="shared" si="314"/>
        <v>0</v>
      </c>
      <c r="CF323">
        <f t="shared" si="315"/>
        <v>0</v>
      </c>
      <c r="CG323">
        <f t="shared" si="280"/>
        <v>5</v>
      </c>
      <c r="CH323">
        <f t="shared" si="281"/>
        <v>5</v>
      </c>
      <c r="CI323">
        <f>CI322+K323</f>
        <v>18000</v>
      </c>
      <c r="CJ323">
        <f t="shared" si="334"/>
        <v>0</v>
      </c>
      <c r="CK323">
        <f t="shared" si="335"/>
        <v>0</v>
      </c>
      <c r="CL323">
        <f t="shared" si="336"/>
        <v>0</v>
      </c>
      <c r="CM323">
        <f t="shared" si="337"/>
        <v>0</v>
      </c>
      <c r="CN323">
        <f t="shared" si="338"/>
        <v>0</v>
      </c>
      <c r="CO323">
        <f t="shared" si="339"/>
        <v>0</v>
      </c>
      <c r="CP323">
        <f t="shared" si="340"/>
        <v>0</v>
      </c>
      <c r="CQ323">
        <f t="shared" si="341"/>
        <v>24500</v>
      </c>
      <c r="CR323">
        <f t="shared" si="342"/>
        <v>0</v>
      </c>
      <c r="CS323">
        <f t="shared" si="343"/>
        <v>0</v>
      </c>
      <c r="CT323">
        <f t="shared" si="344"/>
        <v>0</v>
      </c>
      <c r="CU323">
        <f t="shared" si="345"/>
        <v>0</v>
      </c>
      <c r="CV323">
        <f t="shared" si="346"/>
        <v>0</v>
      </c>
      <c r="CW323">
        <f t="shared" si="347"/>
        <v>0</v>
      </c>
      <c r="CX323">
        <f t="shared" si="348"/>
        <v>0</v>
      </c>
      <c r="CY323">
        <f t="shared" si="349"/>
        <v>42500</v>
      </c>
    </row>
    <row r="324" spans="1:103">
      <c r="A324" t="s">
        <v>368</v>
      </c>
      <c r="B324" t="s">
        <v>229</v>
      </c>
      <c r="C324">
        <v>3</v>
      </c>
      <c r="D324">
        <v>1</v>
      </c>
      <c r="E324">
        <v>3</v>
      </c>
      <c r="F324">
        <v>0</v>
      </c>
      <c r="H324">
        <v>8000</v>
      </c>
      <c r="I324">
        <v>133.33333333333334</v>
      </c>
      <c r="J324">
        <f t="shared" ref="J324:J462" si="350">ROUNDUP(H324/30,0)</f>
        <v>267</v>
      </c>
      <c r="K324">
        <v>24000</v>
      </c>
      <c r="L324">
        <v>4000</v>
      </c>
      <c r="M324">
        <v>0</v>
      </c>
      <c r="N324">
        <v>0</v>
      </c>
      <c r="O324">
        <v>4000</v>
      </c>
      <c r="R324">
        <v>3</v>
      </c>
      <c r="AB324">
        <v>3</v>
      </c>
      <c r="AQ324">
        <v>3</v>
      </c>
      <c r="AT324">
        <v>2</v>
      </c>
      <c r="AY324">
        <f t="shared" si="282"/>
        <v>0</v>
      </c>
      <c r="AZ324">
        <f t="shared" si="283"/>
        <v>2</v>
      </c>
      <c r="BA324">
        <f t="shared" si="284"/>
        <v>0</v>
      </c>
      <c r="BB324">
        <f t="shared" si="285"/>
        <v>0</v>
      </c>
      <c r="BC324">
        <f t="shared" si="286"/>
        <v>0</v>
      </c>
      <c r="BD324">
        <f t="shared" si="287"/>
        <v>0</v>
      </c>
      <c r="BE324">
        <f t="shared" si="288"/>
        <v>0</v>
      </c>
      <c r="BF324">
        <f t="shared" si="289"/>
        <v>0</v>
      </c>
      <c r="BG324">
        <f t="shared" si="290"/>
        <v>0</v>
      </c>
      <c r="BH324">
        <f t="shared" si="291"/>
        <v>0</v>
      </c>
      <c r="BI324">
        <f t="shared" si="292"/>
        <v>0</v>
      </c>
      <c r="BJ324">
        <f t="shared" si="293"/>
        <v>5</v>
      </c>
      <c r="BK324">
        <f t="shared" si="294"/>
        <v>0</v>
      </c>
      <c r="BL324">
        <f t="shared" si="295"/>
        <v>0</v>
      </c>
      <c r="BM324">
        <f t="shared" si="296"/>
        <v>0</v>
      </c>
      <c r="BN324">
        <f t="shared" si="297"/>
        <v>0</v>
      </c>
      <c r="BO324">
        <f t="shared" si="298"/>
        <v>0</v>
      </c>
      <c r="BP324">
        <f t="shared" si="299"/>
        <v>0</v>
      </c>
      <c r="BQ324">
        <f t="shared" si="300"/>
        <v>0</v>
      </c>
      <c r="BR324">
        <f t="shared" si="301"/>
        <v>0</v>
      </c>
      <c r="BS324">
        <f t="shared" si="302"/>
        <v>0</v>
      </c>
      <c r="BT324">
        <f t="shared" si="303"/>
        <v>0</v>
      </c>
      <c r="BU324">
        <f t="shared" si="304"/>
        <v>0</v>
      </c>
      <c r="BV324">
        <f t="shared" si="305"/>
        <v>0</v>
      </c>
      <c r="BW324">
        <f t="shared" si="306"/>
        <v>0</v>
      </c>
      <c r="BX324">
        <f t="shared" si="307"/>
        <v>0</v>
      </c>
      <c r="BY324">
        <f t="shared" si="308"/>
        <v>3</v>
      </c>
      <c r="BZ324">
        <f t="shared" si="309"/>
        <v>0</v>
      </c>
      <c r="CA324">
        <f t="shared" si="310"/>
        <v>0</v>
      </c>
      <c r="CB324">
        <f t="shared" si="311"/>
        <v>5</v>
      </c>
      <c r="CC324">
        <f t="shared" si="312"/>
        <v>0</v>
      </c>
      <c r="CD324">
        <f t="shared" si="313"/>
        <v>0</v>
      </c>
      <c r="CE324">
        <f t="shared" si="314"/>
        <v>0</v>
      </c>
      <c r="CF324">
        <f t="shared" si="315"/>
        <v>0</v>
      </c>
      <c r="CG324">
        <f t="shared" ref="CG324:CG462" si="351">MAX(AY324:CF324)</f>
        <v>5</v>
      </c>
      <c r="CH324">
        <f t="shared" ref="CH324:CH462" si="352">MAX(F324,CG324)</f>
        <v>5</v>
      </c>
      <c r="CI324">
        <f t="shared" ref="CI324:CI331" si="353">CI323+K324</f>
        <v>42000</v>
      </c>
      <c r="CJ324">
        <f t="shared" si="334"/>
        <v>0</v>
      </c>
      <c r="CK324">
        <f t="shared" si="335"/>
        <v>0</v>
      </c>
      <c r="CL324">
        <f t="shared" si="336"/>
        <v>0</v>
      </c>
      <c r="CM324">
        <f t="shared" si="337"/>
        <v>0</v>
      </c>
      <c r="CN324">
        <f t="shared" si="338"/>
        <v>0</v>
      </c>
      <c r="CO324">
        <f t="shared" si="339"/>
        <v>0</v>
      </c>
      <c r="CP324">
        <f t="shared" si="340"/>
        <v>0</v>
      </c>
      <c r="CQ324">
        <f t="shared" si="341"/>
        <v>24500</v>
      </c>
      <c r="CR324">
        <f t="shared" si="342"/>
        <v>0</v>
      </c>
      <c r="CS324">
        <f t="shared" si="343"/>
        <v>0</v>
      </c>
      <c r="CT324">
        <f t="shared" si="344"/>
        <v>0</v>
      </c>
      <c r="CU324">
        <f t="shared" si="345"/>
        <v>0</v>
      </c>
      <c r="CV324">
        <f t="shared" si="346"/>
        <v>0</v>
      </c>
      <c r="CW324">
        <f t="shared" si="347"/>
        <v>0</v>
      </c>
      <c r="CX324">
        <f t="shared" si="348"/>
        <v>0</v>
      </c>
      <c r="CY324">
        <f t="shared" si="349"/>
        <v>66500</v>
      </c>
    </row>
    <row r="325" spans="1:103">
      <c r="A325" t="s">
        <v>368</v>
      </c>
      <c r="B325" t="s">
        <v>229</v>
      </c>
      <c r="C325">
        <v>4</v>
      </c>
      <c r="D325">
        <v>1</v>
      </c>
      <c r="E325">
        <v>4</v>
      </c>
      <c r="F325">
        <v>0</v>
      </c>
      <c r="H325">
        <v>16000</v>
      </c>
      <c r="I325">
        <v>266.66666666666669</v>
      </c>
      <c r="J325">
        <f t="shared" si="350"/>
        <v>534</v>
      </c>
      <c r="K325">
        <v>48000</v>
      </c>
      <c r="L325">
        <v>8000</v>
      </c>
      <c r="M325">
        <v>0</v>
      </c>
      <c r="N325">
        <v>0</v>
      </c>
      <c r="O325">
        <v>8000</v>
      </c>
      <c r="R325">
        <v>4</v>
      </c>
      <c r="AB325">
        <v>4</v>
      </c>
      <c r="AQ325">
        <v>4</v>
      </c>
      <c r="AT325">
        <v>3</v>
      </c>
      <c r="AY325">
        <f t="shared" si="282"/>
        <v>0</v>
      </c>
      <c r="AZ325">
        <f t="shared" si="283"/>
        <v>2</v>
      </c>
      <c r="BA325">
        <f t="shared" si="284"/>
        <v>0</v>
      </c>
      <c r="BB325">
        <f t="shared" si="285"/>
        <v>0</v>
      </c>
      <c r="BC325">
        <f t="shared" si="286"/>
        <v>0</v>
      </c>
      <c r="BD325">
        <f t="shared" si="287"/>
        <v>0</v>
      </c>
      <c r="BE325">
        <f t="shared" si="288"/>
        <v>0</v>
      </c>
      <c r="BF325">
        <f t="shared" si="289"/>
        <v>0</v>
      </c>
      <c r="BG325">
        <f t="shared" si="290"/>
        <v>0</v>
      </c>
      <c r="BH325">
        <f t="shared" si="291"/>
        <v>0</v>
      </c>
      <c r="BI325">
        <f t="shared" si="292"/>
        <v>0</v>
      </c>
      <c r="BJ325">
        <f t="shared" si="293"/>
        <v>5</v>
      </c>
      <c r="BK325">
        <f t="shared" si="294"/>
        <v>0</v>
      </c>
      <c r="BL325">
        <f t="shared" si="295"/>
        <v>0</v>
      </c>
      <c r="BM325">
        <f t="shared" si="296"/>
        <v>0</v>
      </c>
      <c r="BN325">
        <f t="shared" si="297"/>
        <v>0</v>
      </c>
      <c r="BO325">
        <f t="shared" si="298"/>
        <v>0</v>
      </c>
      <c r="BP325">
        <f t="shared" si="299"/>
        <v>0</v>
      </c>
      <c r="BQ325">
        <f t="shared" si="300"/>
        <v>0</v>
      </c>
      <c r="BR325">
        <f t="shared" si="301"/>
        <v>0</v>
      </c>
      <c r="BS325">
        <f t="shared" si="302"/>
        <v>0</v>
      </c>
      <c r="BT325">
        <f t="shared" si="303"/>
        <v>0</v>
      </c>
      <c r="BU325">
        <f t="shared" si="304"/>
        <v>0</v>
      </c>
      <c r="BV325">
        <f t="shared" si="305"/>
        <v>0</v>
      </c>
      <c r="BW325">
        <f t="shared" si="306"/>
        <v>0</v>
      </c>
      <c r="BX325">
        <f t="shared" si="307"/>
        <v>0</v>
      </c>
      <c r="BY325">
        <f t="shared" si="308"/>
        <v>3</v>
      </c>
      <c r="BZ325">
        <f t="shared" si="309"/>
        <v>0</v>
      </c>
      <c r="CA325">
        <f t="shared" si="310"/>
        <v>0</v>
      </c>
      <c r="CB325">
        <f t="shared" si="311"/>
        <v>5</v>
      </c>
      <c r="CC325">
        <f t="shared" si="312"/>
        <v>0</v>
      </c>
      <c r="CD325">
        <f t="shared" si="313"/>
        <v>0</v>
      </c>
      <c r="CE325">
        <f t="shared" si="314"/>
        <v>0</v>
      </c>
      <c r="CF325">
        <f t="shared" si="315"/>
        <v>0</v>
      </c>
      <c r="CG325">
        <f t="shared" si="351"/>
        <v>5</v>
      </c>
      <c r="CH325">
        <f t="shared" si="352"/>
        <v>5</v>
      </c>
      <c r="CI325">
        <f t="shared" si="353"/>
        <v>90000</v>
      </c>
      <c r="CJ325">
        <f t="shared" si="334"/>
        <v>0</v>
      </c>
      <c r="CK325">
        <f t="shared" si="335"/>
        <v>0</v>
      </c>
      <c r="CL325">
        <f t="shared" si="336"/>
        <v>0</v>
      </c>
      <c r="CM325">
        <f t="shared" si="337"/>
        <v>0</v>
      </c>
      <c r="CN325">
        <f t="shared" si="338"/>
        <v>0</v>
      </c>
      <c r="CO325">
        <f t="shared" si="339"/>
        <v>0</v>
      </c>
      <c r="CP325">
        <f t="shared" si="340"/>
        <v>0</v>
      </c>
      <c r="CQ325">
        <f t="shared" si="341"/>
        <v>24500</v>
      </c>
      <c r="CR325">
        <f t="shared" si="342"/>
        <v>0</v>
      </c>
      <c r="CS325">
        <f t="shared" si="343"/>
        <v>0</v>
      </c>
      <c r="CT325">
        <f t="shared" si="344"/>
        <v>0</v>
      </c>
      <c r="CU325">
        <f t="shared" si="345"/>
        <v>0</v>
      </c>
      <c r="CV325">
        <f t="shared" si="346"/>
        <v>0</v>
      </c>
      <c r="CW325">
        <f t="shared" si="347"/>
        <v>0</v>
      </c>
      <c r="CX325">
        <f t="shared" si="348"/>
        <v>0</v>
      </c>
      <c r="CY325">
        <f t="shared" si="349"/>
        <v>114500</v>
      </c>
    </row>
    <row r="326" spans="1:103">
      <c r="A326" t="s">
        <v>368</v>
      </c>
      <c r="B326" t="s">
        <v>229</v>
      </c>
      <c r="C326">
        <v>5</v>
      </c>
      <c r="D326">
        <v>1</v>
      </c>
      <c r="E326">
        <v>5</v>
      </c>
      <c r="F326">
        <v>0</v>
      </c>
      <c r="H326">
        <v>32000</v>
      </c>
      <c r="I326">
        <v>533.33333333333337</v>
      </c>
      <c r="J326">
        <f t="shared" si="350"/>
        <v>1067</v>
      </c>
      <c r="K326">
        <v>96000</v>
      </c>
      <c r="L326">
        <v>16000</v>
      </c>
      <c r="M326">
        <v>0</v>
      </c>
      <c r="N326">
        <v>0</v>
      </c>
      <c r="O326">
        <v>16000</v>
      </c>
      <c r="R326">
        <v>5</v>
      </c>
      <c r="AB326">
        <v>5</v>
      </c>
      <c r="AQ326">
        <v>5</v>
      </c>
      <c r="AT326">
        <v>4</v>
      </c>
      <c r="AY326">
        <f t="shared" ref="AY326:AY341" si="354">SUMIFS($CH$3:$CH$341,$A$3:$A$341,Q$2,$C$3:$C$341,Q326)</f>
        <v>0</v>
      </c>
      <c r="AZ326">
        <f t="shared" ref="AZ326:AZ341" si="355">SUMIFS($CH$3:$CH$341,$A$3:$A$341,R$2,$C$3:$C$341,R326)</f>
        <v>2</v>
      </c>
      <c r="BA326">
        <f t="shared" ref="BA326:BA341" si="356">SUMIFS($CH$3:$CH$341,$A$3:$A$341,S$2,$C$3:$C$341,S326)</f>
        <v>0</v>
      </c>
      <c r="BB326">
        <f t="shared" ref="BB326:BB341" si="357">SUMIFS($CH$3:$CH$341,$A$3:$A$341,T$2,$C$3:$C$341,T326)</f>
        <v>0</v>
      </c>
      <c r="BC326">
        <f t="shared" ref="BC326:BC341" si="358">SUMIFS($CH$3:$CH$341,$A$3:$A$341,U$2,$C$3:$C$341,U326)</f>
        <v>0</v>
      </c>
      <c r="BD326">
        <f t="shared" ref="BD326:BD341" si="359">SUMIFS($CH$3:$CH$341,$A$3:$A$341,V$2,$C$3:$C$341,V326)</f>
        <v>0</v>
      </c>
      <c r="BE326">
        <f t="shared" ref="BE326:BE341" si="360">SUMIFS($CH$3:$CH$341,$A$3:$A$341,W$2,$C$3:$C$341,W326)</f>
        <v>0</v>
      </c>
      <c r="BF326">
        <f t="shared" ref="BF326:BF341" si="361">SUMIFS($CH$3:$CH$341,$A$3:$A$341,X$2,$C$3:$C$341,X326)</f>
        <v>0</v>
      </c>
      <c r="BG326">
        <f t="shared" ref="BG326:BG341" si="362">SUMIFS($CH$3:$CH$341,$A$3:$A$341,Y$2,$C$3:$C$341,Y326)</f>
        <v>0</v>
      </c>
      <c r="BH326">
        <f t="shared" ref="BH326:BH341" si="363">SUMIFS($CH$3:$CH$341,$A$3:$A$341,Z$2,$C$3:$C$341,Z326)</f>
        <v>0</v>
      </c>
      <c r="BI326">
        <f t="shared" ref="BI326:BI341" si="364">SUMIFS($CH$3:$CH$341,$A$3:$A$341,AA$2,$C$3:$C$341,AA326)</f>
        <v>0</v>
      </c>
      <c r="BJ326">
        <f t="shared" ref="BJ326:BJ341" si="365">SUMIFS($CH$3:$CH$341,$A$3:$A$341,AB$2,$C$3:$C$341,AB326)</f>
        <v>5</v>
      </c>
      <c r="BK326">
        <f t="shared" ref="BK326:BK341" si="366">SUMIFS($CH$3:$CH$341,$A$3:$A$341,AC$2,$C$3:$C$341,AC326)</f>
        <v>0</v>
      </c>
      <c r="BL326">
        <f t="shared" ref="BL326:BL341" si="367">SUMIFS($CH$3:$CH$341,$A$3:$A$341,AD$2,$C$3:$C$341,AD326)</f>
        <v>0</v>
      </c>
      <c r="BM326">
        <f t="shared" ref="BM326:BM341" si="368">SUMIFS($CH$3:$CH$341,$A$3:$A$341,AE$2,$C$3:$C$341,AE326)</f>
        <v>0</v>
      </c>
      <c r="BN326">
        <f t="shared" ref="BN326:BN341" si="369">SUMIFS($CH$3:$CH$341,$A$3:$A$341,AF$2,$C$3:$C$341,AF326)</f>
        <v>0</v>
      </c>
      <c r="BO326">
        <f t="shared" ref="BO326:BO341" si="370">SUMIFS($CH$3:$CH$341,$A$3:$A$341,AG$2,$C$3:$C$341,AG326)</f>
        <v>0</v>
      </c>
      <c r="BP326">
        <f t="shared" ref="BP326:BP341" si="371">SUMIFS($CH$3:$CH$341,$A$3:$A$341,AH$2,$C$3:$C$341,AH326)</f>
        <v>0</v>
      </c>
      <c r="BQ326">
        <f t="shared" ref="BQ326:BQ341" si="372">SUMIFS($CH$3:$CH$341,$A$3:$A$341,AI$2,$C$3:$C$341,AI326)</f>
        <v>0</v>
      </c>
      <c r="BR326">
        <f t="shared" ref="BR326:BR341" si="373">SUMIFS($CH$3:$CH$341,$A$3:$A$341,AJ$2,$C$3:$C$341,AJ326)</f>
        <v>0</v>
      </c>
      <c r="BS326">
        <f t="shared" ref="BS326:BS341" si="374">SUMIFS($CH$3:$CH$341,$A$3:$A$341,AK$2,$C$3:$C$341,AK326)</f>
        <v>0</v>
      </c>
      <c r="BT326">
        <f t="shared" ref="BT326:BT341" si="375">SUMIFS($CH$3:$CH$341,$A$3:$A$341,AL$2,$C$3:$C$341,AL326)</f>
        <v>0</v>
      </c>
      <c r="BU326">
        <f t="shared" ref="BU326:BU341" si="376">SUMIFS($CH$3:$CH$341,$A$3:$A$341,AM$2,$C$3:$C$341,AM326)</f>
        <v>0</v>
      </c>
      <c r="BV326">
        <f t="shared" ref="BV326:BV341" si="377">SUMIFS($CH$3:$CH$341,$A$3:$A$341,AN$2,$C$3:$C$341,AN326)</f>
        <v>0</v>
      </c>
      <c r="BW326">
        <f t="shared" ref="BW326:BW341" si="378">SUMIFS($CH$3:$CH$341,$A$3:$A$341,AO$2,$C$3:$C$341,AO326)</f>
        <v>0</v>
      </c>
      <c r="BX326">
        <f t="shared" ref="BX326:BX341" si="379">SUMIFS($CH$3:$CH$341,$A$3:$A$341,AP$2,$C$3:$C$341,AP326)</f>
        <v>0</v>
      </c>
      <c r="BY326">
        <f t="shared" ref="BY326:BY341" si="380">SUMIFS($CH$3:$CH$341,$A$3:$A$341,AQ$2,$C$3:$C$341,AQ326)</f>
        <v>3</v>
      </c>
      <c r="BZ326">
        <f t="shared" ref="BZ326:BZ341" si="381">SUMIFS($CH$3:$CH$341,$A$3:$A$341,AR$2,$C$3:$C$341,AR326)</f>
        <v>0</v>
      </c>
      <c r="CA326">
        <f t="shared" ref="CA326:CA341" si="382">SUMIFS($CH$3:$CH$341,$A$3:$A$341,AS$2,$C$3:$C$341,AS326)</f>
        <v>0</v>
      </c>
      <c r="CB326">
        <f t="shared" ref="CB326:CB341" si="383">SUMIFS($CH$3:$CH$341,$A$3:$A$341,AT$2,$C$3:$C$341,AT326)</f>
        <v>5</v>
      </c>
      <c r="CC326">
        <f t="shared" ref="CC326:CC341" si="384">SUMIFS($CH$3:$CH$341,$A$3:$A$341,AU$2,$C$3:$C$341,AU326)</f>
        <v>0</v>
      </c>
      <c r="CD326">
        <f t="shared" ref="CD326:CD341" si="385">SUMIFS($CH$3:$CH$341,$A$3:$A$341,AV$2,$C$3:$C$341,AV326)</f>
        <v>0</v>
      </c>
      <c r="CE326">
        <f t="shared" ref="CE326:CE341" si="386">SUMIFS($CH$3:$CH$341,$A$3:$A$341,AW$2,$C$3:$C$341,AW326)</f>
        <v>0</v>
      </c>
      <c r="CF326">
        <f t="shared" ref="CF326:CF341" si="387">SUMIFS($CH$3:$CH$341,$A$3:$A$341,AX$2,$C$3:$C$341,AX326)</f>
        <v>0</v>
      </c>
      <c r="CG326">
        <f t="shared" si="351"/>
        <v>5</v>
      </c>
      <c r="CH326">
        <f t="shared" si="352"/>
        <v>5</v>
      </c>
      <c r="CI326">
        <f t="shared" si="353"/>
        <v>186000</v>
      </c>
      <c r="CJ326">
        <f t="shared" si="334"/>
        <v>0</v>
      </c>
      <c r="CK326">
        <f t="shared" si="335"/>
        <v>0</v>
      </c>
      <c r="CL326">
        <f t="shared" si="336"/>
        <v>0</v>
      </c>
      <c r="CM326">
        <f t="shared" si="337"/>
        <v>0</v>
      </c>
      <c r="CN326">
        <f t="shared" si="338"/>
        <v>0</v>
      </c>
      <c r="CO326">
        <f t="shared" si="339"/>
        <v>0</v>
      </c>
      <c r="CP326">
        <f t="shared" si="340"/>
        <v>0</v>
      </c>
      <c r="CQ326">
        <f t="shared" si="341"/>
        <v>24500</v>
      </c>
      <c r="CR326">
        <f t="shared" si="342"/>
        <v>0</v>
      </c>
      <c r="CS326">
        <f t="shared" si="343"/>
        <v>0</v>
      </c>
      <c r="CT326">
        <f t="shared" si="344"/>
        <v>0</v>
      </c>
      <c r="CU326">
        <f t="shared" si="345"/>
        <v>0</v>
      </c>
      <c r="CV326">
        <f t="shared" si="346"/>
        <v>0</v>
      </c>
      <c r="CW326">
        <f t="shared" si="347"/>
        <v>0</v>
      </c>
      <c r="CX326">
        <f t="shared" si="348"/>
        <v>0</v>
      </c>
      <c r="CY326">
        <f t="shared" si="349"/>
        <v>210500</v>
      </c>
    </row>
    <row r="327" spans="1:103">
      <c r="A327" t="s">
        <v>368</v>
      </c>
      <c r="B327" t="s">
        <v>229</v>
      </c>
      <c r="C327">
        <v>6</v>
      </c>
      <c r="D327">
        <v>1</v>
      </c>
      <c r="E327">
        <v>6</v>
      </c>
      <c r="F327">
        <v>0</v>
      </c>
      <c r="H327">
        <v>64000</v>
      </c>
      <c r="I327">
        <v>1066.6666666666667</v>
      </c>
      <c r="J327">
        <f t="shared" si="350"/>
        <v>2134</v>
      </c>
      <c r="K327">
        <v>192000</v>
      </c>
      <c r="L327">
        <v>32000</v>
      </c>
      <c r="M327">
        <v>0</v>
      </c>
      <c r="N327">
        <v>0</v>
      </c>
      <c r="O327">
        <v>32000</v>
      </c>
      <c r="R327">
        <v>6</v>
      </c>
      <c r="AB327">
        <v>6</v>
      </c>
      <c r="AQ327">
        <v>6</v>
      </c>
      <c r="AT327">
        <v>5</v>
      </c>
      <c r="AY327">
        <f t="shared" si="354"/>
        <v>0</v>
      </c>
      <c r="AZ327">
        <f t="shared" si="355"/>
        <v>2</v>
      </c>
      <c r="BA327">
        <f t="shared" si="356"/>
        <v>0</v>
      </c>
      <c r="BB327">
        <f t="shared" si="357"/>
        <v>0</v>
      </c>
      <c r="BC327">
        <f t="shared" si="358"/>
        <v>0</v>
      </c>
      <c r="BD327">
        <f t="shared" si="359"/>
        <v>0</v>
      </c>
      <c r="BE327">
        <f t="shared" si="360"/>
        <v>0</v>
      </c>
      <c r="BF327">
        <f t="shared" si="361"/>
        <v>0</v>
      </c>
      <c r="BG327">
        <f t="shared" si="362"/>
        <v>0</v>
      </c>
      <c r="BH327">
        <f t="shared" si="363"/>
        <v>0</v>
      </c>
      <c r="BI327">
        <f t="shared" si="364"/>
        <v>0</v>
      </c>
      <c r="BJ327">
        <f t="shared" si="365"/>
        <v>5</v>
      </c>
      <c r="BK327">
        <f t="shared" si="366"/>
        <v>0</v>
      </c>
      <c r="BL327">
        <f t="shared" si="367"/>
        <v>0</v>
      </c>
      <c r="BM327">
        <f t="shared" si="368"/>
        <v>0</v>
      </c>
      <c r="BN327">
        <f t="shared" si="369"/>
        <v>0</v>
      </c>
      <c r="BO327">
        <f t="shared" si="370"/>
        <v>0</v>
      </c>
      <c r="BP327">
        <f t="shared" si="371"/>
        <v>0</v>
      </c>
      <c r="BQ327">
        <f t="shared" si="372"/>
        <v>0</v>
      </c>
      <c r="BR327">
        <f t="shared" si="373"/>
        <v>0</v>
      </c>
      <c r="BS327">
        <f t="shared" si="374"/>
        <v>0</v>
      </c>
      <c r="BT327">
        <f t="shared" si="375"/>
        <v>0</v>
      </c>
      <c r="BU327">
        <f t="shared" si="376"/>
        <v>0</v>
      </c>
      <c r="BV327">
        <f t="shared" si="377"/>
        <v>0</v>
      </c>
      <c r="BW327">
        <f t="shared" si="378"/>
        <v>0</v>
      </c>
      <c r="BX327">
        <f t="shared" si="379"/>
        <v>0</v>
      </c>
      <c r="BY327">
        <f t="shared" si="380"/>
        <v>3</v>
      </c>
      <c r="BZ327">
        <f t="shared" si="381"/>
        <v>0</v>
      </c>
      <c r="CA327">
        <f t="shared" si="382"/>
        <v>0</v>
      </c>
      <c r="CB327">
        <f t="shared" si="383"/>
        <v>5</v>
      </c>
      <c r="CC327">
        <f t="shared" si="384"/>
        <v>0</v>
      </c>
      <c r="CD327">
        <f t="shared" si="385"/>
        <v>0</v>
      </c>
      <c r="CE327">
        <f t="shared" si="386"/>
        <v>0</v>
      </c>
      <c r="CF327">
        <f t="shared" si="387"/>
        <v>0</v>
      </c>
      <c r="CG327">
        <f t="shared" si="351"/>
        <v>5</v>
      </c>
      <c r="CH327">
        <f t="shared" si="352"/>
        <v>5</v>
      </c>
      <c r="CI327">
        <f t="shared" si="353"/>
        <v>378000</v>
      </c>
      <c r="CJ327">
        <f t="shared" si="334"/>
        <v>0</v>
      </c>
      <c r="CK327">
        <f t="shared" si="335"/>
        <v>0</v>
      </c>
      <c r="CL327">
        <f t="shared" si="336"/>
        <v>0</v>
      </c>
      <c r="CM327">
        <f t="shared" si="337"/>
        <v>0</v>
      </c>
      <c r="CN327">
        <f t="shared" si="338"/>
        <v>0</v>
      </c>
      <c r="CO327">
        <f t="shared" si="339"/>
        <v>0</v>
      </c>
      <c r="CP327">
        <f t="shared" si="340"/>
        <v>0</v>
      </c>
      <c r="CQ327">
        <f t="shared" si="341"/>
        <v>24500</v>
      </c>
      <c r="CR327">
        <f t="shared" si="342"/>
        <v>0</v>
      </c>
      <c r="CS327">
        <f t="shared" si="343"/>
        <v>0</v>
      </c>
      <c r="CT327">
        <f t="shared" si="344"/>
        <v>0</v>
      </c>
      <c r="CU327">
        <f t="shared" si="345"/>
        <v>0</v>
      </c>
      <c r="CV327">
        <f t="shared" si="346"/>
        <v>0</v>
      </c>
      <c r="CW327">
        <f t="shared" si="347"/>
        <v>0</v>
      </c>
      <c r="CX327">
        <f t="shared" si="348"/>
        <v>0</v>
      </c>
      <c r="CY327">
        <f t="shared" si="349"/>
        <v>402500</v>
      </c>
    </row>
    <row r="328" spans="1:103">
      <c r="A328" t="s">
        <v>368</v>
      </c>
      <c r="B328" t="s">
        <v>229</v>
      </c>
      <c r="C328">
        <v>7</v>
      </c>
      <c r="D328">
        <v>1</v>
      </c>
      <c r="E328">
        <v>7</v>
      </c>
      <c r="F328">
        <v>0</v>
      </c>
      <c r="H328">
        <v>128000</v>
      </c>
      <c r="I328">
        <v>2133.3333333333335</v>
      </c>
      <c r="J328">
        <f t="shared" si="350"/>
        <v>4267</v>
      </c>
      <c r="K328">
        <v>384000</v>
      </c>
      <c r="L328">
        <v>64000</v>
      </c>
      <c r="M328">
        <v>0</v>
      </c>
      <c r="N328">
        <v>0</v>
      </c>
      <c r="O328">
        <v>64000</v>
      </c>
      <c r="R328">
        <v>7</v>
      </c>
      <c r="AB328">
        <v>7</v>
      </c>
      <c r="AQ328">
        <v>7</v>
      </c>
      <c r="AT328">
        <v>6</v>
      </c>
      <c r="AY328">
        <f t="shared" si="354"/>
        <v>0</v>
      </c>
      <c r="AZ328">
        <f t="shared" si="355"/>
        <v>2</v>
      </c>
      <c r="BA328">
        <f t="shared" si="356"/>
        <v>0</v>
      </c>
      <c r="BB328">
        <f t="shared" si="357"/>
        <v>0</v>
      </c>
      <c r="BC328">
        <f t="shared" si="358"/>
        <v>0</v>
      </c>
      <c r="BD328">
        <f t="shared" si="359"/>
        <v>0</v>
      </c>
      <c r="BE328">
        <f t="shared" si="360"/>
        <v>0</v>
      </c>
      <c r="BF328">
        <f t="shared" si="361"/>
        <v>0</v>
      </c>
      <c r="BG328">
        <f t="shared" si="362"/>
        <v>0</v>
      </c>
      <c r="BH328">
        <f t="shared" si="363"/>
        <v>0</v>
      </c>
      <c r="BI328">
        <f t="shared" si="364"/>
        <v>0</v>
      </c>
      <c r="BJ328">
        <f t="shared" si="365"/>
        <v>5</v>
      </c>
      <c r="BK328">
        <f t="shared" si="366"/>
        <v>0</v>
      </c>
      <c r="BL328">
        <f t="shared" si="367"/>
        <v>0</v>
      </c>
      <c r="BM328">
        <f t="shared" si="368"/>
        <v>0</v>
      </c>
      <c r="BN328">
        <f t="shared" si="369"/>
        <v>0</v>
      </c>
      <c r="BO328">
        <f t="shared" si="370"/>
        <v>0</v>
      </c>
      <c r="BP328">
        <f t="shared" si="371"/>
        <v>0</v>
      </c>
      <c r="BQ328">
        <f t="shared" si="372"/>
        <v>0</v>
      </c>
      <c r="BR328">
        <f t="shared" si="373"/>
        <v>0</v>
      </c>
      <c r="BS328">
        <f t="shared" si="374"/>
        <v>0</v>
      </c>
      <c r="BT328">
        <f t="shared" si="375"/>
        <v>0</v>
      </c>
      <c r="BU328">
        <f t="shared" si="376"/>
        <v>0</v>
      </c>
      <c r="BV328">
        <f t="shared" si="377"/>
        <v>0</v>
      </c>
      <c r="BW328">
        <f t="shared" si="378"/>
        <v>0</v>
      </c>
      <c r="BX328">
        <f t="shared" si="379"/>
        <v>0</v>
      </c>
      <c r="BY328">
        <f t="shared" si="380"/>
        <v>3</v>
      </c>
      <c r="BZ328">
        <f t="shared" si="381"/>
        <v>0</v>
      </c>
      <c r="CA328">
        <f t="shared" si="382"/>
        <v>0</v>
      </c>
      <c r="CB328">
        <f t="shared" si="383"/>
        <v>5</v>
      </c>
      <c r="CC328">
        <f t="shared" si="384"/>
        <v>0</v>
      </c>
      <c r="CD328">
        <f t="shared" si="385"/>
        <v>0</v>
      </c>
      <c r="CE328">
        <f t="shared" si="386"/>
        <v>0</v>
      </c>
      <c r="CF328">
        <f t="shared" si="387"/>
        <v>0</v>
      </c>
      <c r="CG328">
        <f t="shared" si="351"/>
        <v>5</v>
      </c>
      <c r="CH328">
        <f t="shared" si="352"/>
        <v>5</v>
      </c>
      <c r="CI328">
        <f t="shared" si="353"/>
        <v>762000</v>
      </c>
      <c r="CJ328">
        <f t="shared" si="334"/>
        <v>0</v>
      </c>
      <c r="CK328">
        <f t="shared" si="335"/>
        <v>0</v>
      </c>
      <c r="CL328">
        <f t="shared" si="336"/>
        <v>0</v>
      </c>
      <c r="CM328">
        <f t="shared" si="337"/>
        <v>0</v>
      </c>
      <c r="CN328">
        <f t="shared" si="338"/>
        <v>0</v>
      </c>
      <c r="CO328">
        <f t="shared" si="339"/>
        <v>0</v>
      </c>
      <c r="CP328">
        <f t="shared" si="340"/>
        <v>0</v>
      </c>
      <c r="CQ328">
        <f t="shared" si="341"/>
        <v>24500</v>
      </c>
      <c r="CR328">
        <f t="shared" si="342"/>
        <v>0</v>
      </c>
      <c r="CS328">
        <f t="shared" si="343"/>
        <v>0</v>
      </c>
      <c r="CT328">
        <f t="shared" si="344"/>
        <v>0</v>
      </c>
      <c r="CU328">
        <f t="shared" si="345"/>
        <v>0</v>
      </c>
      <c r="CV328">
        <f t="shared" si="346"/>
        <v>0</v>
      </c>
      <c r="CW328">
        <f t="shared" si="347"/>
        <v>0</v>
      </c>
      <c r="CX328">
        <f t="shared" si="348"/>
        <v>0</v>
      </c>
      <c r="CY328">
        <f t="shared" si="349"/>
        <v>786500</v>
      </c>
    </row>
    <row r="329" spans="1:103">
      <c r="A329" t="s">
        <v>368</v>
      </c>
      <c r="B329" t="s">
        <v>229</v>
      </c>
      <c r="C329">
        <v>8</v>
      </c>
      <c r="D329">
        <v>1</v>
      </c>
      <c r="E329">
        <v>8</v>
      </c>
      <c r="F329">
        <v>0</v>
      </c>
      <c r="H329">
        <v>256000</v>
      </c>
      <c r="I329">
        <v>4266.666666666667</v>
      </c>
      <c r="J329">
        <f t="shared" si="350"/>
        <v>8534</v>
      </c>
      <c r="K329">
        <v>768000</v>
      </c>
      <c r="L329">
        <v>128000</v>
      </c>
      <c r="M329">
        <v>0</v>
      </c>
      <c r="N329">
        <v>0</v>
      </c>
      <c r="O329">
        <v>128000</v>
      </c>
      <c r="R329">
        <v>8</v>
      </c>
      <c r="AB329">
        <v>8</v>
      </c>
      <c r="AQ329">
        <v>8</v>
      </c>
      <c r="AT329">
        <v>7</v>
      </c>
      <c r="AY329">
        <f t="shared" si="354"/>
        <v>0</v>
      </c>
      <c r="AZ329">
        <f t="shared" si="355"/>
        <v>2</v>
      </c>
      <c r="BA329">
        <f t="shared" si="356"/>
        <v>0</v>
      </c>
      <c r="BB329">
        <f t="shared" si="357"/>
        <v>0</v>
      </c>
      <c r="BC329">
        <f t="shared" si="358"/>
        <v>0</v>
      </c>
      <c r="BD329">
        <f t="shared" si="359"/>
        <v>0</v>
      </c>
      <c r="BE329">
        <f t="shared" si="360"/>
        <v>0</v>
      </c>
      <c r="BF329">
        <f t="shared" si="361"/>
        <v>0</v>
      </c>
      <c r="BG329">
        <f t="shared" si="362"/>
        <v>0</v>
      </c>
      <c r="BH329">
        <f t="shared" si="363"/>
        <v>0</v>
      </c>
      <c r="BI329">
        <f t="shared" si="364"/>
        <v>0</v>
      </c>
      <c r="BJ329">
        <f t="shared" si="365"/>
        <v>5</v>
      </c>
      <c r="BK329">
        <f t="shared" si="366"/>
        <v>0</v>
      </c>
      <c r="BL329">
        <f t="shared" si="367"/>
        <v>0</v>
      </c>
      <c r="BM329">
        <f t="shared" si="368"/>
        <v>0</v>
      </c>
      <c r="BN329">
        <f t="shared" si="369"/>
        <v>0</v>
      </c>
      <c r="BO329">
        <f t="shared" si="370"/>
        <v>0</v>
      </c>
      <c r="BP329">
        <f t="shared" si="371"/>
        <v>0</v>
      </c>
      <c r="BQ329">
        <f t="shared" si="372"/>
        <v>0</v>
      </c>
      <c r="BR329">
        <f t="shared" si="373"/>
        <v>0</v>
      </c>
      <c r="BS329">
        <f t="shared" si="374"/>
        <v>0</v>
      </c>
      <c r="BT329">
        <f t="shared" si="375"/>
        <v>0</v>
      </c>
      <c r="BU329">
        <f t="shared" si="376"/>
        <v>0</v>
      </c>
      <c r="BV329">
        <f t="shared" si="377"/>
        <v>0</v>
      </c>
      <c r="BW329">
        <f t="shared" si="378"/>
        <v>0</v>
      </c>
      <c r="BX329">
        <f t="shared" si="379"/>
        <v>0</v>
      </c>
      <c r="BY329">
        <f t="shared" si="380"/>
        <v>3</v>
      </c>
      <c r="BZ329">
        <f t="shared" si="381"/>
        <v>0</v>
      </c>
      <c r="CA329">
        <f t="shared" si="382"/>
        <v>0</v>
      </c>
      <c r="CB329">
        <f t="shared" si="383"/>
        <v>5</v>
      </c>
      <c r="CC329">
        <f t="shared" si="384"/>
        <v>0</v>
      </c>
      <c r="CD329">
        <f t="shared" si="385"/>
        <v>0</v>
      </c>
      <c r="CE329">
        <f t="shared" si="386"/>
        <v>0</v>
      </c>
      <c r="CF329">
        <f t="shared" si="387"/>
        <v>0</v>
      </c>
      <c r="CG329">
        <f t="shared" si="351"/>
        <v>5</v>
      </c>
      <c r="CH329">
        <f t="shared" si="352"/>
        <v>5</v>
      </c>
      <c r="CI329">
        <f t="shared" si="353"/>
        <v>1530000</v>
      </c>
      <c r="CJ329">
        <f t="shared" si="334"/>
        <v>0</v>
      </c>
      <c r="CK329">
        <f t="shared" si="335"/>
        <v>0</v>
      </c>
      <c r="CL329">
        <f t="shared" si="336"/>
        <v>0</v>
      </c>
      <c r="CM329">
        <f t="shared" si="337"/>
        <v>0</v>
      </c>
      <c r="CN329">
        <f t="shared" si="338"/>
        <v>0</v>
      </c>
      <c r="CO329">
        <f t="shared" si="339"/>
        <v>0</v>
      </c>
      <c r="CP329">
        <f t="shared" si="340"/>
        <v>0</v>
      </c>
      <c r="CQ329">
        <f t="shared" si="341"/>
        <v>24500</v>
      </c>
      <c r="CR329">
        <f t="shared" si="342"/>
        <v>0</v>
      </c>
      <c r="CS329">
        <f t="shared" si="343"/>
        <v>0</v>
      </c>
      <c r="CT329">
        <f t="shared" si="344"/>
        <v>0</v>
      </c>
      <c r="CU329">
        <f t="shared" si="345"/>
        <v>0</v>
      </c>
      <c r="CV329">
        <f t="shared" si="346"/>
        <v>0</v>
      </c>
      <c r="CW329">
        <f t="shared" si="347"/>
        <v>0</v>
      </c>
      <c r="CX329">
        <f t="shared" si="348"/>
        <v>0</v>
      </c>
      <c r="CY329">
        <f t="shared" si="349"/>
        <v>1554500</v>
      </c>
    </row>
    <row r="330" spans="1:103">
      <c r="A330" t="s">
        <v>368</v>
      </c>
      <c r="B330" t="s">
        <v>229</v>
      </c>
      <c r="C330">
        <v>9</v>
      </c>
      <c r="D330">
        <v>1</v>
      </c>
      <c r="E330">
        <v>9</v>
      </c>
      <c r="F330">
        <v>0</v>
      </c>
      <c r="H330">
        <v>512000</v>
      </c>
      <c r="I330">
        <v>8533.3333333333339</v>
      </c>
      <c r="J330">
        <f t="shared" si="350"/>
        <v>17067</v>
      </c>
      <c r="K330">
        <v>1536000</v>
      </c>
      <c r="L330">
        <v>256000</v>
      </c>
      <c r="M330">
        <v>0</v>
      </c>
      <c r="N330">
        <v>0</v>
      </c>
      <c r="O330">
        <v>256000</v>
      </c>
      <c r="R330">
        <v>9</v>
      </c>
      <c r="AB330">
        <v>9</v>
      </c>
      <c r="AQ330">
        <v>9</v>
      </c>
      <c r="AT330">
        <v>8</v>
      </c>
      <c r="AY330">
        <f t="shared" si="354"/>
        <v>0</v>
      </c>
      <c r="AZ330">
        <f t="shared" si="355"/>
        <v>2</v>
      </c>
      <c r="BA330">
        <f t="shared" si="356"/>
        <v>0</v>
      </c>
      <c r="BB330">
        <f t="shared" si="357"/>
        <v>0</v>
      </c>
      <c r="BC330">
        <f t="shared" si="358"/>
        <v>0</v>
      </c>
      <c r="BD330">
        <f t="shared" si="359"/>
        <v>0</v>
      </c>
      <c r="BE330">
        <f t="shared" si="360"/>
        <v>0</v>
      </c>
      <c r="BF330">
        <f t="shared" si="361"/>
        <v>0</v>
      </c>
      <c r="BG330">
        <f t="shared" si="362"/>
        <v>0</v>
      </c>
      <c r="BH330">
        <f t="shared" si="363"/>
        <v>0</v>
      </c>
      <c r="BI330">
        <f t="shared" si="364"/>
        <v>0</v>
      </c>
      <c r="BJ330">
        <f t="shared" si="365"/>
        <v>5</v>
      </c>
      <c r="BK330">
        <f t="shared" si="366"/>
        <v>0</v>
      </c>
      <c r="BL330">
        <f t="shared" si="367"/>
        <v>0</v>
      </c>
      <c r="BM330">
        <f t="shared" si="368"/>
        <v>0</v>
      </c>
      <c r="BN330">
        <f t="shared" si="369"/>
        <v>0</v>
      </c>
      <c r="BO330">
        <f t="shared" si="370"/>
        <v>0</v>
      </c>
      <c r="BP330">
        <f t="shared" si="371"/>
        <v>0</v>
      </c>
      <c r="BQ330">
        <f t="shared" si="372"/>
        <v>0</v>
      </c>
      <c r="BR330">
        <f t="shared" si="373"/>
        <v>0</v>
      </c>
      <c r="BS330">
        <f t="shared" si="374"/>
        <v>0</v>
      </c>
      <c r="BT330">
        <f t="shared" si="375"/>
        <v>0</v>
      </c>
      <c r="BU330">
        <f t="shared" si="376"/>
        <v>0</v>
      </c>
      <c r="BV330">
        <f t="shared" si="377"/>
        <v>0</v>
      </c>
      <c r="BW330">
        <f t="shared" si="378"/>
        <v>0</v>
      </c>
      <c r="BX330">
        <f t="shared" si="379"/>
        <v>0</v>
      </c>
      <c r="BY330">
        <f t="shared" si="380"/>
        <v>3</v>
      </c>
      <c r="BZ330">
        <f t="shared" si="381"/>
        <v>0</v>
      </c>
      <c r="CA330">
        <f t="shared" si="382"/>
        <v>0</v>
      </c>
      <c r="CB330">
        <f t="shared" si="383"/>
        <v>5</v>
      </c>
      <c r="CC330">
        <f t="shared" si="384"/>
        <v>0</v>
      </c>
      <c r="CD330">
        <f t="shared" si="385"/>
        <v>0</v>
      </c>
      <c r="CE330">
        <f t="shared" si="386"/>
        <v>0</v>
      </c>
      <c r="CF330">
        <f t="shared" si="387"/>
        <v>0</v>
      </c>
      <c r="CG330">
        <f t="shared" si="351"/>
        <v>5</v>
      </c>
      <c r="CH330">
        <f t="shared" si="352"/>
        <v>5</v>
      </c>
      <c r="CI330">
        <f t="shared" si="353"/>
        <v>3066000</v>
      </c>
      <c r="CJ330">
        <f t="shared" si="334"/>
        <v>0</v>
      </c>
      <c r="CK330">
        <f t="shared" si="335"/>
        <v>0</v>
      </c>
      <c r="CL330">
        <f t="shared" si="336"/>
        <v>0</v>
      </c>
      <c r="CM330">
        <f t="shared" si="337"/>
        <v>0</v>
      </c>
      <c r="CN330">
        <f t="shared" si="338"/>
        <v>0</v>
      </c>
      <c r="CO330">
        <f t="shared" si="339"/>
        <v>0</v>
      </c>
      <c r="CP330">
        <f t="shared" si="340"/>
        <v>0</v>
      </c>
      <c r="CQ330">
        <f t="shared" si="341"/>
        <v>24500</v>
      </c>
      <c r="CR330">
        <f t="shared" si="342"/>
        <v>0</v>
      </c>
      <c r="CS330">
        <f t="shared" si="343"/>
        <v>0</v>
      </c>
      <c r="CT330">
        <f t="shared" si="344"/>
        <v>0</v>
      </c>
      <c r="CU330">
        <f t="shared" si="345"/>
        <v>0</v>
      </c>
      <c r="CV330">
        <f t="shared" si="346"/>
        <v>0</v>
      </c>
      <c r="CW330">
        <f t="shared" si="347"/>
        <v>0</v>
      </c>
      <c r="CX330">
        <f t="shared" si="348"/>
        <v>0</v>
      </c>
      <c r="CY330">
        <f t="shared" si="349"/>
        <v>3090500</v>
      </c>
    </row>
    <row r="331" spans="1:103">
      <c r="A331" t="s">
        <v>368</v>
      </c>
      <c r="B331" t="s">
        <v>229</v>
      </c>
      <c r="C331">
        <v>10</v>
      </c>
      <c r="D331">
        <v>1</v>
      </c>
      <c r="E331">
        <v>10</v>
      </c>
      <c r="F331">
        <v>0</v>
      </c>
      <c r="H331">
        <v>1024000</v>
      </c>
      <c r="I331">
        <v>17066.666666666668</v>
      </c>
      <c r="J331">
        <f t="shared" si="350"/>
        <v>34134</v>
      </c>
      <c r="K331">
        <v>3072000</v>
      </c>
      <c r="L331">
        <v>512000</v>
      </c>
      <c r="M331">
        <v>0</v>
      </c>
      <c r="N331">
        <v>0</v>
      </c>
      <c r="O331">
        <v>512000</v>
      </c>
      <c r="R331">
        <v>10</v>
      </c>
      <c r="AB331">
        <v>10</v>
      </c>
      <c r="AQ331">
        <v>10</v>
      </c>
      <c r="AT331">
        <v>9</v>
      </c>
      <c r="AY331">
        <f t="shared" si="354"/>
        <v>0</v>
      </c>
      <c r="AZ331">
        <f t="shared" si="355"/>
        <v>2</v>
      </c>
      <c r="BA331">
        <f t="shared" si="356"/>
        <v>0</v>
      </c>
      <c r="BB331">
        <f t="shared" si="357"/>
        <v>0</v>
      </c>
      <c r="BC331">
        <f t="shared" si="358"/>
        <v>0</v>
      </c>
      <c r="BD331">
        <f t="shared" si="359"/>
        <v>0</v>
      </c>
      <c r="BE331">
        <f t="shared" si="360"/>
        <v>0</v>
      </c>
      <c r="BF331">
        <f t="shared" si="361"/>
        <v>0</v>
      </c>
      <c r="BG331">
        <f t="shared" si="362"/>
        <v>0</v>
      </c>
      <c r="BH331">
        <f t="shared" si="363"/>
        <v>0</v>
      </c>
      <c r="BI331">
        <f t="shared" si="364"/>
        <v>0</v>
      </c>
      <c r="BJ331">
        <f t="shared" si="365"/>
        <v>5</v>
      </c>
      <c r="BK331">
        <f t="shared" si="366"/>
        <v>0</v>
      </c>
      <c r="BL331">
        <f t="shared" si="367"/>
        <v>0</v>
      </c>
      <c r="BM331">
        <f t="shared" si="368"/>
        <v>0</v>
      </c>
      <c r="BN331">
        <f t="shared" si="369"/>
        <v>0</v>
      </c>
      <c r="BO331">
        <f t="shared" si="370"/>
        <v>0</v>
      </c>
      <c r="BP331">
        <f t="shared" si="371"/>
        <v>0</v>
      </c>
      <c r="BQ331">
        <f t="shared" si="372"/>
        <v>0</v>
      </c>
      <c r="BR331">
        <f t="shared" si="373"/>
        <v>0</v>
      </c>
      <c r="BS331">
        <f t="shared" si="374"/>
        <v>0</v>
      </c>
      <c r="BT331">
        <f t="shared" si="375"/>
        <v>0</v>
      </c>
      <c r="BU331">
        <f t="shared" si="376"/>
        <v>0</v>
      </c>
      <c r="BV331">
        <f t="shared" si="377"/>
        <v>0</v>
      </c>
      <c r="BW331">
        <f t="shared" si="378"/>
        <v>0</v>
      </c>
      <c r="BX331">
        <f t="shared" si="379"/>
        <v>0</v>
      </c>
      <c r="BY331">
        <f t="shared" si="380"/>
        <v>3</v>
      </c>
      <c r="BZ331">
        <f t="shared" si="381"/>
        <v>0</v>
      </c>
      <c r="CA331">
        <f t="shared" si="382"/>
        <v>0</v>
      </c>
      <c r="CB331">
        <f t="shared" si="383"/>
        <v>5</v>
      </c>
      <c r="CC331">
        <f t="shared" si="384"/>
        <v>0</v>
      </c>
      <c r="CD331">
        <f t="shared" si="385"/>
        <v>0</v>
      </c>
      <c r="CE331">
        <f t="shared" si="386"/>
        <v>0</v>
      </c>
      <c r="CF331">
        <f t="shared" si="387"/>
        <v>0</v>
      </c>
      <c r="CG331">
        <f t="shared" si="351"/>
        <v>5</v>
      </c>
      <c r="CH331">
        <f t="shared" si="352"/>
        <v>5</v>
      </c>
      <c r="CI331">
        <f t="shared" si="353"/>
        <v>6138000</v>
      </c>
      <c r="CJ331">
        <f t="shared" si="334"/>
        <v>0</v>
      </c>
      <c r="CK331">
        <f t="shared" si="335"/>
        <v>0</v>
      </c>
      <c r="CL331">
        <f t="shared" si="336"/>
        <v>0</v>
      </c>
      <c r="CM331">
        <f t="shared" si="337"/>
        <v>0</v>
      </c>
      <c r="CN331">
        <f t="shared" si="338"/>
        <v>0</v>
      </c>
      <c r="CO331">
        <f t="shared" si="339"/>
        <v>0</v>
      </c>
      <c r="CP331">
        <f t="shared" si="340"/>
        <v>0</v>
      </c>
      <c r="CQ331">
        <f t="shared" si="341"/>
        <v>24500</v>
      </c>
      <c r="CR331">
        <f t="shared" si="342"/>
        <v>0</v>
      </c>
      <c r="CS331">
        <f t="shared" si="343"/>
        <v>0</v>
      </c>
      <c r="CT331">
        <f t="shared" si="344"/>
        <v>0</v>
      </c>
      <c r="CU331">
        <f t="shared" si="345"/>
        <v>0</v>
      </c>
      <c r="CV331">
        <f t="shared" si="346"/>
        <v>0</v>
      </c>
      <c r="CW331">
        <f t="shared" si="347"/>
        <v>0</v>
      </c>
      <c r="CX331">
        <f t="shared" si="348"/>
        <v>0</v>
      </c>
      <c r="CY331">
        <f t="shared" si="349"/>
        <v>6162500</v>
      </c>
    </row>
    <row r="332" spans="1:103">
      <c r="A332" s="37" t="s">
        <v>405</v>
      </c>
      <c r="B332" t="s">
        <v>106</v>
      </c>
      <c r="C332">
        <v>1</v>
      </c>
      <c r="D332">
        <v>1</v>
      </c>
      <c r="E332">
        <v>1</v>
      </c>
      <c r="F332">
        <v>7</v>
      </c>
      <c r="H332">
        <v>2250</v>
      </c>
      <c r="I332">
        <v>37.5</v>
      </c>
      <c r="J332">
        <f t="shared" si="350"/>
        <v>75</v>
      </c>
      <c r="K332">
        <v>0</v>
      </c>
      <c r="L332">
        <v>400</v>
      </c>
      <c r="M332">
        <v>2000</v>
      </c>
      <c r="N332">
        <v>3000</v>
      </c>
      <c r="O332">
        <v>500</v>
      </c>
      <c r="AY332">
        <f t="shared" si="354"/>
        <v>0</v>
      </c>
      <c r="AZ332">
        <f t="shared" si="355"/>
        <v>0</v>
      </c>
      <c r="BA332">
        <f t="shared" si="356"/>
        <v>0</v>
      </c>
      <c r="BB332">
        <f t="shared" si="357"/>
        <v>0</v>
      </c>
      <c r="BC332">
        <f t="shared" si="358"/>
        <v>0</v>
      </c>
      <c r="BD332">
        <f t="shared" si="359"/>
        <v>0</v>
      </c>
      <c r="BE332">
        <f t="shared" si="360"/>
        <v>0</v>
      </c>
      <c r="BF332">
        <f t="shared" si="361"/>
        <v>0</v>
      </c>
      <c r="BG332">
        <f t="shared" si="362"/>
        <v>0</v>
      </c>
      <c r="BH332">
        <f t="shared" si="363"/>
        <v>0</v>
      </c>
      <c r="BI332">
        <f t="shared" si="364"/>
        <v>0</v>
      </c>
      <c r="BJ332">
        <f t="shared" si="365"/>
        <v>0</v>
      </c>
      <c r="BK332">
        <f t="shared" si="366"/>
        <v>0</v>
      </c>
      <c r="BL332">
        <f t="shared" si="367"/>
        <v>0</v>
      </c>
      <c r="BM332">
        <f t="shared" si="368"/>
        <v>0</v>
      </c>
      <c r="BN332">
        <f t="shared" si="369"/>
        <v>0</v>
      </c>
      <c r="BO332">
        <f t="shared" si="370"/>
        <v>0</v>
      </c>
      <c r="BP332">
        <f t="shared" si="371"/>
        <v>0</v>
      </c>
      <c r="BQ332">
        <f t="shared" si="372"/>
        <v>0</v>
      </c>
      <c r="BR332">
        <f t="shared" si="373"/>
        <v>0</v>
      </c>
      <c r="BS332">
        <f t="shared" si="374"/>
        <v>0</v>
      </c>
      <c r="BT332">
        <f t="shared" si="375"/>
        <v>0</v>
      </c>
      <c r="BU332">
        <f t="shared" si="376"/>
        <v>0</v>
      </c>
      <c r="BV332">
        <f t="shared" si="377"/>
        <v>0</v>
      </c>
      <c r="BW332">
        <f t="shared" si="378"/>
        <v>0</v>
      </c>
      <c r="BX332">
        <f t="shared" si="379"/>
        <v>0</v>
      </c>
      <c r="BY332">
        <f t="shared" si="380"/>
        <v>0</v>
      </c>
      <c r="BZ332">
        <f t="shared" si="381"/>
        <v>0</v>
      </c>
      <c r="CA332">
        <f t="shared" si="382"/>
        <v>0</v>
      </c>
      <c r="CB332">
        <f t="shared" si="383"/>
        <v>0</v>
      </c>
      <c r="CC332">
        <f t="shared" si="384"/>
        <v>0</v>
      </c>
      <c r="CD332">
        <f t="shared" si="385"/>
        <v>0</v>
      </c>
      <c r="CE332">
        <f t="shared" si="386"/>
        <v>0</v>
      </c>
      <c r="CF332">
        <f t="shared" si="387"/>
        <v>0</v>
      </c>
      <c r="CG332">
        <f t="shared" si="351"/>
        <v>0</v>
      </c>
      <c r="CH332">
        <f t="shared" si="352"/>
        <v>7</v>
      </c>
    </row>
    <row r="333" spans="1:103">
      <c r="A333" s="148" t="s">
        <v>405</v>
      </c>
      <c r="B333" t="s">
        <v>106</v>
      </c>
      <c r="C333">
        <v>2</v>
      </c>
      <c r="D333">
        <v>1</v>
      </c>
      <c r="E333">
        <v>2</v>
      </c>
      <c r="F333">
        <v>7</v>
      </c>
      <c r="H333">
        <v>4500</v>
      </c>
      <c r="I333">
        <v>75</v>
      </c>
      <c r="J333">
        <f t="shared" si="350"/>
        <v>150</v>
      </c>
      <c r="K333">
        <v>0</v>
      </c>
      <c r="L333">
        <v>800</v>
      </c>
      <c r="M333">
        <v>4000</v>
      </c>
      <c r="N333">
        <v>6000</v>
      </c>
      <c r="O333">
        <v>1000</v>
      </c>
      <c r="AD333">
        <v>1</v>
      </c>
      <c r="AY333">
        <f t="shared" si="354"/>
        <v>0</v>
      </c>
      <c r="AZ333">
        <f t="shared" si="355"/>
        <v>0</v>
      </c>
      <c r="BA333">
        <f t="shared" si="356"/>
        <v>0</v>
      </c>
      <c r="BB333">
        <f t="shared" si="357"/>
        <v>0</v>
      </c>
      <c r="BC333">
        <f t="shared" si="358"/>
        <v>0</v>
      </c>
      <c r="BD333">
        <f t="shared" si="359"/>
        <v>0</v>
      </c>
      <c r="BE333">
        <f t="shared" si="360"/>
        <v>0</v>
      </c>
      <c r="BF333">
        <f t="shared" si="361"/>
        <v>0</v>
      </c>
      <c r="BG333">
        <f t="shared" si="362"/>
        <v>0</v>
      </c>
      <c r="BH333">
        <f t="shared" si="363"/>
        <v>0</v>
      </c>
      <c r="BI333">
        <f t="shared" si="364"/>
        <v>0</v>
      </c>
      <c r="BJ333">
        <f t="shared" si="365"/>
        <v>0</v>
      </c>
      <c r="BK333">
        <f t="shared" si="366"/>
        <v>0</v>
      </c>
      <c r="BL333">
        <f t="shared" si="367"/>
        <v>7</v>
      </c>
      <c r="BM333">
        <f t="shared" si="368"/>
        <v>0</v>
      </c>
      <c r="BN333">
        <f t="shared" si="369"/>
        <v>0</v>
      </c>
      <c r="BO333">
        <f t="shared" si="370"/>
        <v>0</v>
      </c>
      <c r="BP333">
        <f t="shared" si="371"/>
        <v>0</v>
      </c>
      <c r="BQ333">
        <f t="shared" si="372"/>
        <v>0</v>
      </c>
      <c r="BR333">
        <f t="shared" si="373"/>
        <v>0</v>
      </c>
      <c r="BS333">
        <f t="shared" si="374"/>
        <v>0</v>
      </c>
      <c r="BT333">
        <f t="shared" si="375"/>
        <v>0</v>
      </c>
      <c r="BU333">
        <f t="shared" si="376"/>
        <v>0</v>
      </c>
      <c r="BV333">
        <f t="shared" si="377"/>
        <v>0</v>
      </c>
      <c r="BW333">
        <f t="shared" si="378"/>
        <v>0</v>
      </c>
      <c r="BX333">
        <f t="shared" si="379"/>
        <v>0</v>
      </c>
      <c r="BY333">
        <f t="shared" si="380"/>
        <v>0</v>
      </c>
      <c r="BZ333">
        <f t="shared" si="381"/>
        <v>0</v>
      </c>
      <c r="CA333">
        <f t="shared" si="382"/>
        <v>0</v>
      </c>
      <c r="CB333">
        <f t="shared" si="383"/>
        <v>0</v>
      </c>
      <c r="CC333">
        <f t="shared" si="384"/>
        <v>0</v>
      </c>
      <c r="CD333">
        <f t="shared" si="385"/>
        <v>0</v>
      </c>
      <c r="CE333">
        <f t="shared" si="386"/>
        <v>0</v>
      </c>
      <c r="CF333">
        <f t="shared" si="387"/>
        <v>0</v>
      </c>
      <c r="CG333">
        <f t="shared" si="351"/>
        <v>7</v>
      </c>
      <c r="CH333">
        <f t="shared" si="352"/>
        <v>7</v>
      </c>
    </row>
    <row r="334" spans="1:103">
      <c r="A334" s="37" t="s">
        <v>405</v>
      </c>
      <c r="B334" t="s">
        <v>106</v>
      </c>
      <c r="C334">
        <v>3</v>
      </c>
      <c r="D334">
        <v>1</v>
      </c>
      <c r="E334">
        <v>3</v>
      </c>
      <c r="F334">
        <v>7</v>
      </c>
      <c r="H334">
        <v>9000</v>
      </c>
      <c r="I334">
        <v>150</v>
      </c>
      <c r="J334">
        <f t="shared" si="350"/>
        <v>300</v>
      </c>
      <c r="K334">
        <v>0</v>
      </c>
      <c r="L334">
        <v>1600</v>
      </c>
      <c r="M334">
        <v>8000</v>
      </c>
      <c r="N334">
        <v>12000</v>
      </c>
      <c r="O334">
        <v>2000</v>
      </c>
      <c r="AD334">
        <v>2</v>
      </c>
      <c r="AY334">
        <f t="shared" si="354"/>
        <v>0</v>
      </c>
      <c r="AZ334">
        <f t="shared" si="355"/>
        <v>0</v>
      </c>
      <c r="BA334">
        <f t="shared" si="356"/>
        <v>0</v>
      </c>
      <c r="BB334">
        <f t="shared" si="357"/>
        <v>0</v>
      </c>
      <c r="BC334">
        <f t="shared" si="358"/>
        <v>0</v>
      </c>
      <c r="BD334">
        <f t="shared" si="359"/>
        <v>0</v>
      </c>
      <c r="BE334">
        <f t="shared" si="360"/>
        <v>0</v>
      </c>
      <c r="BF334">
        <f t="shared" si="361"/>
        <v>0</v>
      </c>
      <c r="BG334">
        <f t="shared" si="362"/>
        <v>0</v>
      </c>
      <c r="BH334">
        <f t="shared" si="363"/>
        <v>0</v>
      </c>
      <c r="BI334">
        <f t="shared" si="364"/>
        <v>0</v>
      </c>
      <c r="BJ334">
        <f t="shared" si="365"/>
        <v>0</v>
      </c>
      <c r="BK334">
        <f t="shared" si="366"/>
        <v>0</v>
      </c>
      <c r="BL334">
        <f t="shared" si="367"/>
        <v>7</v>
      </c>
      <c r="BM334">
        <f t="shared" si="368"/>
        <v>0</v>
      </c>
      <c r="BN334">
        <f t="shared" si="369"/>
        <v>0</v>
      </c>
      <c r="BO334">
        <f t="shared" si="370"/>
        <v>0</v>
      </c>
      <c r="BP334">
        <f t="shared" si="371"/>
        <v>0</v>
      </c>
      <c r="BQ334">
        <f t="shared" si="372"/>
        <v>0</v>
      </c>
      <c r="BR334">
        <f t="shared" si="373"/>
        <v>0</v>
      </c>
      <c r="BS334">
        <f t="shared" si="374"/>
        <v>0</v>
      </c>
      <c r="BT334">
        <f t="shared" si="375"/>
        <v>0</v>
      </c>
      <c r="BU334">
        <f t="shared" si="376"/>
        <v>0</v>
      </c>
      <c r="BV334">
        <f t="shared" si="377"/>
        <v>0</v>
      </c>
      <c r="BW334">
        <f t="shared" si="378"/>
        <v>0</v>
      </c>
      <c r="BX334">
        <f t="shared" si="379"/>
        <v>0</v>
      </c>
      <c r="BY334">
        <f t="shared" si="380"/>
        <v>0</v>
      </c>
      <c r="BZ334">
        <f t="shared" si="381"/>
        <v>0</v>
      </c>
      <c r="CA334">
        <f t="shared" si="382"/>
        <v>0</v>
      </c>
      <c r="CB334">
        <f t="shared" si="383"/>
        <v>0</v>
      </c>
      <c r="CC334">
        <f t="shared" si="384"/>
        <v>0</v>
      </c>
      <c r="CD334">
        <f t="shared" si="385"/>
        <v>0</v>
      </c>
      <c r="CE334">
        <f t="shared" si="386"/>
        <v>0</v>
      </c>
      <c r="CF334">
        <f t="shared" si="387"/>
        <v>0</v>
      </c>
      <c r="CG334">
        <f t="shared" si="351"/>
        <v>7</v>
      </c>
      <c r="CH334">
        <f t="shared" si="352"/>
        <v>7</v>
      </c>
    </row>
    <row r="335" spans="1:103">
      <c r="A335" s="37" t="s">
        <v>405</v>
      </c>
      <c r="B335" t="s">
        <v>106</v>
      </c>
      <c r="C335">
        <v>4</v>
      </c>
      <c r="D335">
        <v>1</v>
      </c>
      <c r="E335">
        <v>4</v>
      </c>
      <c r="F335">
        <v>7</v>
      </c>
      <c r="H335">
        <v>18000</v>
      </c>
      <c r="I335">
        <v>300</v>
      </c>
      <c r="J335">
        <f t="shared" si="350"/>
        <v>600</v>
      </c>
      <c r="K335">
        <v>0</v>
      </c>
      <c r="L335">
        <v>3200</v>
      </c>
      <c r="M335">
        <v>16000</v>
      </c>
      <c r="N335">
        <v>24000</v>
      </c>
      <c r="O335">
        <v>4000</v>
      </c>
      <c r="AD335">
        <v>3</v>
      </c>
      <c r="AY335">
        <f t="shared" si="354"/>
        <v>0</v>
      </c>
      <c r="AZ335">
        <f t="shared" si="355"/>
        <v>0</v>
      </c>
      <c r="BA335">
        <f t="shared" si="356"/>
        <v>0</v>
      </c>
      <c r="BB335">
        <f t="shared" si="357"/>
        <v>0</v>
      </c>
      <c r="BC335">
        <f t="shared" si="358"/>
        <v>0</v>
      </c>
      <c r="BD335">
        <f t="shared" si="359"/>
        <v>0</v>
      </c>
      <c r="BE335">
        <f t="shared" si="360"/>
        <v>0</v>
      </c>
      <c r="BF335">
        <f t="shared" si="361"/>
        <v>0</v>
      </c>
      <c r="BG335">
        <f t="shared" si="362"/>
        <v>0</v>
      </c>
      <c r="BH335">
        <f t="shared" si="363"/>
        <v>0</v>
      </c>
      <c r="BI335">
        <f t="shared" si="364"/>
        <v>0</v>
      </c>
      <c r="BJ335">
        <f t="shared" si="365"/>
        <v>0</v>
      </c>
      <c r="BK335">
        <f t="shared" si="366"/>
        <v>0</v>
      </c>
      <c r="BL335">
        <f t="shared" si="367"/>
        <v>7</v>
      </c>
      <c r="BM335">
        <f t="shared" si="368"/>
        <v>0</v>
      </c>
      <c r="BN335">
        <f t="shared" si="369"/>
        <v>0</v>
      </c>
      <c r="BO335">
        <f t="shared" si="370"/>
        <v>0</v>
      </c>
      <c r="BP335">
        <f t="shared" si="371"/>
        <v>0</v>
      </c>
      <c r="BQ335">
        <f t="shared" si="372"/>
        <v>0</v>
      </c>
      <c r="BR335">
        <f t="shared" si="373"/>
        <v>0</v>
      </c>
      <c r="BS335">
        <f t="shared" si="374"/>
        <v>0</v>
      </c>
      <c r="BT335">
        <f t="shared" si="375"/>
        <v>0</v>
      </c>
      <c r="BU335">
        <f t="shared" si="376"/>
        <v>0</v>
      </c>
      <c r="BV335">
        <f t="shared" si="377"/>
        <v>0</v>
      </c>
      <c r="BW335">
        <f t="shared" si="378"/>
        <v>0</v>
      </c>
      <c r="BX335">
        <f t="shared" si="379"/>
        <v>0</v>
      </c>
      <c r="BY335">
        <f t="shared" si="380"/>
        <v>0</v>
      </c>
      <c r="BZ335">
        <f t="shared" si="381"/>
        <v>0</v>
      </c>
      <c r="CA335">
        <f t="shared" si="382"/>
        <v>0</v>
      </c>
      <c r="CB335">
        <f t="shared" si="383"/>
        <v>0</v>
      </c>
      <c r="CC335">
        <f t="shared" si="384"/>
        <v>0</v>
      </c>
      <c r="CD335">
        <f t="shared" si="385"/>
        <v>0</v>
      </c>
      <c r="CE335">
        <f t="shared" si="386"/>
        <v>0</v>
      </c>
      <c r="CF335">
        <f t="shared" si="387"/>
        <v>0</v>
      </c>
      <c r="CG335">
        <f t="shared" si="351"/>
        <v>7</v>
      </c>
      <c r="CH335">
        <f t="shared" si="352"/>
        <v>7</v>
      </c>
    </row>
    <row r="336" spans="1:103">
      <c r="A336" s="37" t="s">
        <v>405</v>
      </c>
      <c r="B336" t="s">
        <v>106</v>
      </c>
      <c r="C336">
        <v>5</v>
      </c>
      <c r="D336">
        <v>1</v>
      </c>
      <c r="E336">
        <v>5</v>
      </c>
      <c r="F336">
        <v>7</v>
      </c>
      <c r="H336">
        <v>36000</v>
      </c>
      <c r="I336">
        <v>600</v>
      </c>
      <c r="J336">
        <f t="shared" si="350"/>
        <v>1200</v>
      </c>
      <c r="K336">
        <v>0</v>
      </c>
      <c r="L336">
        <v>6400</v>
      </c>
      <c r="M336">
        <v>32000</v>
      </c>
      <c r="N336">
        <v>48000</v>
      </c>
      <c r="O336">
        <v>8000</v>
      </c>
      <c r="AD336">
        <v>4</v>
      </c>
      <c r="AY336">
        <f t="shared" si="354"/>
        <v>0</v>
      </c>
      <c r="AZ336">
        <f t="shared" si="355"/>
        <v>0</v>
      </c>
      <c r="BA336">
        <f t="shared" si="356"/>
        <v>0</v>
      </c>
      <c r="BB336">
        <f t="shared" si="357"/>
        <v>0</v>
      </c>
      <c r="BC336">
        <f t="shared" si="358"/>
        <v>0</v>
      </c>
      <c r="BD336">
        <f t="shared" si="359"/>
        <v>0</v>
      </c>
      <c r="BE336">
        <f t="shared" si="360"/>
        <v>0</v>
      </c>
      <c r="BF336">
        <f t="shared" si="361"/>
        <v>0</v>
      </c>
      <c r="BG336">
        <f t="shared" si="362"/>
        <v>0</v>
      </c>
      <c r="BH336">
        <f t="shared" si="363"/>
        <v>0</v>
      </c>
      <c r="BI336">
        <f t="shared" si="364"/>
        <v>0</v>
      </c>
      <c r="BJ336">
        <f t="shared" si="365"/>
        <v>0</v>
      </c>
      <c r="BK336">
        <f t="shared" si="366"/>
        <v>0</v>
      </c>
      <c r="BL336">
        <f t="shared" si="367"/>
        <v>7</v>
      </c>
      <c r="BM336">
        <f t="shared" si="368"/>
        <v>0</v>
      </c>
      <c r="BN336">
        <f t="shared" si="369"/>
        <v>0</v>
      </c>
      <c r="BO336">
        <f t="shared" si="370"/>
        <v>0</v>
      </c>
      <c r="BP336">
        <f t="shared" si="371"/>
        <v>0</v>
      </c>
      <c r="BQ336">
        <f t="shared" si="372"/>
        <v>0</v>
      </c>
      <c r="BR336">
        <f t="shared" si="373"/>
        <v>0</v>
      </c>
      <c r="BS336">
        <f t="shared" si="374"/>
        <v>0</v>
      </c>
      <c r="BT336">
        <f t="shared" si="375"/>
        <v>0</v>
      </c>
      <c r="BU336">
        <f t="shared" si="376"/>
        <v>0</v>
      </c>
      <c r="BV336">
        <f t="shared" si="377"/>
        <v>0</v>
      </c>
      <c r="BW336">
        <f t="shared" si="378"/>
        <v>0</v>
      </c>
      <c r="BX336">
        <f t="shared" si="379"/>
        <v>0</v>
      </c>
      <c r="BY336">
        <f t="shared" si="380"/>
        <v>0</v>
      </c>
      <c r="BZ336">
        <f t="shared" si="381"/>
        <v>0</v>
      </c>
      <c r="CA336">
        <f t="shared" si="382"/>
        <v>0</v>
      </c>
      <c r="CB336">
        <f t="shared" si="383"/>
        <v>0</v>
      </c>
      <c r="CC336">
        <f t="shared" si="384"/>
        <v>0</v>
      </c>
      <c r="CD336">
        <f t="shared" si="385"/>
        <v>0</v>
      </c>
      <c r="CE336">
        <f t="shared" si="386"/>
        <v>0</v>
      </c>
      <c r="CF336">
        <f t="shared" si="387"/>
        <v>0</v>
      </c>
      <c r="CG336">
        <f t="shared" si="351"/>
        <v>7</v>
      </c>
      <c r="CH336">
        <f t="shared" si="352"/>
        <v>7</v>
      </c>
    </row>
    <row r="337" spans="1:86">
      <c r="A337" s="37" t="s">
        <v>405</v>
      </c>
      <c r="B337" t="s">
        <v>106</v>
      </c>
      <c r="C337">
        <v>6</v>
      </c>
      <c r="D337">
        <v>1</v>
      </c>
      <c r="E337">
        <v>6</v>
      </c>
      <c r="F337">
        <v>7</v>
      </c>
      <c r="H337">
        <v>72000</v>
      </c>
      <c r="I337">
        <v>1200</v>
      </c>
      <c r="J337">
        <f t="shared" si="350"/>
        <v>2400</v>
      </c>
      <c r="K337">
        <v>0</v>
      </c>
      <c r="L337">
        <v>12800</v>
      </c>
      <c r="M337">
        <v>64000</v>
      </c>
      <c r="N337">
        <v>96000</v>
      </c>
      <c r="O337">
        <v>16000</v>
      </c>
      <c r="AD337">
        <v>5</v>
      </c>
      <c r="AY337">
        <f t="shared" si="354"/>
        <v>0</v>
      </c>
      <c r="AZ337">
        <f t="shared" si="355"/>
        <v>0</v>
      </c>
      <c r="BA337">
        <f t="shared" si="356"/>
        <v>0</v>
      </c>
      <c r="BB337">
        <f t="shared" si="357"/>
        <v>0</v>
      </c>
      <c r="BC337">
        <f t="shared" si="358"/>
        <v>0</v>
      </c>
      <c r="BD337">
        <f t="shared" si="359"/>
        <v>0</v>
      </c>
      <c r="BE337">
        <f t="shared" si="360"/>
        <v>0</v>
      </c>
      <c r="BF337">
        <f t="shared" si="361"/>
        <v>0</v>
      </c>
      <c r="BG337">
        <f t="shared" si="362"/>
        <v>0</v>
      </c>
      <c r="BH337">
        <f t="shared" si="363"/>
        <v>0</v>
      </c>
      <c r="BI337">
        <f t="shared" si="364"/>
        <v>0</v>
      </c>
      <c r="BJ337">
        <f t="shared" si="365"/>
        <v>0</v>
      </c>
      <c r="BK337">
        <f t="shared" si="366"/>
        <v>0</v>
      </c>
      <c r="BL337">
        <f t="shared" si="367"/>
        <v>7</v>
      </c>
      <c r="BM337">
        <f t="shared" si="368"/>
        <v>0</v>
      </c>
      <c r="BN337">
        <f t="shared" si="369"/>
        <v>0</v>
      </c>
      <c r="BO337">
        <f t="shared" si="370"/>
        <v>0</v>
      </c>
      <c r="BP337">
        <f t="shared" si="371"/>
        <v>0</v>
      </c>
      <c r="BQ337">
        <f t="shared" si="372"/>
        <v>0</v>
      </c>
      <c r="BR337">
        <f t="shared" si="373"/>
        <v>0</v>
      </c>
      <c r="BS337">
        <f t="shared" si="374"/>
        <v>0</v>
      </c>
      <c r="BT337">
        <f t="shared" si="375"/>
        <v>0</v>
      </c>
      <c r="BU337">
        <f t="shared" si="376"/>
        <v>0</v>
      </c>
      <c r="BV337">
        <f t="shared" si="377"/>
        <v>0</v>
      </c>
      <c r="BW337">
        <f t="shared" si="378"/>
        <v>0</v>
      </c>
      <c r="BX337">
        <f t="shared" si="379"/>
        <v>0</v>
      </c>
      <c r="BY337">
        <f t="shared" si="380"/>
        <v>0</v>
      </c>
      <c r="BZ337">
        <f t="shared" si="381"/>
        <v>0</v>
      </c>
      <c r="CA337">
        <f t="shared" si="382"/>
        <v>0</v>
      </c>
      <c r="CB337">
        <f t="shared" si="383"/>
        <v>0</v>
      </c>
      <c r="CC337">
        <f t="shared" si="384"/>
        <v>0</v>
      </c>
      <c r="CD337">
        <f t="shared" si="385"/>
        <v>0</v>
      </c>
      <c r="CE337">
        <f t="shared" si="386"/>
        <v>0</v>
      </c>
      <c r="CF337">
        <f t="shared" si="387"/>
        <v>0</v>
      </c>
      <c r="CG337">
        <f t="shared" si="351"/>
        <v>7</v>
      </c>
      <c r="CH337">
        <f t="shared" si="352"/>
        <v>7</v>
      </c>
    </row>
    <row r="338" spans="1:86">
      <c r="A338" s="37" t="s">
        <v>405</v>
      </c>
      <c r="B338" t="s">
        <v>106</v>
      </c>
      <c r="C338">
        <v>7</v>
      </c>
      <c r="D338">
        <v>1</v>
      </c>
      <c r="E338">
        <v>7</v>
      </c>
      <c r="F338">
        <v>7</v>
      </c>
      <c r="H338">
        <v>144000</v>
      </c>
      <c r="I338">
        <v>2400</v>
      </c>
      <c r="J338">
        <f t="shared" si="350"/>
        <v>4800</v>
      </c>
      <c r="K338">
        <v>0</v>
      </c>
      <c r="L338">
        <v>25600</v>
      </c>
      <c r="M338">
        <v>128000</v>
      </c>
      <c r="N338">
        <v>192000</v>
      </c>
      <c r="O338">
        <v>32000</v>
      </c>
      <c r="AD338">
        <v>6</v>
      </c>
      <c r="AY338">
        <f t="shared" si="354"/>
        <v>0</v>
      </c>
      <c r="AZ338">
        <f t="shared" si="355"/>
        <v>0</v>
      </c>
      <c r="BA338">
        <f t="shared" si="356"/>
        <v>0</v>
      </c>
      <c r="BB338">
        <f t="shared" si="357"/>
        <v>0</v>
      </c>
      <c r="BC338">
        <f t="shared" si="358"/>
        <v>0</v>
      </c>
      <c r="BD338">
        <f t="shared" si="359"/>
        <v>0</v>
      </c>
      <c r="BE338">
        <f t="shared" si="360"/>
        <v>0</v>
      </c>
      <c r="BF338">
        <f t="shared" si="361"/>
        <v>0</v>
      </c>
      <c r="BG338">
        <f t="shared" si="362"/>
        <v>0</v>
      </c>
      <c r="BH338">
        <f t="shared" si="363"/>
        <v>0</v>
      </c>
      <c r="BI338">
        <f t="shared" si="364"/>
        <v>0</v>
      </c>
      <c r="BJ338">
        <f t="shared" si="365"/>
        <v>0</v>
      </c>
      <c r="BK338">
        <f t="shared" si="366"/>
        <v>0</v>
      </c>
      <c r="BL338">
        <f t="shared" si="367"/>
        <v>7</v>
      </c>
      <c r="BM338">
        <f t="shared" si="368"/>
        <v>0</v>
      </c>
      <c r="BN338">
        <f t="shared" si="369"/>
        <v>0</v>
      </c>
      <c r="BO338">
        <f t="shared" si="370"/>
        <v>0</v>
      </c>
      <c r="BP338">
        <f t="shared" si="371"/>
        <v>0</v>
      </c>
      <c r="BQ338">
        <f t="shared" si="372"/>
        <v>0</v>
      </c>
      <c r="BR338">
        <f t="shared" si="373"/>
        <v>0</v>
      </c>
      <c r="BS338">
        <f t="shared" si="374"/>
        <v>0</v>
      </c>
      <c r="BT338">
        <f t="shared" si="375"/>
        <v>0</v>
      </c>
      <c r="BU338">
        <f t="shared" si="376"/>
        <v>0</v>
      </c>
      <c r="BV338">
        <f t="shared" si="377"/>
        <v>0</v>
      </c>
      <c r="BW338">
        <f t="shared" si="378"/>
        <v>0</v>
      </c>
      <c r="BX338">
        <f t="shared" si="379"/>
        <v>0</v>
      </c>
      <c r="BY338">
        <f t="shared" si="380"/>
        <v>0</v>
      </c>
      <c r="BZ338">
        <f t="shared" si="381"/>
        <v>0</v>
      </c>
      <c r="CA338">
        <f t="shared" si="382"/>
        <v>0</v>
      </c>
      <c r="CB338">
        <f t="shared" si="383"/>
        <v>0</v>
      </c>
      <c r="CC338">
        <f t="shared" si="384"/>
        <v>0</v>
      </c>
      <c r="CD338">
        <f t="shared" si="385"/>
        <v>0</v>
      </c>
      <c r="CE338">
        <f t="shared" si="386"/>
        <v>0</v>
      </c>
      <c r="CF338">
        <f t="shared" si="387"/>
        <v>0</v>
      </c>
      <c r="CG338">
        <f t="shared" si="351"/>
        <v>7</v>
      </c>
      <c r="CH338">
        <f t="shared" si="352"/>
        <v>7</v>
      </c>
    </row>
    <row r="339" spans="1:86">
      <c r="A339" s="37" t="s">
        <v>405</v>
      </c>
      <c r="B339" t="s">
        <v>106</v>
      </c>
      <c r="C339">
        <v>8</v>
      </c>
      <c r="D339">
        <v>1</v>
      </c>
      <c r="E339">
        <v>8</v>
      </c>
      <c r="F339">
        <v>7</v>
      </c>
      <c r="H339">
        <v>288000</v>
      </c>
      <c r="I339">
        <v>4800</v>
      </c>
      <c r="J339">
        <f t="shared" si="350"/>
        <v>9600</v>
      </c>
      <c r="K339">
        <v>0</v>
      </c>
      <c r="L339">
        <v>51200</v>
      </c>
      <c r="M339">
        <v>256000</v>
      </c>
      <c r="N339">
        <v>384000</v>
      </c>
      <c r="O339">
        <v>64000</v>
      </c>
      <c r="AD339">
        <v>7</v>
      </c>
      <c r="AY339">
        <f t="shared" si="354"/>
        <v>0</v>
      </c>
      <c r="AZ339">
        <f t="shared" si="355"/>
        <v>0</v>
      </c>
      <c r="BA339">
        <f t="shared" si="356"/>
        <v>0</v>
      </c>
      <c r="BB339">
        <f t="shared" si="357"/>
        <v>0</v>
      </c>
      <c r="BC339">
        <f t="shared" si="358"/>
        <v>0</v>
      </c>
      <c r="BD339">
        <f t="shared" si="359"/>
        <v>0</v>
      </c>
      <c r="BE339">
        <f t="shared" si="360"/>
        <v>0</v>
      </c>
      <c r="BF339">
        <f t="shared" si="361"/>
        <v>0</v>
      </c>
      <c r="BG339">
        <f t="shared" si="362"/>
        <v>0</v>
      </c>
      <c r="BH339">
        <f t="shared" si="363"/>
        <v>0</v>
      </c>
      <c r="BI339">
        <f t="shared" si="364"/>
        <v>0</v>
      </c>
      <c r="BJ339">
        <f t="shared" si="365"/>
        <v>0</v>
      </c>
      <c r="BK339">
        <f t="shared" si="366"/>
        <v>0</v>
      </c>
      <c r="BL339">
        <f t="shared" si="367"/>
        <v>7</v>
      </c>
      <c r="BM339">
        <f t="shared" si="368"/>
        <v>0</v>
      </c>
      <c r="BN339">
        <f t="shared" si="369"/>
        <v>0</v>
      </c>
      <c r="BO339">
        <f t="shared" si="370"/>
        <v>0</v>
      </c>
      <c r="BP339">
        <f t="shared" si="371"/>
        <v>0</v>
      </c>
      <c r="BQ339">
        <f t="shared" si="372"/>
        <v>0</v>
      </c>
      <c r="BR339">
        <f t="shared" si="373"/>
        <v>0</v>
      </c>
      <c r="BS339">
        <f t="shared" si="374"/>
        <v>0</v>
      </c>
      <c r="BT339">
        <f t="shared" si="375"/>
        <v>0</v>
      </c>
      <c r="BU339">
        <f t="shared" si="376"/>
        <v>0</v>
      </c>
      <c r="BV339">
        <f t="shared" si="377"/>
        <v>0</v>
      </c>
      <c r="BW339">
        <f t="shared" si="378"/>
        <v>0</v>
      </c>
      <c r="BX339">
        <f t="shared" si="379"/>
        <v>0</v>
      </c>
      <c r="BY339">
        <f t="shared" si="380"/>
        <v>0</v>
      </c>
      <c r="BZ339">
        <f t="shared" si="381"/>
        <v>0</v>
      </c>
      <c r="CA339">
        <f t="shared" si="382"/>
        <v>0</v>
      </c>
      <c r="CB339">
        <f t="shared" si="383"/>
        <v>0</v>
      </c>
      <c r="CC339">
        <f t="shared" si="384"/>
        <v>0</v>
      </c>
      <c r="CD339">
        <f t="shared" si="385"/>
        <v>0</v>
      </c>
      <c r="CE339">
        <f t="shared" si="386"/>
        <v>0</v>
      </c>
      <c r="CF339">
        <f t="shared" si="387"/>
        <v>0</v>
      </c>
      <c r="CG339">
        <f t="shared" si="351"/>
        <v>7</v>
      </c>
      <c r="CH339">
        <f t="shared" si="352"/>
        <v>7</v>
      </c>
    </row>
    <row r="340" spans="1:86">
      <c r="A340" s="37" t="s">
        <v>405</v>
      </c>
      <c r="B340" t="s">
        <v>106</v>
      </c>
      <c r="C340">
        <v>9</v>
      </c>
      <c r="D340">
        <v>1</v>
      </c>
      <c r="E340">
        <v>9</v>
      </c>
      <c r="F340">
        <v>7</v>
      </c>
      <c r="H340">
        <v>576000</v>
      </c>
      <c r="I340">
        <v>9600</v>
      </c>
      <c r="J340">
        <f t="shared" si="350"/>
        <v>19200</v>
      </c>
      <c r="K340">
        <v>0</v>
      </c>
      <c r="L340">
        <v>102400</v>
      </c>
      <c r="M340">
        <v>512000</v>
      </c>
      <c r="N340">
        <v>768000</v>
      </c>
      <c r="O340">
        <v>128000</v>
      </c>
      <c r="AD340">
        <v>8</v>
      </c>
      <c r="AY340">
        <f t="shared" si="354"/>
        <v>0</v>
      </c>
      <c r="AZ340">
        <f t="shared" si="355"/>
        <v>0</v>
      </c>
      <c r="BA340">
        <f t="shared" si="356"/>
        <v>0</v>
      </c>
      <c r="BB340">
        <f t="shared" si="357"/>
        <v>0</v>
      </c>
      <c r="BC340">
        <f t="shared" si="358"/>
        <v>0</v>
      </c>
      <c r="BD340">
        <f t="shared" si="359"/>
        <v>0</v>
      </c>
      <c r="BE340">
        <f t="shared" si="360"/>
        <v>0</v>
      </c>
      <c r="BF340">
        <f t="shared" si="361"/>
        <v>0</v>
      </c>
      <c r="BG340">
        <f t="shared" si="362"/>
        <v>0</v>
      </c>
      <c r="BH340">
        <f t="shared" si="363"/>
        <v>0</v>
      </c>
      <c r="BI340">
        <f t="shared" si="364"/>
        <v>0</v>
      </c>
      <c r="BJ340">
        <f t="shared" si="365"/>
        <v>0</v>
      </c>
      <c r="BK340">
        <f t="shared" si="366"/>
        <v>0</v>
      </c>
      <c r="BL340">
        <f t="shared" si="367"/>
        <v>7</v>
      </c>
      <c r="BM340">
        <f t="shared" si="368"/>
        <v>0</v>
      </c>
      <c r="BN340">
        <f t="shared" si="369"/>
        <v>0</v>
      </c>
      <c r="BO340">
        <f t="shared" si="370"/>
        <v>0</v>
      </c>
      <c r="BP340">
        <f t="shared" si="371"/>
        <v>0</v>
      </c>
      <c r="BQ340">
        <f t="shared" si="372"/>
        <v>0</v>
      </c>
      <c r="BR340">
        <f t="shared" si="373"/>
        <v>0</v>
      </c>
      <c r="BS340">
        <f t="shared" si="374"/>
        <v>0</v>
      </c>
      <c r="BT340">
        <f t="shared" si="375"/>
        <v>0</v>
      </c>
      <c r="BU340">
        <f t="shared" si="376"/>
        <v>0</v>
      </c>
      <c r="BV340">
        <f t="shared" si="377"/>
        <v>0</v>
      </c>
      <c r="BW340">
        <f t="shared" si="378"/>
        <v>0</v>
      </c>
      <c r="BX340">
        <f t="shared" si="379"/>
        <v>0</v>
      </c>
      <c r="BY340">
        <f t="shared" si="380"/>
        <v>0</v>
      </c>
      <c r="BZ340">
        <f t="shared" si="381"/>
        <v>0</v>
      </c>
      <c r="CA340">
        <f t="shared" si="382"/>
        <v>0</v>
      </c>
      <c r="CB340">
        <f t="shared" si="383"/>
        <v>0</v>
      </c>
      <c r="CC340">
        <f t="shared" si="384"/>
        <v>0</v>
      </c>
      <c r="CD340">
        <f t="shared" si="385"/>
        <v>0</v>
      </c>
      <c r="CE340">
        <f t="shared" si="386"/>
        <v>0</v>
      </c>
      <c r="CF340">
        <f t="shared" si="387"/>
        <v>0</v>
      </c>
      <c r="CG340">
        <f t="shared" si="351"/>
        <v>7</v>
      </c>
      <c r="CH340">
        <f t="shared" si="352"/>
        <v>7</v>
      </c>
    </row>
    <row r="341" spans="1:86" ht="25.5">
      <c r="A341" s="37" t="s">
        <v>405</v>
      </c>
      <c r="B341" t="s">
        <v>106</v>
      </c>
      <c r="C341">
        <v>10</v>
      </c>
      <c r="D341">
        <v>1</v>
      </c>
      <c r="E341">
        <v>10</v>
      </c>
      <c r="F341">
        <v>7</v>
      </c>
      <c r="G341" t="s">
        <v>117</v>
      </c>
      <c r="H341">
        <v>1152000</v>
      </c>
      <c r="I341">
        <v>19200</v>
      </c>
      <c r="J341">
        <f t="shared" si="350"/>
        <v>38400</v>
      </c>
      <c r="K341">
        <v>0</v>
      </c>
      <c r="L341">
        <v>204800</v>
      </c>
      <c r="M341">
        <v>1024000</v>
      </c>
      <c r="N341">
        <v>1536000</v>
      </c>
      <c r="O341">
        <v>256000</v>
      </c>
      <c r="AD341">
        <v>9</v>
      </c>
      <c r="AY341">
        <f t="shared" si="354"/>
        <v>0</v>
      </c>
      <c r="AZ341">
        <f t="shared" si="355"/>
        <v>0</v>
      </c>
      <c r="BA341">
        <f t="shared" si="356"/>
        <v>0</v>
      </c>
      <c r="BB341">
        <f t="shared" si="357"/>
        <v>0</v>
      </c>
      <c r="BC341">
        <f t="shared" si="358"/>
        <v>0</v>
      </c>
      <c r="BD341">
        <f t="shared" si="359"/>
        <v>0</v>
      </c>
      <c r="BE341">
        <f t="shared" si="360"/>
        <v>0</v>
      </c>
      <c r="BF341">
        <f t="shared" si="361"/>
        <v>0</v>
      </c>
      <c r="BG341">
        <f t="shared" si="362"/>
        <v>0</v>
      </c>
      <c r="BH341">
        <f t="shared" si="363"/>
        <v>0</v>
      </c>
      <c r="BI341">
        <f t="shared" si="364"/>
        <v>0</v>
      </c>
      <c r="BJ341">
        <f t="shared" si="365"/>
        <v>0</v>
      </c>
      <c r="BK341">
        <f t="shared" si="366"/>
        <v>0</v>
      </c>
      <c r="BL341">
        <f t="shared" si="367"/>
        <v>7</v>
      </c>
      <c r="BM341">
        <f t="shared" si="368"/>
        <v>0</v>
      </c>
      <c r="BN341">
        <f t="shared" si="369"/>
        <v>0</v>
      </c>
      <c r="BO341">
        <f t="shared" si="370"/>
        <v>0</v>
      </c>
      <c r="BP341">
        <f t="shared" si="371"/>
        <v>0</v>
      </c>
      <c r="BQ341">
        <f t="shared" si="372"/>
        <v>0</v>
      </c>
      <c r="BR341">
        <f t="shared" si="373"/>
        <v>0</v>
      </c>
      <c r="BS341">
        <f t="shared" si="374"/>
        <v>0</v>
      </c>
      <c r="BT341">
        <f t="shared" si="375"/>
        <v>0</v>
      </c>
      <c r="BU341">
        <f t="shared" si="376"/>
        <v>0</v>
      </c>
      <c r="BV341">
        <f t="shared" si="377"/>
        <v>0</v>
      </c>
      <c r="BW341">
        <f t="shared" si="378"/>
        <v>0</v>
      </c>
      <c r="BX341">
        <f t="shared" si="379"/>
        <v>0</v>
      </c>
      <c r="BY341">
        <f t="shared" si="380"/>
        <v>0</v>
      </c>
      <c r="BZ341">
        <f t="shared" si="381"/>
        <v>0</v>
      </c>
      <c r="CA341">
        <f t="shared" si="382"/>
        <v>0</v>
      </c>
      <c r="CB341">
        <f t="shared" si="383"/>
        <v>0</v>
      </c>
      <c r="CC341">
        <f t="shared" si="384"/>
        <v>0</v>
      </c>
      <c r="CD341">
        <f t="shared" si="385"/>
        <v>0</v>
      </c>
      <c r="CE341">
        <f t="shared" si="386"/>
        <v>0</v>
      </c>
      <c r="CF341">
        <f t="shared" si="387"/>
        <v>0</v>
      </c>
      <c r="CG341">
        <f t="shared" si="351"/>
        <v>7</v>
      </c>
      <c r="CH341">
        <f t="shared" si="352"/>
        <v>7</v>
      </c>
    </row>
    <row r="342" spans="1:86" s="114" customFormat="1">
      <c r="A342" s="5" t="s">
        <v>75</v>
      </c>
      <c r="B342" s="5" t="s">
        <v>106</v>
      </c>
      <c r="C342" s="5">
        <v>11</v>
      </c>
      <c r="D342" s="5">
        <v>2</v>
      </c>
      <c r="E342" s="5">
        <v>1</v>
      </c>
      <c r="F342" s="5">
        <v>15</v>
      </c>
      <c r="G342" s="5"/>
      <c r="H342" s="5">
        <v>0</v>
      </c>
      <c r="I342" s="5">
        <v>0</v>
      </c>
      <c r="J342" s="114">
        <f t="shared" si="350"/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/>
      <c r="Q342" s="5">
        <v>11</v>
      </c>
      <c r="R342" s="5"/>
      <c r="S342" s="5"/>
      <c r="T342" s="5">
        <v>10</v>
      </c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Y342" s="114">
        <f t="shared" ref="AY342:AY352" si="388">SUMIFS($CH$3:$CH$462,$A$3:$A$462,Q$2,$C$3:$C$462,Q342)</f>
        <v>4</v>
      </c>
      <c r="AZ342" s="114">
        <f t="shared" ref="AZ342:AZ352" si="389">SUMIFS($CH$3:$CH$462,$A$3:$A$462,R$2,$C$3:$C$462,R342)</f>
        <v>0</v>
      </c>
      <c r="BA342" s="114">
        <f t="shared" ref="BA342:BA352" si="390">SUMIFS($CH$3:$CH$462,$A$3:$A$462,S$2,$C$3:$C$462,S342)</f>
        <v>0</v>
      </c>
      <c r="BB342" s="114">
        <f t="shared" ref="BB342:BB352" si="391">SUMIFS($CH$3:$CH$462,$A$3:$A$462,T$2,$C$3:$C$462,T342)</f>
        <v>2</v>
      </c>
      <c r="BC342" s="114">
        <f t="shared" ref="BC342:BC352" si="392">SUMIFS($CH$3:$CH$462,$A$3:$A$462,U$2,$C$3:$C$462,U342)</f>
        <v>0</v>
      </c>
      <c r="BD342" s="114">
        <f t="shared" ref="BD342:BD352" si="393">SUMIFS($CH$3:$CH$462,$A$3:$A$462,V$2,$C$3:$C$462,V342)</f>
        <v>0</v>
      </c>
      <c r="BE342" s="114">
        <f t="shared" ref="BE342:BE352" si="394">SUMIFS($CH$3:$CH$462,$A$3:$A$462,W$2,$C$3:$C$462,W342)</f>
        <v>0</v>
      </c>
      <c r="BF342" s="114">
        <f t="shared" ref="BF342:BF352" si="395">SUMIFS($CH$3:$CH$462,$A$3:$A$462,X$2,$C$3:$C$462,X342)</f>
        <v>0</v>
      </c>
      <c r="BG342" s="114">
        <f t="shared" ref="BG342:BG352" si="396">SUMIFS($CH$3:$CH$462,$A$3:$A$462,Y$2,$C$3:$C$462,Y342)</f>
        <v>0</v>
      </c>
      <c r="BH342" s="114">
        <f t="shared" ref="BH342:BH352" si="397">SUMIFS($CH$3:$CH$462,$A$3:$A$462,Z$2,$C$3:$C$462,Z342)</f>
        <v>0</v>
      </c>
      <c r="BI342" s="114">
        <f t="shared" ref="BI342:BI352" si="398">SUMIFS($CH$3:$CH$462,$A$3:$A$462,AA$2,$C$3:$C$462,AA342)</f>
        <v>0</v>
      </c>
      <c r="BJ342" s="114">
        <f t="shared" ref="BJ342:BJ352" si="399">SUMIFS($CH$3:$CH$462,$A$3:$A$462,AB$2,$C$3:$C$462,AB342)</f>
        <v>0</v>
      </c>
      <c r="BK342" s="114">
        <f t="shared" ref="BK342:BK352" si="400">SUMIFS($CH$3:$CH$462,$A$3:$A$462,AC$2,$C$3:$C$462,AC342)</f>
        <v>0</v>
      </c>
      <c r="BL342" s="114">
        <f t="shared" ref="BL342:BL352" si="401">SUMIFS($CH$3:$CH$462,$A$3:$A$462,AD$2,$C$3:$C$462,AD342)</f>
        <v>0</v>
      </c>
      <c r="BM342" s="114">
        <f t="shared" ref="BM342:BM352" si="402">SUMIFS($CH$3:$CH$462,$A$3:$A$462,AE$2,$C$3:$C$462,AE342)</f>
        <v>0</v>
      </c>
      <c r="BN342" s="114">
        <f t="shared" ref="BN342:BN352" si="403">SUMIFS($CH$3:$CH$462,$A$3:$A$462,AF$2,$C$3:$C$462,AF342)</f>
        <v>0</v>
      </c>
      <c r="BO342" s="114">
        <f t="shared" ref="BO342:BO352" si="404">SUMIFS($CH$3:$CH$462,$A$3:$A$462,AG$2,$C$3:$C$462,AG342)</f>
        <v>0</v>
      </c>
      <c r="BP342" s="114">
        <f t="shared" ref="BP342:BP352" si="405">SUMIFS($CH$3:$CH$462,$A$3:$A$462,AH$2,$C$3:$C$462,AH342)</f>
        <v>0</v>
      </c>
      <c r="BQ342" s="114">
        <f t="shared" ref="BQ342:BQ352" si="406">SUMIFS($CH$3:$CH$462,$A$3:$A$462,AI$2,$C$3:$C$462,AI342)</f>
        <v>0</v>
      </c>
      <c r="BR342" s="114">
        <f t="shared" ref="BR342:BR352" si="407">SUMIFS($CH$3:$CH$462,$A$3:$A$462,AJ$2,$C$3:$C$462,AJ342)</f>
        <v>0</v>
      </c>
      <c r="BS342" s="114">
        <f t="shared" ref="BS342:BS352" si="408">SUMIFS($CH$3:$CH$462,$A$3:$A$462,AK$2,$C$3:$C$462,AK342)</f>
        <v>0</v>
      </c>
      <c r="BT342" s="114">
        <f t="shared" ref="BT342:BT352" si="409">SUMIFS($CH$3:$CH$462,$A$3:$A$462,AL$2,$C$3:$C$462,AL342)</f>
        <v>0</v>
      </c>
      <c r="BU342" s="114">
        <f t="shared" ref="BU342:BU352" si="410">SUMIFS($CH$3:$CH$462,$A$3:$A$462,AM$2,$C$3:$C$462,AM342)</f>
        <v>0</v>
      </c>
      <c r="BV342" s="114">
        <f t="shared" ref="BV342:BV352" si="411">SUMIFS($CH$3:$CH$462,$A$3:$A$462,AN$2,$C$3:$C$462,AN342)</f>
        <v>0</v>
      </c>
      <c r="BW342" s="114">
        <f t="shared" ref="BW342:BW352" si="412">SUMIFS($CH$3:$CH$462,$A$3:$A$462,AO$2,$C$3:$C$462,AO342)</f>
        <v>0</v>
      </c>
      <c r="BX342" s="114">
        <f t="shared" ref="BX342:BX352" si="413">SUMIFS($CH$3:$CH$462,$A$3:$A$462,AP$2,$C$3:$C$462,AP342)</f>
        <v>0</v>
      </c>
      <c r="BY342" s="114">
        <f t="shared" ref="BY342:BY352" si="414">SUMIFS($CH$3:$CH$462,$A$3:$A$462,AQ$2,$C$3:$C$462,AQ342)</f>
        <v>0</v>
      </c>
      <c r="BZ342" s="114">
        <f t="shared" ref="BZ342:BZ352" si="415">SUMIFS($CH$3:$CH$462,$A$3:$A$462,AR$2,$C$3:$C$462,AR342)</f>
        <v>0</v>
      </c>
      <c r="CA342" s="114">
        <f t="shared" ref="CA342:CA352" si="416">SUMIFS($CH$3:$CH$462,$A$3:$A$462,AS$2,$C$3:$C$462,AS342)</f>
        <v>0</v>
      </c>
      <c r="CB342" s="114">
        <f t="shared" ref="CB342:CB352" si="417">SUMIFS($CH$3:$CH$462,$A$3:$A$462,AT$2,$C$3:$C$462,AT342)</f>
        <v>0</v>
      </c>
      <c r="CC342" s="114">
        <f t="shared" ref="CC342:CC352" si="418">SUMIFS($CH$3:$CH$462,$A$3:$A$462,AU$2,$C$3:$C$462,AU342)</f>
        <v>0</v>
      </c>
      <c r="CD342" s="114">
        <f t="shared" ref="CD342:CD352" si="419">SUMIFS($CH$3:$CH$462,$A$3:$A$462,AV$2,$C$3:$C$462,AV342)</f>
        <v>0</v>
      </c>
      <c r="CE342" s="114">
        <f t="shared" ref="CE342:CE352" si="420">SUMIFS($CH$3:$CH$462,$A$3:$A$462,AW$2,$C$3:$C$462,AW342)</f>
        <v>0</v>
      </c>
      <c r="CF342" s="114">
        <f t="shared" ref="CF342:CF352" si="421">SUMIFS($CH$3:$CH$462,$A$3:$A$462,AX$2,$C$3:$C$462,AX342)</f>
        <v>0</v>
      </c>
      <c r="CG342" s="114">
        <f t="shared" si="351"/>
        <v>4</v>
      </c>
      <c r="CH342" s="114">
        <f t="shared" si="352"/>
        <v>15</v>
      </c>
    </row>
    <row r="343" spans="1:86" s="114" customFormat="1">
      <c r="A343" s="5" t="s">
        <v>75</v>
      </c>
      <c r="B343" s="5" t="s">
        <v>106</v>
      </c>
      <c r="C343" s="5">
        <v>12</v>
      </c>
      <c r="D343" s="5">
        <v>2</v>
      </c>
      <c r="E343" s="5">
        <v>2</v>
      </c>
      <c r="F343" s="5">
        <v>15</v>
      </c>
      <c r="G343" s="5"/>
      <c r="H343" s="5">
        <v>1800</v>
      </c>
      <c r="I343" s="5">
        <v>30</v>
      </c>
      <c r="J343" s="114">
        <f t="shared" si="350"/>
        <v>60</v>
      </c>
      <c r="K343" s="5">
        <v>0</v>
      </c>
      <c r="L343" s="5">
        <f t="shared" ref="L343:O351" si="422">L333</f>
        <v>800</v>
      </c>
      <c r="M343" s="5">
        <f t="shared" si="422"/>
        <v>4000</v>
      </c>
      <c r="N343" s="5">
        <f t="shared" si="422"/>
        <v>6000</v>
      </c>
      <c r="O343" s="5">
        <f t="shared" si="422"/>
        <v>1000</v>
      </c>
      <c r="P343" s="5"/>
      <c r="Q343" s="5">
        <v>12</v>
      </c>
      <c r="R343" s="5"/>
      <c r="S343" s="5"/>
      <c r="T343" s="5">
        <v>11</v>
      </c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Y343" s="114">
        <f t="shared" si="388"/>
        <v>4</v>
      </c>
      <c r="AZ343" s="114">
        <f t="shared" si="389"/>
        <v>0</v>
      </c>
      <c r="BA343" s="114">
        <f t="shared" si="390"/>
        <v>0</v>
      </c>
      <c r="BB343" s="114">
        <f t="shared" si="391"/>
        <v>15</v>
      </c>
      <c r="BC343" s="114">
        <f t="shared" si="392"/>
        <v>0</v>
      </c>
      <c r="BD343" s="114">
        <f t="shared" si="393"/>
        <v>0</v>
      </c>
      <c r="BE343" s="114">
        <f t="shared" si="394"/>
        <v>0</v>
      </c>
      <c r="BF343" s="114">
        <f t="shared" si="395"/>
        <v>0</v>
      </c>
      <c r="BG343" s="114">
        <f t="shared" si="396"/>
        <v>0</v>
      </c>
      <c r="BH343" s="114">
        <f t="shared" si="397"/>
        <v>0</v>
      </c>
      <c r="BI343" s="114">
        <f t="shared" si="398"/>
        <v>0</v>
      </c>
      <c r="BJ343" s="114">
        <f t="shared" si="399"/>
        <v>0</v>
      </c>
      <c r="BK343" s="114">
        <f t="shared" si="400"/>
        <v>0</v>
      </c>
      <c r="BL343" s="114">
        <f t="shared" si="401"/>
        <v>0</v>
      </c>
      <c r="BM343" s="114">
        <f t="shared" si="402"/>
        <v>0</v>
      </c>
      <c r="BN343" s="114">
        <f t="shared" si="403"/>
        <v>0</v>
      </c>
      <c r="BO343" s="114">
        <f t="shared" si="404"/>
        <v>0</v>
      </c>
      <c r="BP343" s="114">
        <f t="shared" si="405"/>
        <v>0</v>
      </c>
      <c r="BQ343" s="114">
        <f t="shared" si="406"/>
        <v>0</v>
      </c>
      <c r="BR343" s="114">
        <f t="shared" si="407"/>
        <v>0</v>
      </c>
      <c r="BS343" s="114">
        <f t="shared" si="408"/>
        <v>0</v>
      </c>
      <c r="BT343" s="114">
        <f t="shared" si="409"/>
        <v>0</v>
      </c>
      <c r="BU343" s="114">
        <f t="shared" si="410"/>
        <v>0</v>
      </c>
      <c r="BV343" s="114">
        <f t="shared" si="411"/>
        <v>0</v>
      </c>
      <c r="BW343" s="114">
        <f t="shared" si="412"/>
        <v>0</v>
      </c>
      <c r="BX343" s="114">
        <f t="shared" si="413"/>
        <v>0</v>
      </c>
      <c r="BY343" s="114">
        <f t="shared" si="414"/>
        <v>0</v>
      </c>
      <c r="BZ343" s="114">
        <f t="shared" si="415"/>
        <v>0</v>
      </c>
      <c r="CA343" s="114">
        <f t="shared" si="416"/>
        <v>0</v>
      </c>
      <c r="CB343" s="114">
        <f t="shared" si="417"/>
        <v>0</v>
      </c>
      <c r="CC343" s="114">
        <f t="shared" si="418"/>
        <v>0</v>
      </c>
      <c r="CD343" s="114">
        <f t="shared" si="419"/>
        <v>0</v>
      </c>
      <c r="CE343" s="114">
        <f t="shared" si="420"/>
        <v>0</v>
      </c>
      <c r="CF343" s="114">
        <f t="shared" si="421"/>
        <v>0</v>
      </c>
      <c r="CG343" s="114">
        <f t="shared" si="351"/>
        <v>15</v>
      </c>
      <c r="CH343" s="114">
        <f t="shared" si="352"/>
        <v>15</v>
      </c>
    </row>
    <row r="344" spans="1:86" s="114" customFormat="1">
      <c r="A344" s="5" t="s">
        <v>75</v>
      </c>
      <c r="B344" s="5" t="s">
        <v>106</v>
      </c>
      <c r="C344" s="5">
        <v>13</v>
      </c>
      <c r="D344" s="5">
        <v>2</v>
      </c>
      <c r="E344" s="5">
        <v>3</v>
      </c>
      <c r="F344" s="5">
        <v>15</v>
      </c>
      <c r="G344" s="5"/>
      <c r="H344" s="5">
        <v>3600</v>
      </c>
      <c r="I344" s="112">
        <v>60</v>
      </c>
      <c r="J344" s="114">
        <f t="shared" si="350"/>
        <v>120</v>
      </c>
      <c r="K344" s="5">
        <v>0</v>
      </c>
      <c r="L344" s="5">
        <f t="shared" si="422"/>
        <v>1600</v>
      </c>
      <c r="M344" s="5">
        <f t="shared" si="422"/>
        <v>8000</v>
      </c>
      <c r="N344" s="5">
        <f t="shared" si="422"/>
        <v>12000</v>
      </c>
      <c r="O344" s="5">
        <f t="shared" si="422"/>
        <v>2000</v>
      </c>
      <c r="P344" s="5"/>
      <c r="Q344" s="5">
        <v>13</v>
      </c>
      <c r="R344" s="5"/>
      <c r="S344" s="5"/>
      <c r="T344" s="5">
        <v>12</v>
      </c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Y344" s="114">
        <f t="shared" si="388"/>
        <v>15</v>
      </c>
      <c r="AZ344" s="114">
        <f t="shared" si="389"/>
        <v>0</v>
      </c>
      <c r="BA344" s="114">
        <f t="shared" si="390"/>
        <v>0</v>
      </c>
      <c r="BB344" s="114">
        <f t="shared" si="391"/>
        <v>15</v>
      </c>
      <c r="BC344" s="114">
        <f t="shared" si="392"/>
        <v>0</v>
      </c>
      <c r="BD344" s="114">
        <f t="shared" si="393"/>
        <v>0</v>
      </c>
      <c r="BE344" s="114">
        <f t="shared" si="394"/>
        <v>0</v>
      </c>
      <c r="BF344" s="114">
        <f t="shared" si="395"/>
        <v>0</v>
      </c>
      <c r="BG344" s="114">
        <f t="shared" si="396"/>
        <v>0</v>
      </c>
      <c r="BH344" s="114">
        <f t="shared" si="397"/>
        <v>0</v>
      </c>
      <c r="BI344" s="114">
        <f t="shared" si="398"/>
        <v>0</v>
      </c>
      <c r="BJ344" s="114">
        <f t="shared" si="399"/>
        <v>0</v>
      </c>
      <c r="BK344" s="114">
        <f t="shared" si="400"/>
        <v>0</v>
      </c>
      <c r="BL344" s="114">
        <f t="shared" si="401"/>
        <v>0</v>
      </c>
      <c r="BM344" s="114">
        <f t="shared" si="402"/>
        <v>0</v>
      </c>
      <c r="BN344" s="114">
        <f t="shared" si="403"/>
        <v>0</v>
      </c>
      <c r="BO344" s="114">
        <f t="shared" si="404"/>
        <v>0</v>
      </c>
      <c r="BP344" s="114">
        <f t="shared" si="405"/>
        <v>0</v>
      </c>
      <c r="BQ344" s="114">
        <f t="shared" si="406"/>
        <v>0</v>
      </c>
      <c r="BR344" s="114">
        <f t="shared" si="407"/>
        <v>0</v>
      </c>
      <c r="BS344" s="114">
        <f t="shared" si="408"/>
        <v>0</v>
      </c>
      <c r="BT344" s="114">
        <f t="shared" si="409"/>
        <v>0</v>
      </c>
      <c r="BU344" s="114">
        <f t="shared" si="410"/>
        <v>0</v>
      </c>
      <c r="BV344" s="114">
        <f t="shared" si="411"/>
        <v>0</v>
      </c>
      <c r="BW344" s="114">
        <f t="shared" si="412"/>
        <v>0</v>
      </c>
      <c r="BX344" s="114">
        <f t="shared" si="413"/>
        <v>0</v>
      </c>
      <c r="BY344" s="114">
        <f t="shared" si="414"/>
        <v>0</v>
      </c>
      <c r="BZ344" s="114">
        <f t="shared" si="415"/>
        <v>0</v>
      </c>
      <c r="CA344" s="114">
        <f t="shared" si="416"/>
        <v>0</v>
      </c>
      <c r="CB344" s="114">
        <f t="shared" si="417"/>
        <v>0</v>
      </c>
      <c r="CC344" s="114">
        <f t="shared" si="418"/>
        <v>0</v>
      </c>
      <c r="CD344" s="114">
        <f t="shared" si="419"/>
        <v>0</v>
      </c>
      <c r="CE344" s="114">
        <f t="shared" si="420"/>
        <v>0</v>
      </c>
      <c r="CF344" s="114">
        <f t="shared" si="421"/>
        <v>0</v>
      </c>
      <c r="CG344" s="114">
        <f t="shared" si="351"/>
        <v>15</v>
      </c>
      <c r="CH344" s="114">
        <f t="shared" si="352"/>
        <v>15</v>
      </c>
    </row>
    <row r="345" spans="1:86" s="114" customFormat="1">
      <c r="A345" s="5" t="s">
        <v>75</v>
      </c>
      <c r="B345" s="5" t="s">
        <v>106</v>
      </c>
      <c r="C345" s="5">
        <v>14</v>
      </c>
      <c r="D345" s="5">
        <v>2</v>
      </c>
      <c r="E345" s="5">
        <v>4</v>
      </c>
      <c r="F345" s="5">
        <v>15</v>
      </c>
      <c r="G345" s="5"/>
      <c r="H345" s="5">
        <v>7200</v>
      </c>
      <c r="I345" s="112">
        <v>120</v>
      </c>
      <c r="J345" s="114">
        <f t="shared" si="350"/>
        <v>240</v>
      </c>
      <c r="K345" s="5">
        <v>0</v>
      </c>
      <c r="L345" s="5">
        <f t="shared" si="422"/>
        <v>3200</v>
      </c>
      <c r="M345" s="5">
        <f t="shared" si="422"/>
        <v>16000</v>
      </c>
      <c r="N345" s="5">
        <f t="shared" si="422"/>
        <v>24000</v>
      </c>
      <c r="O345" s="5">
        <f t="shared" si="422"/>
        <v>4000</v>
      </c>
      <c r="P345" s="5"/>
      <c r="Q345" s="5">
        <v>14</v>
      </c>
      <c r="R345" s="5"/>
      <c r="S345" s="5"/>
      <c r="T345" s="5">
        <v>13</v>
      </c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Y345" s="114">
        <f t="shared" si="388"/>
        <v>15</v>
      </c>
      <c r="AZ345" s="114">
        <f t="shared" si="389"/>
        <v>0</v>
      </c>
      <c r="BA345" s="114">
        <f t="shared" si="390"/>
        <v>0</v>
      </c>
      <c r="BB345" s="114">
        <f t="shared" si="391"/>
        <v>15</v>
      </c>
      <c r="BC345" s="114">
        <f t="shared" si="392"/>
        <v>0</v>
      </c>
      <c r="BD345" s="114">
        <f t="shared" si="393"/>
        <v>0</v>
      </c>
      <c r="BE345" s="114">
        <f t="shared" si="394"/>
        <v>0</v>
      </c>
      <c r="BF345" s="114">
        <f t="shared" si="395"/>
        <v>0</v>
      </c>
      <c r="BG345" s="114">
        <f t="shared" si="396"/>
        <v>0</v>
      </c>
      <c r="BH345" s="114">
        <f t="shared" si="397"/>
        <v>0</v>
      </c>
      <c r="BI345" s="114">
        <f t="shared" si="398"/>
        <v>0</v>
      </c>
      <c r="BJ345" s="114">
        <f t="shared" si="399"/>
        <v>0</v>
      </c>
      <c r="BK345" s="114">
        <f t="shared" si="400"/>
        <v>0</v>
      </c>
      <c r="BL345" s="114">
        <f t="shared" si="401"/>
        <v>0</v>
      </c>
      <c r="BM345" s="114">
        <f t="shared" si="402"/>
        <v>0</v>
      </c>
      <c r="BN345" s="114">
        <f t="shared" si="403"/>
        <v>0</v>
      </c>
      <c r="BO345" s="114">
        <f t="shared" si="404"/>
        <v>0</v>
      </c>
      <c r="BP345" s="114">
        <f t="shared" si="405"/>
        <v>0</v>
      </c>
      <c r="BQ345" s="114">
        <f t="shared" si="406"/>
        <v>0</v>
      </c>
      <c r="BR345" s="114">
        <f t="shared" si="407"/>
        <v>0</v>
      </c>
      <c r="BS345" s="114">
        <f t="shared" si="408"/>
        <v>0</v>
      </c>
      <c r="BT345" s="114">
        <f t="shared" si="409"/>
        <v>0</v>
      </c>
      <c r="BU345" s="114">
        <f t="shared" si="410"/>
        <v>0</v>
      </c>
      <c r="BV345" s="114">
        <f t="shared" si="411"/>
        <v>0</v>
      </c>
      <c r="BW345" s="114">
        <f t="shared" si="412"/>
        <v>0</v>
      </c>
      <c r="BX345" s="114">
        <f t="shared" si="413"/>
        <v>0</v>
      </c>
      <c r="BY345" s="114">
        <f t="shared" si="414"/>
        <v>0</v>
      </c>
      <c r="BZ345" s="114">
        <f t="shared" si="415"/>
        <v>0</v>
      </c>
      <c r="CA345" s="114">
        <f t="shared" si="416"/>
        <v>0</v>
      </c>
      <c r="CB345" s="114">
        <f t="shared" si="417"/>
        <v>0</v>
      </c>
      <c r="CC345" s="114">
        <f t="shared" si="418"/>
        <v>0</v>
      </c>
      <c r="CD345" s="114">
        <f t="shared" si="419"/>
        <v>0</v>
      </c>
      <c r="CE345" s="114">
        <f t="shared" si="420"/>
        <v>0</v>
      </c>
      <c r="CF345" s="114">
        <f t="shared" si="421"/>
        <v>0</v>
      </c>
      <c r="CG345" s="114">
        <f t="shared" si="351"/>
        <v>15</v>
      </c>
      <c r="CH345" s="114">
        <f t="shared" si="352"/>
        <v>15</v>
      </c>
    </row>
    <row r="346" spans="1:86" s="114" customFormat="1">
      <c r="A346" s="5" t="s">
        <v>75</v>
      </c>
      <c r="B346" s="5" t="s">
        <v>106</v>
      </c>
      <c r="C346" s="5">
        <v>15</v>
      </c>
      <c r="D346" s="5">
        <v>2</v>
      </c>
      <c r="E346" s="5">
        <v>5</v>
      </c>
      <c r="F346" s="5">
        <v>15</v>
      </c>
      <c r="G346" s="5"/>
      <c r="H346" s="5">
        <v>14400</v>
      </c>
      <c r="I346" s="112">
        <v>240</v>
      </c>
      <c r="J346" s="114">
        <f t="shared" si="350"/>
        <v>480</v>
      </c>
      <c r="K346" s="5">
        <v>0</v>
      </c>
      <c r="L346" s="5">
        <f t="shared" si="422"/>
        <v>6400</v>
      </c>
      <c r="M346" s="5">
        <f t="shared" si="422"/>
        <v>32000</v>
      </c>
      <c r="N346" s="5">
        <f t="shared" si="422"/>
        <v>48000</v>
      </c>
      <c r="O346" s="5">
        <f t="shared" si="422"/>
        <v>8000</v>
      </c>
      <c r="P346" s="5"/>
      <c r="Q346" s="5">
        <v>15</v>
      </c>
      <c r="R346" s="5"/>
      <c r="S346" s="5"/>
      <c r="T346" s="5">
        <v>14</v>
      </c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Y346" s="114">
        <f t="shared" si="388"/>
        <v>15</v>
      </c>
      <c r="AZ346" s="114">
        <f t="shared" si="389"/>
        <v>0</v>
      </c>
      <c r="BA346" s="114">
        <f t="shared" si="390"/>
        <v>0</v>
      </c>
      <c r="BB346" s="114">
        <f t="shared" si="391"/>
        <v>15</v>
      </c>
      <c r="BC346" s="114">
        <f t="shared" si="392"/>
        <v>0</v>
      </c>
      <c r="BD346" s="114">
        <f t="shared" si="393"/>
        <v>0</v>
      </c>
      <c r="BE346" s="114">
        <f t="shared" si="394"/>
        <v>0</v>
      </c>
      <c r="BF346" s="114">
        <f t="shared" si="395"/>
        <v>0</v>
      </c>
      <c r="BG346" s="114">
        <f t="shared" si="396"/>
        <v>0</v>
      </c>
      <c r="BH346" s="114">
        <f t="shared" si="397"/>
        <v>0</v>
      </c>
      <c r="BI346" s="114">
        <f t="shared" si="398"/>
        <v>0</v>
      </c>
      <c r="BJ346" s="114">
        <f t="shared" si="399"/>
        <v>0</v>
      </c>
      <c r="BK346" s="114">
        <f t="shared" si="400"/>
        <v>0</v>
      </c>
      <c r="BL346" s="114">
        <f t="shared" si="401"/>
        <v>0</v>
      </c>
      <c r="BM346" s="114">
        <f t="shared" si="402"/>
        <v>0</v>
      </c>
      <c r="BN346" s="114">
        <f t="shared" si="403"/>
        <v>0</v>
      </c>
      <c r="BO346" s="114">
        <f t="shared" si="404"/>
        <v>0</v>
      </c>
      <c r="BP346" s="114">
        <f t="shared" si="405"/>
        <v>0</v>
      </c>
      <c r="BQ346" s="114">
        <f t="shared" si="406"/>
        <v>0</v>
      </c>
      <c r="BR346" s="114">
        <f t="shared" si="407"/>
        <v>0</v>
      </c>
      <c r="BS346" s="114">
        <f t="shared" si="408"/>
        <v>0</v>
      </c>
      <c r="BT346" s="114">
        <f t="shared" si="409"/>
        <v>0</v>
      </c>
      <c r="BU346" s="114">
        <f t="shared" si="410"/>
        <v>0</v>
      </c>
      <c r="BV346" s="114">
        <f t="shared" si="411"/>
        <v>0</v>
      </c>
      <c r="BW346" s="114">
        <f t="shared" si="412"/>
        <v>0</v>
      </c>
      <c r="BX346" s="114">
        <f t="shared" si="413"/>
        <v>0</v>
      </c>
      <c r="BY346" s="114">
        <f t="shared" si="414"/>
        <v>0</v>
      </c>
      <c r="BZ346" s="114">
        <f t="shared" si="415"/>
        <v>0</v>
      </c>
      <c r="CA346" s="114">
        <f t="shared" si="416"/>
        <v>0</v>
      </c>
      <c r="CB346" s="114">
        <f t="shared" si="417"/>
        <v>0</v>
      </c>
      <c r="CC346" s="114">
        <f t="shared" si="418"/>
        <v>0</v>
      </c>
      <c r="CD346" s="114">
        <f t="shared" si="419"/>
        <v>0</v>
      </c>
      <c r="CE346" s="114">
        <f t="shared" si="420"/>
        <v>0</v>
      </c>
      <c r="CF346" s="114">
        <f t="shared" si="421"/>
        <v>0</v>
      </c>
      <c r="CG346" s="114">
        <f t="shared" si="351"/>
        <v>15</v>
      </c>
      <c r="CH346" s="114">
        <f t="shared" si="352"/>
        <v>15</v>
      </c>
    </row>
    <row r="347" spans="1:86" s="114" customFormat="1">
      <c r="A347" s="5" t="s">
        <v>75</v>
      </c>
      <c r="B347" s="5" t="s">
        <v>106</v>
      </c>
      <c r="C347" s="5">
        <v>16</v>
      </c>
      <c r="D347" s="5">
        <v>2</v>
      </c>
      <c r="E347" s="5">
        <v>6</v>
      </c>
      <c r="F347" s="5">
        <v>15</v>
      </c>
      <c r="G347" s="5"/>
      <c r="H347" s="5">
        <v>28800</v>
      </c>
      <c r="I347" s="112">
        <v>480</v>
      </c>
      <c r="J347" s="114">
        <f t="shared" si="350"/>
        <v>960</v>
      </c>
      <c r="K347" s="5">
        <v>0</v>
      </c>
      <c r="L347" s="5">
        <f t="shared" si="422"/>
        <v>12800</v>
      </c>
      <c r="M347" s="5">
        <f t="shared" si="422"/>
        <v>64000</v>
      </c>
      <c r="N347" s="5">
        <f t="shared" si="422"/>
        <v>96000</v>
      </c>
      <c r="O347" s="5">
        <f t="shared" si="422"/>
        <v>16000</v>
      </c>
      <c r="P347" s="5"/>
      <c r="Q347" s="5">
        <v>16</v>
      </c>
      <c r="R347" s="5"/>
      <c r="S347" s="5"/>
      <c r="T347" s="5">
        <v>15</v>
      </c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Y347" s="114">
        <f t="shared" si="388"/>
        <v>15</v>
      </c>
      <c r="AZ347" s="114">
        <f t="shared" si="389"/>
        <v>0</v>
      </c>
      <c r="BA347" s="114">
        <f t="shared" si="390"/>
        <v>0</v>
      </c>
      <c r="BB347" s="114">
        <f t="shared" si="391"/>
        <v>15</v>
      </c>
      <c r="BC347" s="114">
        <f t="shared" si="392"/>
        <v>0</v>
      </c>
      <c r="BD347" s="114">
        <f t="shared" si="393"/>
        <v>0</v>
      </c>
      <c r="BE347" s="114">
        <f t="shared" si="394"/>
        <v>0</v>
      </c>
      <c r="BF347" s="114">
        <f t="shared" si="395"/>
        <v>0</v>
      </c>
      <c r="BG347" s="114">
        <f t="shared" si="396"/>
        <v>0</v>
      </c>
      <c r="BH347" s="114">
        <f t="shared" si="397"/>
        <v>0</v>
      </c>
      <c r="BI347" s="114">
        <f t="shared" si="398"/>
        <v>0</v>
      </c>
      <c r="BJ347" s="114">
        <f t="shared" si="399"/>
        <v>0</v>
      </c>
      <c r="BK347" s="114">
        <f t="shared" si="400"/>
        <v>0</v>
      </c>
      <c r="BL347" s="114">
        <f t="shared" si="401"/>
        <v>0</v>
      </c>
      <c r="BM347" s="114">
        <f t="shared" si="402"/>
        <v>0</v>
      </c>
      <c r="BN347" s="114">
        <f t="shared" si="403"/>
        <v>0</v>
      </c>
      <c r="BO347" s="114">
        <f t="shared" si="404"/>
        <v>0</v>
      </c>
      <c r="BP347" s="114">
        <f t="shared" si="405"/>
        <v>0</v>
      </c>
      <c r="BQ347" s="114">
        <f t="shared" si="406"/>
        <v>0</v>
      </c>
      <c r="BR347" s="114">
        <f t="shared" si="407"/>
        <v>0</v>
      </c>
      <c r="BS347" s="114">
        <f t="shared" si="408"/>
        <v>0</v>
      </c>
      <c r="BT347" s="114">
        <f t="shared" si="409"/>
        <v>0</v>
      </c>
      <c r="BU347" s="114">
        <f t="shared" si="410"/>
        <v>0</v>
      </c>
      <c r="BV347" s="114">
        <f t="shared" si="411"/>
        <v>0</v>
      </c>
      <c r="BW347" s="114">
        <f t="shared" si="412"/>
        <v>0</v>
      </c>
      <c r="BX347" s="114">
        <f t="shared" si="413"/>
        <v>0</v>
      </c>
      <c r="BY347" s="114">
        <f t="shared" si="414"/>
        <v>0</v>
      </c>
      <c r="BZ347" s="114">
        <f t="shared" si="415"/>
        <v>0</v>
      </c>
      <c r="CA347" s="114">
        <f t="shared" si="416"/>
        <v>0</v>
      </c>
      <c r="CB347" s="114">
        <f t="shared" si="417"/>
        <v>0</v>
      </c>
      <c r="CC347" s="114">
        <f t="shared" si="418"/>
        <v>0</v>
      </c>
      <c r="CD347" s="114">
        <f t="shared" si="419"/>
        <v>0</v>
      </c>
      <c r="CE347" s="114">
        <f t="shared" si="420"/>
        <v>0</v>
      </c>
      <c r="CF347" s="114">
        <f t="shared" si="421"/>
        <v>0</v>
      </c>
      <c r="CG347" s="114">
        <f t="shared" si="351"/>
        <v>15</v>
      </c>
      <c r="CH347" s="114">
        <f t="shared" si="352"/>
        <v>15</v>
      </c>
    </row>
    <row r="348" spans="1:86" s="114" customFormat="1">
      <c r="A348" s="5" t="s">
        <v>75</v>
      </c>
      <c r="B348" s="5" t="s">
        <v>106</v>
      </c>
      <c r="C348" s="5">
        <v>17</v>
      </c>
      <c r="D348" s="5">
        <v>2</v>
      </c>
      <c r="E348" s="5">
        <v>7</v>
      </c>
      <c r="F348" s="5">
        <v>15</v>
      </c>
      <c r="G348" s="5"/>
      <c r="H348" s="5">
        <v>57600</v>
      </c>
      <c r="I348" s="112">
        <v>960</v>
      </c>
      <c r="J348" s="114">
        <f t="shared" si="350"/>
        <v>1920</v>
      </c>
      <c r="K348" s="5">
        <v>0</v>
      </c>
      <c r="L348" s="5">
        <f t="shared" si="422"/>
        <v>25600</v>
      </c>
      <c r="M348" s="5">
        <f t="shared" si="422"/>
        <v>128000</v>
      </c>
      <c r="N348" s="5">
        <f t="shared" si="422"/>
        <v>192000</v>
      </c>
      <c r="O348" s="5">
        <f t="shared" si="422"/>
        <v>32000</v>
      </c>
      <c r="P348" s="5"/>
      <c r="Q348" s="5">
        <v>17</v>
      </c>
      <c r="R348" s="5"/>
      <c r="S348" s="5"/>
      <c r="T348" s="5">
        <v>16</v>
      </c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Y348" s="114">
        <f t="shared" si="388"/>
        <v>15</v>
      </c>
      <c r="AZ348" s="114">
        <f t="shared" si="389"/>
        <v>0</v>
      </c>
      <c r="BA348" s="114">
        <f t="shared" si="390"/>
        <v>0</v>
      </c>
      <c r="BB348" s="114">
        <f t="shared" si="391"/>
        <v>15</v>
      </c>
      <c r="BC348" s="114">
        <f t="shared" si="392"/>
        <v>0</v>
      </c>
      <c r="BD348" s="114">
        <f t="shared" si="393"/>
        <v>0</v>
      </c>
      <c r="BE348" s="114">
        <f t="shared" si="394"/>
        <v>0</v>
      </c>
      <c r="BF348" s="114">
        <f t="shared" si="395"/>
        <v>0</v>
      </c>
      <c r="BG348" s="114">
        <f t="shared" si="396"/>
        <v>0</v>
      </c>
      <c r="BH348" s="114">
        <f t="shared" si="397"/>
        <v>0</v>
      </c>
      <c r="BI348" s="114">
        <f t="shared" si="398"/>
        <v>0</v>
      </c>
      <c r="BJ348" s="114">
        <f t="shared" si="399"/>
        <v>0</v>
      </c>
      <c r="BK348" s="114">
        <f t="shared" si="400"/>
        <v>0</v>
      </c>
      <c r="BL348" s="114">
        <f t="shared" si="401"/>
        <v>0</v>
      </c>
      <c r="BM348" s="114">
        <f t="shared" si="402"/>
        <v>0</v>
      </c>
      <c r="BN348" s="114">
        <f t="shared" si="403"/>
        <v>0</v>
      </c>
      <c r="BO348" s="114">
        <f t="shared" si="404"/>
        <v>0</v>
      </c>
      <c r="BP348" s="114">
        <f t="shared" si="405"/>
        <v>0</v>
      </c>
      <c r="BQ348" s="114">
        <f t="shared" si="406"/>
        <v>0</v>
      </c>
      <c r="BR348" s="114">
        <f t="shared" si="407"/>
        <v>0</v>
      </c>
      <c r="BS348" s="114">
        <f t="shared" si="408"/>
        <v>0</v>
      </c>
      <c r="BT348" s="114">
        <f t="shared" si="409"/>
        <v>0</v>
      </c>
      <c r="BU348" s="114">
        <f t="shared" si="410"/>
        <v>0</v>
      </c>
      <c r="BV348" s="114">
        <f t="shared" si="411"/>
        <v>0</v>
      </c>
      <c r="BW348" s="114">
        <f t="shared" si="412"/>
        <v>0</v>
      </c>
      <c r="BX348" s="114">
        <f t="shared" si="413"/>
        <v>0</v>
      </c>
      <c r="BY348" s="114">
        <f t="shared" si="414"/>
        <v>0</v>
      </c>
      <c r="BZ348" s="114">
        <f t="shared" si="415"/>
        <v>0</v>
      </c>
      <c r="CA348" s="114">
        <f t="shared" si="416"/>
        <v>0</v>
      </c>
      <c r="CB348" s="114">
        <f t="shared" si="417"/>
        <v>0</v>
      </c>
      <c r="CC348" s="114">
        <f t="shared" si="418"/>
        <v>0</v>
      </c>
      <c r="CD348" s="114">
        <f t="shared" si="419"/>
        <v>0</v>
      </c>
      <c r="CE348" s="114">
        <f t="shared" si="420"/>
        <v>0</v>
      </c>
      <c r="CF348" s="114">
        <f t="shared" si="421"/>
        <v>0</v>
      </c>
      <c r="CG348" s="114">
        <f t="shared" si="351"/>
        <v>15</v>
      </c>
      <c r="CH348" s="114">
        <f t="shared" si="352"/>
        <v>15</v>
      </c>
    </row>
    <row r="349" spans="1:86" s="114" customFormat="1">
      <c r="A349" s="5" t="s">
        <v>75</v>
      </c>
      <c r="B349" s="5" t="s">
        <v>106</v>
      </c>
      <c r="C349" s="5">
        <v>18</v>
      </c>
      <c r="D349" s="5">
        <v>2</v>
      </c>
      <c r="E349" s="5">
        <v>8</v>
      </c>
      <c r="F349" s="5">
        <v>15</v>
      </c>
      <c r="G349" s="5"/>
      <c r="H349" s="5">
        <v>115200</v>
      </c>
      <c r="I349" s="112">
        <v>1920</v>
      </c>
      <c r="J349" s="114">
        <f t="shared" si="350"/>
        <v>3840</v>
      </c>
      <c r="K349" s="5">
        <v>0</v>
      </c>
      <c r="L349" s="5">
        <f t="shared" si="422"/>
        <v>51200</v>
      </c>
      <c r="M349" s="5">
        <f t="shared" si="422"/>
        <v>256000</v>
      </c>
      <c r="N349" s="5">
        <f t="shared" si="422"/>
        <v>384000</v>
      </c>
      <c r="O349" s="5">
        <f t="shared" si="422"/>
        <v>64000</v>
      </c>
      <c r="P349" s="5"/>
      <c r="Q349" s="5">
        <v>18</v>
      </c>
      <c r="R349" s="5"/>
      <c r="S349" s="5"/>
      <c r="T349" s="5">
        <v>17</v>
      </c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Y349" s="114">
        <f t="shared" si="388"/>
        <v>15</v>
      </c>
      <c r="AZ349" s="114">
        <f t="shared" si="389"/>
        <v>0</v>
      </c>
      <c r="BA349" s="114">
        <f t="shared" si="390"/>
        <v>0</v>
      </c>
      <c r="BB349" s="114">
        <f t="shared" si="391"/>
        <v>15</v>
      </c>
      <c r="BC349" s="114">
        <f t="shared" si="392"/>
        <v>0</v>
      </c>
      <c r="BD349" s="114">
        <f t="shared" si="393"/>
        <v>0</v>
      </c>
      <c r="BE349" s="114">
        <f t="shared" si="394"/>
        <v>0</v>
      </c>
      <c r="BF349" s="114">
        <f t="shared" si="395"/>
        <v>0</v>
      </c>
      <c r="BG349" s="114">
        <f t="shared" si="396"/>
        <v>0</v>
      </c>
      <c r="BH349" s="114">
        <f t="shared" si="397"/>
        <v>0</v>
      </c>
      <c r="BI349" s="114">
        <f t="shared" si="398"/>
        <v>0</v>
      </c>
      <c r="BJ349" s="114">
        <f t="shared" si="399"/>
        <v>0</v>
      </c>
      <c r="BK349" s="114">
        <f t="shared" si="400"/>
        <v>0</v>
      </c>
      <c r="BL349" s="114">
        <f t="shared" si="401"/>
        <v>0</v>
      </c>
      <c r="BM349" s="114">
        <f t="shared" si="402"/>
        <v>0</v>
      </c>
      <c r="BN349" s="114">
        <f t="shared" si="403"/>
        <v>0</v>
      </c>
      <c r="BO349" s="114">
        <f t="shared" si="404"/>
        <v>0</v>
      </c>
      <c r="BP349" s="114">
        <f t="shared" si="405"/>
        <v>0</v>
      </c>
      <c r="BQ349" s="114">
        <f t="shared" si="406"/>
        <v>0</v>
      </c>
      <c r="BR349" s="114">
        <f t="shared" si="407"/>
        <v>0</v>
      </c>
      <c r="BS349" s="114">
        <f t="shared" si="408"/>
        <v>0</v>
      </c>
      <c r="BT349" s="114">
        <f t="shared" si="409"/>
        <v>0</v>
      </c>
      <c r="BU349" s="114">
        <f t="shared" si="410"/>
        <v>0</v>
      </c>
      <c r="BV349" s="114">
        <f t="shared" si="411"/>
        <v>0</v>
      </c>
      <c r="BW349" s="114">
        <f t="shared" si="412"/>
        <v>0</v>
      </c>
      <c r="BX349" s="114">
        <f t="shared" si="413"/>
        <v>0</v>
      </c>
      <c r="BY349" s="114">
        <f t="shared" si="414"/>
        <v>0</v>
      </c>
      <c r="BZ349" s="114">
        <f t="shared" si="415"/>
        <v>0</v>
      </c>
      <c r="CA349" s="114">
        <f t="shared" si="416"/>
        <v>0</v>
      </c>
      <c r="CB349" s="114">
        <f t="shared" si="417"/>
        <v>0</v>
      </c>
      <c r="CC349" s="114">
        <f t="shared" si="418"/>
        <v>0</v>
      </c>
      <c r="CD349" s="114">
        <f t="shared" si="419"/>
        <v>0</v>
      </c>
      <c r="CE349" s="114">
        <f t="shared" si="420"/>
        <v>0</v>
      </c>
      <c r="CF349" s="114">
        <f t="shared" si="421"/>
        <v>0</v>
      </c>
      <c r="CG349" s="114">
        <f t="shared" si="351"/>
        <v>15</v>
      </c>
      <c r="CH349" s="114">
        <f t="shared" si="352"/>
        <v>15</v>
      </c>
    </row>
    <row r="350" spans="1:86" s="114" customFormat="1">
      <c r="A350" s="5" t="s">
        <v>75</v>
      </c>
      <c r="B350" s="5" t="s">
        <v>106</v>
      </c>
      <c r="C350" s="5">
        <v>19</v>
      </c>
      <c r="D350" s="5">
        <v>2</v>
      </c>
      <c r="E350" s="5">
        <v>9</v>
      </c>
      <c r="F350" s="5">
        <v>15</v>
      </c>
      <c r="G350" s="5"/>
      <c r="H350" s="5">
        <v>230400</v>
      </c>
      <c r="I350" s="112">
        <v>3840</v>
      </c>
      <c r="J350" s="114">
        <f t="shared" si="350"/>
        <v>7680</v>
      </c>
      <c r="K350" s="5">
        <v>0</v>
      </c>
      <c r="L350" s="5">
        <f t="shared" si="422"/>
        <v>102400</v>
      </c>
      <c r="M350" s="5">
        <f t="shared" si="422"/>
        <v>512000</v>
      </c>
      <c r="N350" s="5">
        <f t="shared" si="422"/>
        <v>768000</v>
      </c>
      <c r="O350" s="5">
        <f t="shared" si="422"/>
        <v>128000</v>
      </c>
      <c r="P350" s="5"/>
      <c r="Q350" s="5">
        <v>19</v>
      </c>
      <c r="R350" s="5"/>
      <c r="S350" s="5"/>
      <c r="T350" s="5">
        <v>18</v>
      </c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Y350" s="114">
        <f t="shared" si="388"/>
        <v>15</v>
      </c>
      <c r="AZ350" s="114">
        <f t="shared" si="389"/>
        <v>0</v>
      </c>
      <c r="BA350" s="114">
        <f t="shared" si="390"/>
        <v>0</v>
      </c>
      <c r="BB350" s="114">
        <f t="shared" si="391"/>
        <v>15</v>
      </c>
      <c r="BC350" s="114">
        <f t="shared" si="392"/>
        <v>0</v>
      </c>
      <c r="BD350" s="114">
        <f t="shared" si="393"/>
        <v>0</v>
      </c>
      <c r="BE350" s="114">
        <f t="shared" si="394"/>
        <v>0</v>
      </c>
      <c r="BF350" s="114">
        <f t="shared" si="395"/>
        <v>0</v>
      </c>
      <c r="BG350" s="114">
        <f t="shared" si="396"/>
        <v>0</v>
      </c>
      <c r="BH350" s="114">
        <f t="shared" si="397"/>
        <v>0</v>
      </c>
      <c r="BI350" s="114">
        <f t="shared" si="398"/>
        <v>0</v>
      </c>
      <c r="BJ350" s="114">
        <f t="shared" si="399"/>
        <v>0</v>
      </c>
      <c r="BK350" s="114">
        <f t="shared" si="400"/>
        <v>0</v>
      </c>
      <c r="BL350" s="114">
        <f t="shared" si="401"/>
        <v>0</v>
      </c>
      <c r="BM350" s="114">
        <f t="shared" si="402"/>
        <v>0</v>
      </c>
      <c r="BN350" s="114">
        <f t="shared" si="403"/>
        <v>0</v>
      </c>
      <c r="BO350" s="114">
        <f t="shared" si="404"/>
        <v>0</v>
      </c>
      <c r="BP350" s="114">
        <f t="shared" si="405"/>
        <v>0</v>
      </c>
      <c r="BQ350" s="114">
        <f t="shared" si="406"/>
        <v>0</v>
      </c>
      <c r="BR350" s="114">
        <f t="shared" si="407"/>
        <v>0</v>
      </c>
      <c r="BS350" s="114">
        <f t="shared" si="408"/>
        <v>0</v>
      </c>
      <c r="BT350" s="114">
        <f t="shared" si="409"/>
        <v>0</v>
      </c>
      <c r="BU350" s="114">
        <f t="shared" si="410"/>
        <v>0</v>
      </c>
      <c r="BV350" s="114">
        <f t="shared" si="411"/>
        <v>0</v>
      </c>
      <c r="BW350" s="114">
        <f t="shared" si="412"/>
        <v>0</v>
      </c>
      <c r="BX350" s="114">
        <f t="shared" si="413"/>
        <v>0</v>
      </c>
      <c r="BY350" s="114">
        <f t="shared" si="414"/>
        <v>0</v>
      </c>
      <c r="BZ350" s="114">
        <f t="shared" si="415"/>
        <v>0</v>
      </c>
      <c r="CA350" s="114">
        <f t="shared" si="416"/>
        <v>0</v>
      </c>
      <c r="CB350" s="114">
        <f t="shared" si="417"/>
        <v>0</v>
      </c>
      <c r="CC350" s="114">
        <f t="shared" si="418"/>
        <v>0</v>
      </c>
      <c r="CD350" s="114">
        <f t="shared" si="419"/>
        <v>0</v>
      </c>
      <c r="CE350" s="114">
        <f t="shared" si="420"/>
        <v>0</v>
      </c>
      <c r="CF350" s="114">
        <f t="shared" si="421"/>
        <v>0</v>
      </c>
      <c r="CG350" s="114">
        <f t="shared" si="351"/>
        <v>15</v>
      </c>
      <c r="CH350" s="114">
        <f t="shared" si="352"/>
        <v>15</v>
      </c>
    </row>
    <row r="351" spans="1:86" s="114" customFormat="1">
      <c r="A351" s="5" t="s">
        <v>75</v>
      </c>
      <c r="B351" s="5" t="s">
        <v>106</v>
      </c>
      <c r="C351" s="5">
        <v>20</v>
      </c>
      <c r="D351" s="5">
        <v>2</v>
      </c>
      <c r="E351" s="5">
        <v>10</v>
      </c>
      <c r="F351" s="5">
        <v>15</v>
      </c>
      <c r="G351" s="5"/>
      <c r="H351" s="5">
        <v>460800</v>
      </c>
      <c r="I351" s="112">
        <v>7680</v>
      </c>
      <c r="J351" s="114">
        <f t="shared" si="350"/>
        <v>15360</v>
      </c>
      <c r="K351" s="5">
        <v>0</v>
      </c>
      <c r="L351" s="5">
        <f t="shared" si="422"/>
        <v>204800</v>
      </c>
      <c r="M351" s="5">
        <f t="shared" si="422"/>
        <v>1024000</v>
      </c>
      <c r="N351" s="5">
        <f t="shared" si="422"/>
        <v>1536000</v>
      </c>
      <c r="O351" s="5">
        <f t="shared" si="422"/>
        <v>256000</v>
      </c>
      <c r="P351" s="5"/>
      <c r="Q351" s="5">
        <v>20</v>
      </c>
      <c r="R351" s="5"/>
      <c r="S351" s="5"/>
      <c r="T351" s="5">
        <v>19</v>
      </c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Y351" s="114">
        <f t="shared" si="388"/>
        <v>15</v>
      </c>
      <c r="AZ351" s="114">
        <f t="shared" si="389"/>
        <v>0</v>
      </c>
      <c r="BA351" s="114">
        <f t="shared" si="390"/>
        <v>0</v>
      </c>
      <c r="BB351" s="114">
        <f t="shared" si="391"/>
        <v>15</v>
      </c>
      <c r="BC351" s="114">
        <f t="shared" si="392"/>
        <v>0</v>
      </c>
      <c r="BD351" s="114">
        <f t="shared" si="393"/>
        <v>0</v>
      </c>
      <c r="BE351" s="114">
        <f t="shared" si="394"/>
        <v>0</v>
      </c>
      <c r="BF351" s="114">
        <f t="shared" si="395"/>
        <v>0</v>
      </c>
      <c r="BG351" s="114">
        <f t="shared" si="396"/>
        <v>0</v>
      </c>
      <c r="BH351" s="114">
        <f t="shared" si="397"/>
        <v>0</v>
      </c>
      <c r="BI351" s="114">
        <f t="shared" si="398"/>
        <v>0</v>
      </c>
      <c r="BJ351" s="114">
        <f t="shared" si="399"/>
        <v>0</v>
      </c>
      <c r="BK351" s="114">
        <f t="shared" si="400"/>
        <v>0</v>
      </c>
      <c r="BL351" s="114">
        <f t="shared" si="401"/>
        <v>0</v>
      </c>
      <c r="BM351" s="114">
        <f t="shared" si="402"/>
        <v>0</v>
      </c>
      <c r="BN351" s="114">
        <f t="shared" si="403"/>
        <v>0</v>
      </c>
      <c r="BO351" s="114">
        <f t="shared" si="404"/>
        <v>0</v>
      </c>
      <c r="BP351" s="114">
        <f t="shared" si="405"/>
        <v>0</v>
      </c>
      <c r="BQ351" s="114">
        <f t="shared" si="406"/>
        <v>0</v>
      </c>
      <c r="BR351" s="114">
        <f t="shared" si="407"/>
        <v>0</v>
      </c>
      <c r="BS351" s="114">
        <f t="shared" si="408"/>
        <v>0</v>
      </c>
      <c r="BT351" s="114">
        <f t="shared" si="409"/>
        <v>0</v>
      </c>
      <c r="BU351" s="114">
        <f t="shared" si="410"/>
        <v>0</v>
      </c>
      <c r="BV351" s="114">
        <f t="shared" si="411"/>
        <v>0</v>
      </c>
      <c r="BW351" s="114">
        <f t="shared" si="412"/>
        <v>0</v>
      </c>
      <c r="BX351" s="114">
        <f t="shared" si="413"/>
        <v>0</v>
      </c>
      <c r="BY351" s="114">
        <f t="shared" si="414"/>
        <v>0</v>
      </c>
      <c r="BZ351" s="114">
        <f t="shared" si="415"/>
        <v>0</v>
      </c>
      <c r="CA351" s="114">
        <f t="shared" si="416"/>
        <v>0</v>
      </c>
      <c r="CB351" s="114">
        <f t="shared" si="417"/>
        <v>0</v>
      </c>
      <c r="CC351" s="114">
        <f t="shared" si="418"/>
        <v>0</v>
      </c>
      <c r="CD351" s="114">
        <f t="shared" si="419"/>
        <v>0</v>
      </c>
      <c r="CE351" s="114">
        <f t="shared" si="420"/>
        <v>0</v>
      </c>
      <c r="CF351" s="114">
        <f t="shared" si="421"/>
        <v>0</v>
      </c>
      <c r="CG351" s="114">
        <f t="shared" si="351"/>
        <v>15</v>
      </c>
      <c r="CH351" s="114">
        <f t="shared" si="352"/>
        <v>15</v>
      </c>
    </row>
    <row r="352" spans="1:86" s="114" customFormat="1" ht="25.5">
      <c r="A352" s="5" t="s">
        <v>75</v>
      </c>
      <c r="B352" s="5" t="s">
        <v>106</v>
      </c>
      <c r="C352" s="5">
        <v>21</v>
      </c>
      <c r="D352" s="5">
        <v>2</v>
      </c>
      <c r="E352" s="5">
        <v>11</v>
      </c>
      <c r="F352" s="5">
        <v>15</v>
      </c>
      <c r="G352" s="5" t="s">
        <v>129</v>
      </c>
      <c r="H352" s="5">
        <v>921600</v>
      </c>
      <c r="I352" s="112">
        <v>2560</v>
      </c>
      <c r="J352" s="114">
        <f t="shared" si="350"/>
        <v>30720</v>
      </c>
      <c r="K352" s="5">
        <v>0</v>
      </c>
      <c r="L352" s="5">
        <v>128000</v>
      </c>
      <c r="M352" s="5">
        <v>614400</v>
      </c>
      <c r="N352" s="5">
        <v>768000</v>
      </c>
      <c r="O352" s="5">
        <v>256000</v>
      </c>
      <c r="P352" s="5"/>
      <c r="Q352" s="5">
        <v>21</v>
      </c>
      <c r="R352" s="5"/>
      <c r="S352" s="5"/>
      <c r="T352" s="5">
        <v>20</v>
      </c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Y352" s="114">
        <f t="shared" si="388"/>
        <v>15</v>
      </c>
      <c r="AZ352" s="114">
        <f t="shared" si="389"/>
        <v>0</v>
      </c>
      <c r="BA352" s="114">
        <f t="shared" si="390"/>
        <v>0</v>
      </c>
      <c r="BB352" s="114">
        <f t="shared" si="391"/>
        <v>15</v>
      </c>
      <c r="BC352" s="114">
        <f t="shared" si="392"/>
        <v>0</v>
      </c>
      <c r="BD352" s="114">
        <f t="shared" si="393"/>
        <v>0</v>
      </c>
      <c r="BE352" s="114">
        <f t="shared" si="394"/>
        <v>0</v>
      </c>
      <c r="BF352" s="114">
        <f t="shared" si="395"/>
        <v>0</v>
      </c>
      <c r="BG352" s="114">
        <f t="shared" si="396"/>
        <v>0</v>
      </c>
      <c r="BH352" s="114">
        <f t="shared" si="397"/>
        <v>0</v>
      </c>
      <c r="BI352" s="114">
        <f t="shared" si="398"/>
        <v>0</v>
      </c>
      <c r="BJ352" s="114">
        <f t="shared" si="399"/>
        <v>0</v>
      </c>
      <c r="BK352" s="114">
        <f t="shared" si="400"/>
        <v>0</v>
      </c>
      <c r="BL352" s="114">
        <f t="shared" si="401"/>
        <v>0</v>
      </c>
      <c r="BM352" s="114">
        <f t="shared" si="402"/>
        <v>0</v>
      </c>
      <c r="BN352" s="114">
        <f t="shared" si="403"/>
        <v>0</v>
      </c>
      <c r="BO352" s="114">
        <f t="shared" si="404"/>
        <v>0</v>
      </c>
      <c r="BP352" s="114">
        <f t="shared" si="405"/>
        <v>0</v>
      </c>
      <c r="BQ352" s="114">
        <f t="shared" si="406"/>
        <v>0</v>
      </c>
      <c r="BR352" s="114">
        <f t="shared" si="407"/>
        <v>0</v>
      </c>
      <c r="BS352" s="114">
        <f t="shared" si="408"/>
        <v>0</v>
      </c>
      <c r="BT352" s="114">
        <f t="shared" si="409"/>
        <v>0</v>
      </c>
      <c r="BU352" s="114">
        <f t="shared" si="410"/>
        <v>0</v>
      </c>
      <c r="BV352" s="114">
        <f t="shared" si="411"/>
        <v>0</v>
      </c>
      <c r="BW352" s="114">
        <f t="shared" si="412"/>
        <v>0</v>
      </c>
      <c r="BX352" s="114">
        <f t="shared" si="413"/>
        <v>0</v>
      </c>
      <c r="BY352" s="114">
        <f t="shared" si="414"/>
        <v>0</v>
      </c>
      <c r="BZ352" s="114">
        <f t="shared" si="415"/>
        <v>0</v>
      </c>
      <c r="CA352" s="114">
        <f t="shared" si="416"/>
        <v>0</v>
      </c>
      <c r="CB352" s="114">
        <f t="shared" si="417"/>
        <v>0</v>
      </c>
      <c r="CC352" s="114">
        <f t="shared" si="418"/>
        <v>0</v>
      </c>
      <c r="CD352" s="114">
        <f t="shared" si="419"/>
        <v>0</v>
      </c>
      <c r="CE352" s="114">
        <f t="shared" si="420"/>
        <v>0</v>
      </c>
      <c r="CF352" s="114">
        <f t="shared" si="421"/>
        <v>0</v>
      </c>
      <c r="CG352" s="114">
        <f t="shared" si="351"/>
        <v>15</v>
      </c>
      <c r="CH352" s="114">
        <f t="shared" si="352"/>
        <v>15</v>
      </c>
    </row>
    <row r="353" spans="1:86" s="114" customFormat="1">
      <c r="A353" s="5" t="s">
        <v>355</v>
      </c>
      <c r="B353" s="5" t="s">
        <v>106</v>
      </c>
      <c r="C353" s="5">
        <v>11</v>
      </c>
      <c r="D353" s="5">
        <v>2</v>
      </c>
      <c r="E353" s="5">
        <v>1</v>
      </c>
      <c r="F353" s="5">
        <v>0</v>
      </c>
      <c r="G353" s="5"/>
      <c r="H353" s="5">
        <v>0</v>
      </c>
      <c r="I353" s="112">
        <v>0</v>
      </c>
      <c r="J353" s="114">
        <f t="shared" si="350"/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/>
      <c r="Q353" s="5">
        <v>10</v>
      </c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>
        <v>9</v>
      </c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Y353" s="114">
        <f t="shared" ref="AY353:AY363" si="423">SUMIFS($CH$3:$CH$462,$A$3:$A$462,Q$2,$C$3:$C$462,Q353)</f>
        <v>4</v>
      </c>
      <c r="AZ353" s="114">
        <f t="shared" ref="AZ353:AZ363" si="424">SUMIFS($CH$3:$CH$462,$A$3:$A$462,R$2,$C$3:$C$462,R353)</f>
        <v>0</v>
      </c>
      <c r="BA353" s="114">
        <f t="shared" ref="BA353:BA363" si="425">SUMIFS($CH$3:$CH$462,$A$3:$A$462,S$2,$C$3:$C$462,S353)</f>
        <v>0</v>
      </c>
      <c r="BB353" s="114">
        <f t="shared" ref="BB353:BB363" si="426">SUMIFS($CH$3:$CH$462,$A$3:$A$462,T$2,$C$3:$C$462,T353)</f>
        <v>0</v>
      </c>
      <c r="BC353" s="114">
        <f t="shared" ref="BC353:BC363" si="427">SUMIFS($CH$3:$CH$462,$A$3:$A$462,U$2,$C$3:$C$462,U353)</f>
        <v>0</v>
      </c>
      <c r="BD353" s="114">
        <f t="shared" ref="BD353:BD363" si="428">SUMIFS($CH$3:$CH$462,$A$3:$A$462,V$2,$C$3:$C$462,V353)</f>
        <v>0</v>
      </c>
      <c r="BE353" s="114">
        <f t="shared" ref="BE353:BE363" si="429">SUMIFS($CH$3:$CH$462,$A$3:$A$462,W$2,$C$3:$C$462,W353)</f>
        <v>0</v>
      </c>
      <c r="BF353" s="114">
        <f t="shared" ref="BF353:BF363" si="430">SUMIFS($CH$3:$CH$462,$A$3:$A$462,X$2,$C$3:$C$462,X353)</f>
        <v>0</v>
      </c>
      <c r="BG353" s="114">
        <f t="shared" ref="BG353:BG363" si="431">SUMIFS($CH$3:$CH$462,$A$3:$A$462,Y$2,$C$3:$C$462,Y353)</f>
        <v>0</v>
      </c>
      <c r="BH353" s="114">
        <f t="shared" ref="BH353:BH363" si="432">SUMIFS($CH$3:$CH$462,$A$3:$A$462,Z$2,$C$3:$C$462,Z353)</f>
        <v>0</v>
      </c>
      <c r="BI353" s="114">
        <f t="shared" ref="BI353:BI363" si="433">SUMIFS($CH$3:$CH$462,$A$3:$A$462,AA$2,$C$3:$C$462,AA353)</f>
        <v>0</v>
      </c>
      <c r="BJ353" s="114">
        <f t="shared" ref="BJ353:BJ363" si="434">SUMIFS($CH$3:$CH$462,$A$3:$A$462,AB$2,$C$3:$C$462,AB353)</f>
        <v>0</v>
      </c>
      <c r="BK353" s="114">
        <f t="shared" ref="BK353:BK363" si="435">SUMIFS($CH$3:$CH$462,$A$3:$A$462,AC$2,$C$3:$C$462,AC353)</f>
        <v>0</v>
      </c>
      <c r="BL353" s="114">
        <f t="shared" ref="BL353:BL363" si="436">SUMIFS($CH$3:$CH$462,$A$3:$A$462,AD$2,$C$3:$C$462,AD353)</f>
        <v>0</v>
      </c>
      <c r="BM353" s="114">
        <f t="shared" ref="BM353:BM363" si="437">SUMIFS($CH$3:$CH$462,$A$3:$A$462,AE$2,$C$3:$C$462,AE353)</f>
        <v>4</v>
      </c>
      <c r="BN353" s="114">
        <f t="shared" ref="BN353:BN363" si="438">SUMIFS($CH$3:$CH$462,$A$3:$A$462,AF$2,$C$3:$C$462,AF353)</f>
        <v>0</v>
      </c>
      <c r="BO353" s="114">
        <f t="shared" ref="BO353:BO363" si="439">SUMIFS($CH$3:$CH$462,$A$3:$A$462,AG$2,$C$3:$C$462,AG353)</f>
        <v>0</v>
      </c>
      <c r="BP353" s="114">
        <f t="shared" ref="BP353:BP363" si="440">SUMIFS($CH$3:$CH$462,$A$3:$A$462,AH$2,$C$3:$C$462,AH353)</f>
        <v>0</v>
      </c>
      <c r="BQ353" s="114">
        <f t="shared" ref="BQ353:BQ363" si="441">SUMIFS($CH$3:$CH$462,$A$3:$A$462,AI$2,$C$3:$C$462,AI353)</f>
        <v>0</v>
      </c>
      <c r="BR353" s="114">
        <f t="shared" ref="BR353:BR363" si="442">SUMIFS($CH$3:$CH$462,$A$3:$A$462,AJ$2,$C$3:$C$462,AJ353)</f>
        <v>0</v>
      </c>
      <c r="BS353" s="114">
        <f t="shared" ref="BS353:BS363" si="443">SUMIFS($CH$3:$CH$462,$A$3:$A$462,AK$2,$C$3:$C$462,AK353)</f>
        <v>0</v>
      </c>
      <c r="BT353" s="114">
        <f t="shared" ref="BT353:BT363" si="444">SUMIFS($CH$3:$CH$462,$A$3:$A$462,AL$2,$C$3:$C$462,AL353)</f>
        <v>0</v>
      </c>
      <c r="BU353" s="114">
        <f t="shared" ref="BU353:BU363" si="445">SUMIFS($CH$3:$CH$462,$A$3:$A$462,AM$2,$C$3:$C$462,AM353)</f>
        <v>0</v>
      </c>
      <c r="BV353" s="114">
        <f t="shared" ref="BV353:BV363" si="446">SUMIFS($CH$3:$CH$462,$A$3:$A$462,AN$2,$C$3:$C$462,AN353)</f>
        <v>0</v>
      </c>
      <c r="BW353" s="114">
        <f t="shared" ref="BW353:BW363" si="447">SUMIFS($CH$3:$CH$462,$A$3:$A$462,AO$2,$C$3:$C$462,AO353)</f>
        <v>0</v>
      </c>
      <c r="BX353" s="114">
        <f t="shared" ref="BX353:BX363" si="448">SUMIFS($CH$3:$CH$462,$A$3:$A$462,AP$2,$C$3:$C$462,AP353)</f>
        <v>0</v>
      </c>
      <c r="BY353" s="114">
        <f t="shared" ref="BY353:BY363" si="449">SUMIFS($CH$3:$CH$462,$A$3:$A$462,AQ$2,$C$3:$C$462,AQ353)</f>
        <v>0</v>
      </c>
      <c r="BZ353" s="114">
        <f t="shared" ref="BZ353:BZ363" si="450">SUMIFS($CH$3:$CH$462,$A$3:$A$462,AR$2,$C$3:$C$462,AR353)</f>
        <v>0</v>
      </c>
      <c r="CA353" s="114">
        <f t="shared" ref="CA353:CA363" si="451">SUMIFS($CH$3:$CH$462,$A$3:$A$462,AS$2,$C$3:$C$462,AS353)</f>
        <v>0</v>
      </c>
      <c r="CB353" s="114">
        <f t="shared" ref="CB353:CB363" si="452">SUMIFS($CH$3:$CH$462,$A$3:$A$462,AT$2,$C$3:$C$462,AT353)</f>
        <v>0</v>
      </c>
      <c r="CC353" s="114">
        <f t="shared" ref="CC353:CC363" si="453">SUMIFS($CH$3:$CH$462,$A$3:$A$462,AU$2,$C$3:$C$462,AU353)</f>
        <v>0</v>
      </c>
      <c r="CD353" s="114">
        <f t="shared" ref="CD353:CD363" si="454">SUMIFS($CH$3:$CH$462,$A$3:$A$462,AV$2,$C$3:$C$462,AV353)</f>
        <v>0</v>
      </c>
      <c r="CE353" s="114">
        <f t="shared" ref="CE353:CE363" si="455">SUMIFS($CH$3:$CH$462,$A$3:$A$462,AW$2,$C$3:$C$462,AW353)</f>
        <v>0</v>
      </c>
      <c r="CF353" s="114">
        <f t="shared" ref="CF353:CF363" si="456">SUMIFS($CH$3:$CH$462,$A$3:$A$462,AX$2,$C$3:$C$462,AX353)</f>
        <v>0</v>
      </c>
      <c r="CG353" s="114">
        <f t="shared" si="351"/>
        <v>4</v>
      </c>
      <c r="CH353" s="114">
        <f t="shared" si="352"/>
        <v>4</v>
      </c>
    </row>
    <row r="354" spans="1:86" s="114" customFormat="1">
      <c r="A354" s="5" t="s">
        <v>355</v>
      </c>
      <c r="B354" s="5" t="s">
        <v>106</v>
      </c>
      <c r="C354" s="5">
        <v>12</v>
      </c>
      <c r="D354" s="5">
        <v>2</v>
      </c>
      <c r="E354" s="5">
        <v>2</v>
      </c>
      <c r="F354" s="5">
        <v>0</v>
      </c>
      <c r="G354" s="5"/>
      <c r="H354" s="5">
        <v>3600</v>
      </c>
      <c r="I354" s="112">
        <v>60</v>
      </c>
      <c r="J354" s="114">
        <f t="shared" si="350"/>
        <v>120</v>
      </c>
      <c r="K354" s="5">
        <v>0</v>
      </c>
      <c r="L354" s="5">
        <v>600</v>
      </c>
      <c r="M354" s="5">
        <v>9000</v>
      </c>
      <c r="N354" s="5">
        <v>8250</v>
      </c>
      <c r="O354" s="5">
        <v>300</v>
      </c>
      <c r="P354" s="5"/>
      <c r="Q354" s="5">
        <v>11</v>
      </c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>
        <v>10</v>
      </c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Y354" s="114">
        <f t="shared" si="423"/>
        <v>4</v>
      </c>
      <c r="AZ354" s="114">
        <f t="shared" si="424"/>
        <v>0</v>
      </c>
      <c r="BA354" s="114">
        <f t="shared" si="425"/>
        <v>0</v>
      </c>
      <c r="BB354" s="114">
        <f t="shared" si="426"/>
        <v>0</v>
      </c>
      <c r="BC354" s="114">
        <f t="shared" si="427"/>
        <v>0</v>
      </c>
      <c r="BD354" s="114">
        <f t="shared" si="428"/>
        <v>0</v>
      </c>
      <c r="BE354" s="114">
        <f t="shared" si="429"/>
        <v>0</v>
      </c>
      <c r="BF354" s="114">
        <f t="shared" si="430"/>
        <v>0</v>
      </c>
      <c r="BG354" s="114">
        <f t="shared" si="431"/>
        <v>0</v>
      </c>
      <c r="BH354" s="114">
        <f t="shared" si="432"/>
        <v>0</v>
      </c>
      <c r="BI354" s="114">
        <f t="shared" si="433"/>
        <v>0</v>
      </c>
      <c r="BJ354" s="114">
        <f t="shared" si="434"/>
        <v>0</v>
      </c>
      <c r="BK354" s="114">
        <f t="shared" si="435"/>
        <v>0</v>
      </c>
      <c r="BL354" s="114">
        <f t="shared" si="436"/>
        <v>0</v>
      </c>
      <c r="BM354" s="114">
        <f t="shared" si="437"/>
        <v>4</v>
      </c>
      <c r="BN354" s="114">
        <f t="shared" si="438"/>
        <v>0</v>
      </c>
      <c r="BO354" s="114">
        <f t="shared" si="439"/>
        <v>0</v>
      </c>
      <c r="BP354" s="114">
        <f t="shared" si="440"/>
        <v>0</v>
      </c>
      <c r="BQ354" s="114">
        <f t="shared" si="441"/>
        <v>0</v>
      </c>
      <c r="BR354" s="114">
        <f t="shared" si="442"/>
        <v>0</v>
      </c>
      <c r="BS354" s="114">
        <f t="shared" si="443"/>
        <v>0</v>
      </c>
      <c r="BT354" s="114">
        <f t="shared" si="444"/>
        <v>0</v>
      </c>
      <c r="BU354" s="114">
        <f t="shared" si="445"/>
        <v>0</v>
      </c>
      <c r="BV354" s="114">
        <f t="shared" si="446"/>
        <v>0</v>
      </c>
      <c r="BW354" s="114">
        <f t="shared" si="447"/>
        <v>0</v>
      </c>
      <c r="BX354" s="114">
        <f t="shared" si="448"/>
        <v>0</v>
      </c>
      <c r="BY354" s="114">
        <f t="shared" si="449"/>
        <v>0</v>
      </c>
      <c r="BZ354" s="114">
        <f t="shared" si="450"/>
        <v>0</v>
      </c>
      <c r="CA354" s="114">
        <f t="shared" si="451"/>
        <v>0</v>
      </c>
      <c r="CB354" s="114">
        <f t="shared" si="452"/>
        <v>0</v>
      </c>
      <c r="CC354" s="114">
        <f t="shared" si="453"/>
        <v>0</v>
      </c>
      <c r="CD354" s="114">
        <f t="shared" si="454"/>
        <v>0</v>
      </c>
      <c r="CE354" s="114">
        <f t="shared" si="455"/>
        <v>0</v>
      </c>
      <c r="CF354" s="114">
        <f t="shared" si="456"/>
        <v>0</v>
      </c>
      <c r="CG354" s="114">
        <f t="shared" si="351"/>
        <v>4</v>
      </c>
      <c r="CH354" s="114">
        <f t="shared" si="352"/>
        <v>4</v>
      </c>
    </row>
    <row r="355" spans="1:86" s="114" customFormat="1">
      <c r="A355" s="5" t="s">
        <v>355</v>
      </c>
      <c r="B355" s="5" t="s">
        <v>106</v>
      </c>
      <c r="C355" s="5">
        <v>13</v>
      </c>
      <c r="D355" s="5">
        <v>2</v>
      </c>
      <c r="E355" s="5">
        <v>3</v>
      </c>
      <c r="F355" s="5">
        <v>0</v>
      </c>
      <c r="G355" s="5"/>
      <c r="H355" s="5">
        <v>7200</v>
      </c>
      <c r="I355" s="112">
        <v>120</v>
      </c>
      <c r="J355" s="114">
        <f t="shared" si="350"/>
        <v>240</v>
      </c>
      <c r="K355" s="5">
        <v>0</v>
      </c>
      <c r="L355" s="5">
        <v>1200</v>
      </c>
      <c r="M355" s="5">
        <v>18000</v>
      </c>
      <c r="N355" s="5">
        <v>16500</v>
      </c>
      <c r="O355" s="5">
        <v>600</v>
      </c>
      <c r="P355" s="5"/>
      <c r="Q355" s="5">
        <v>12</v>
      </c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>
        <v>11</v>
      </c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Y355" s="114">
        <f t="shared" si="423"/>
        <v>4</v>
      </c>
      <c r="AZ355" s="114">
        <f t="shared" si="424"/>
        <v>0</v>
      </c>
      <c r="BA355" s="114">
        <f t="shared" si="425"/>
        <v>0</v>
      </c>
      <c r="BB355" s="114">
        <f t="shared" si="426"/>
        <v>0</v>
      </c>
      <c r="BC355" s="114">
        <f t="shared" si="427"/>
        <v>0</v>
      </c>
      <c r="BD355" s="114">
        <f t="shared" si="428"/>
        <v>0</v>
      </c>
      <c r="BE355" s="114">
        <f t="shared" si="429"/>
        <v>0</v>
      </c>
      <c r="BF355" s="114">
        <f t="shared" si="430"/>
        <v>0</v>
      </c>
      <c r="BG355" s="114">
        <f t="shared" si="431"/>
        <v>0</v>
      </c>
      <c r="BH355" s="114">
        <f t="shared" si="432"/>
        <v>0</v>
      </c>
      <c r="BI355" s="114">
        <f t="shared" si="433"/>
        <v>0</v>
      </c>
      <c r="BJ355" s="114">
        <f t="shared" si="434"/>
        <v>0</v>
      </c>
      <c r="BK355" s="114">
        <f t="shared" si="435"/>
        <v>0</v>
      </c>
      <c r="BL355" s="114">
        <f t="shared" si="436"/>
        <v>0</v>
      </c>
      <c r="BM355" s="114">
        <f t="shared" si="437"/>
        <v>15</v>
      </c>
      <c r="BN355" s="114">
        <f t="shared" si="438"/>
        <v>0</v>
      </c>
      <c r="BO355" s="114">
        <f t="shared" si="439"/>
        <v>0</v>
      </c>
      <c r="BP355" s="114">
        <f t="shared" si="440"/>
        <v>0</v>
      </c>
      <c r="BQ355" s="114">
        <f t="shared" si="441"/>
        <v>0</v>
      </c>
      <c r="BR355" s="114">
        <f t="shared" si="442"/>
        <v>0</v>
      </c>
      <c r="BS355" s="114">
        <f t="shared" si="443"/>
        <v>0</v>
      </c>
      <c r="BT355" s="114">
        <f t="shared" si="444"/>
        <v>0</v>
      </c>
      <c r="BU355" s="114">
        <f t="shared" si="445"/>
        <v>0</v>
      </c>
      <c r="BV355" s="114">
        <f t="shared" si="446"/>
        <v>0</v>
      </c>
      <c r="BW355" s="114">
        <f t="shared" si="447"/>
        <v>0</v>
      </c>
      <c r="BX355" s="114">
        <f t="shared" si="448"/>
        <v>0</v>
      </c>
      <c r="BY355" s="114">
        <f t="shared" si="449"/>
        <v>0</v>
      </c>
      <c r="BZ355" s="114">
        <f t="shared" si="450"/>
        <v>0</v>
      </c>
      <c r="CA355" s="114">
        <f t="shared" si="451"/>
        <v>0</v>
      </c>
      <c r="CB355" s="114">
        <f t="shared" si="452"/>
        <v>0</v>
      </c>
      <c r="CC355" s="114">
        <f t="shared" si="453"/>
        <v>0</v>
      </c>
      <c r="CD355" s="114">
        <f t="shared" si="454"/>
        <v>0</v>
      </c>
      <c r="CE355" s="114">
        <f t="shared" si="455"/>
        <v>0</v>
      </c>
      <c r="CF355" s="114">
        <f t="shared" si="456"/>
        <v>0</v>
      </c>
      <c r="CG355" s="114">
        <f t="shared" si="351"/>
        <v>15</v>
      </c>
      <c r="CH355" s="114">
        <f t="shared" si="352"/>
        <v>15</v>
      </c>
    </row>
    <row r="356" spans="1:86" s="114" customFormat="1">
      <c r="A356" s="5" t="s">
        <v>355</v>
      </c>
      <c r="B356" s="5" t="s">
        <v>106</v>
      </c>
      <c r="C356" s="5">
        <v>14</v>
      </c>
      <c r="D356" s="5">
        <v>2</v>
      </c>
      <c r="E356" s="5">
        <v>4</v>
      </c>
      <c r="F356" s="5">
        <v>0</v>
      </c>
      <c r="G356" s="5"/>
      <c r="H356" s="5">
        <v>14400</v>
      </c>
      <c r="I356" s="112">
        <v>240</v>
      </c>
      <c r="J356" s="114">
        <f t="shared" si="350"/>
        <v>480</v>
      </c>
      <c r="K356" s="5">
        <v>0</v>
      </c>
      <c r="L356" s="5">
        <v>2400</v>
      </c>
      <c r="M356" s="5">
        <v>36000</v>
      </c>
      <c r="N356" s="5">
        <v>33000</v>
      </c>
      <c r="O356" s="5">
        <v>1200</v>
      </c>
      <c r="P356" s="5"/>
      <c r="Q356" s="5">
        <v>13</v>
      </c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>
        <v>12</v>
      </c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Y356" s="114">
        <f t="shared" si="423"/>
        <v>15</v>
      </c>
      <c r="AZ356" s="114">
        <f t="shared" si="424"/>
        <v>0</v>
      </c>
      <c r="BA356" s="114">
        <f t="shared" si="425"/>
        <v>0</v>
      </c>
      <c r="BB356" s="114">
        <f t="shared" si="426"/>
        <v>0</v>
      </c>
      <c r="BC356" s="114">
        <f t="shared" si="427"/>
        <v>0</v>
      </c>
      <c r="BD356" s="114">
        <f t="shared" si="428"/>
        <v>0</v>
      </c>
      <c r="BE356" s="114">
        <f t="shared" si="429"/>
        <v>0</v>
      </c>
      <c r="BF356" s="114">
        <f t="shared" si="430"/>
        <v>0</v>
      </c>
      <c r="BG356" s="114">
        <f t="shared" si="431"/>
        <v>0</v>
      </c>
      <c r="BH356" s="114">
        <f t="shared" si="432"/>
        <v>0</v>
      </c>
      <c r="BI356" s="114">
        <f t="shared" si="433"/>
        <v>0</v>
      </c>
      <c r="BJ356" s="114">
        <f t="shared" si="434"/>
        <v>0</v>
      </c>
      <c r="BK356" s="114">
        <f t="shared" si="435"/>
        <v>0</v>
      </c>
      <c r="BL356" s="114">
        <f t="shared" si="436"/>
        <v>0</v>
      </c>
      <c r="BM356" s="114">
        <f t="shared" si="437"/>
        <v>15</v>
      </c>
      <c r="BN356" s="114">
        <f t="shared" si="438"/>
        <v>0</v>
      </c>
      <c r="BO356" s="114">
        <f t="shared" si="439"/>
        <v>0</v>
      </c>
      <c r="BP356" s="114">
        <f t="shared" si="440"/>
        <v>0</v>
      </c>
      <c r="BQ356" s="114">
        <f t="shared" si="441"/>
        <v>0</v>
      </c>
      <c r="BR356" s="114">
        <f t="shared" si="442"/>
        <v>0</v>
      </c>
      <c r="BS356" s="114">
        <f t="shared" si="443"/>
        <v>0</v>
      </c>
      <c r="BT356" s="114">
        <f t="shared" si="444"/>
        <v>0</v>
      </c>
      <c r="BU356" s="114">
        <f t="shared" si="445"/>
        <v>0</v>
      </c>
      <c r="BV356" s="114">
        <f t="shared" si="446"/>
        <v>0</v>
      </c>
      <c r="BW356" s="114">
        <f t="shared" si="447"/>
        <v>0</v>
      </c>
      <c r="BX356" s="114">
        <f t="shared" si="448"/>
        <v>0</v>
      </c>
      <c r="BY356" s="114">
        <f t="shared" si="449"/>
        <v>0</v>
      </c>
      <c r="BZ356" s="114">
        <f t="shared" si="450"/>
        <v>0</v>
      </c>
      <c r="CA356" s="114">
        <f t="shared" si="451"/>
        <v>0</v>
      </c>
      <c r="CB356" s="114">
        <f t="shared" si="452"/>
        <v>0</v>
      </c>
      <c r="CC356" s="114">
        <f t="shared" si="453"/>
        <v>0</v>
      </c>
      <c r="CD356" s="114">
        <f t="shared" si="454"/>
        <v>0</v>
      </c>
      <c r="CE356" s="114">
        <f t="shared" si="455"/>
        <v>0</v>
      </c>
      <c r="CF356" s="114">
        <f t="shared" si="456"/>
        <v>0</v>
      </c>
      <c r="CG356" s="114">
        <f t="shared" si="351"/>
        <v>15</v>
      </c>
      <c r="CH356" s="114">
        <f t="shared" si="352"/>
        <v>15</v>
      </c>
    </row>
    <row r="357" spans="1:86" s="114" customFormat="1">
      <c r="A357" s="5" t="s">
        <v>355</v>
      </c>
      <c r="B357" s="5" t="s">
        <v>106</v>
      </c>
      <c r="C357" s="5">
        <v>15</v>
      </c>
      <c r="D357" s="5">
        <v>2</v>
      </c>
      <c r="E357" s="5">
        <v>5</v>
      </c>
      <c r="F357" s="5">
        <v>0</v>
      </c>
      <c r="G357" s="5"/>
      <c r="H357" s="5">
        <v>28800</v>
      </c>
      <c r="I357" s="112">
        <v>480</v>
      </c>
      <c r="J357" s="114">
        <f t="shared" si="350"/>
        <v>960</v>
      </c>
      <c r="K357" s="5">
        <v>0</v>
      </c>
      <c r="L357" s="5">
        <v>4800</v>
      </c>
      <c r="M357" s="5">
        <v>72000</v>
      </c>
      <c r="N357" s="5">
        <v>66000</v>
      </c>
      <c r="O357" s="5">
        <v>2400</v>
      </c>
      <c r="P357" s="5"/>
      <c r="Q357" s="5">
        <v>14</v>
      </c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>
        <v>13</v>
      </c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Y357" s="114">
        <f t="shared" si="423"/>
        <v>15</v>
      </c>
      <c r="AZ357" s="114">
        <f t="shared" si="424"/>
        <v>0</v>
      </c>
      <c r="BA357" s="114">
        <f t="shared" si="425"/>
        <v>0</v>
      </c>
      <c r="BB357" s="114">
        <f t="shared" si="426"/>
        <v>0</v>
      </c>
      <c r="BC357" s="114">
        <f t="shared" si="427"/>
        <v>0</v>
      </c>
      <c r="BD357" s="114">
        <f t="shared" si="428"/>
        <v>0</v>
      </c>
      <c r="BE357" s="114">
        <f t="shared" si="429"/>
        <v>0</v>
      </c>
      <c r="BF357" s="114">
        <f t="shared" si="430"/>
        <v>0</v>
      </c>
      <c r="BG357" s="114">
        <f t="shared" si="431"/>
        <v>0</v>
      </c>
      <c r="BH357" s="114">
        <f t="shared" si="432"/>
        <v>0</v>
      </c>
      <c r="BI357" s="114">
        <f t="shared" si="433"/>
        <v>0</v>
      </c>
      <c r="BJ357" s="114">
        <f t="shared" si="434"/>
        <v>0</v>
      </c>
      <c r="BK357" s="114">
        <f t="shared" si="435"/>
        <v>0</v>
      </c>
      <c r="BL357" s="114">
        <f t="shared" si="436"/>
        <v>0</v>
      </c>
      <c r="BM357" s="114">
        <f t="shared" si="437"/>
        <v>15</v>
      </c>
      <c r="BN357" s="114">
        <f t="shared" si="438"/>
        <v>0</v>
      </c>
      <c r="BO357" s="114">
        <f t="shared" si="439"/>
        <v>0</v>
      </c>
      <c r="BP357" s="114">
        <f t="shared" si="440"/>
        <v>0</v>
      </c>
      <c r="BQ357" s="114">
        <f t="shared" si="441"/>
        <v>0</v>
      </c>
      <c r="BR357" s="114">
        <f t="shared" si="442"/>
        <v>0</v>
      </c>
      <c r="BS357" s="114">
        <f t="shared" si="443"/>
        <v>0</v>
      </c>
      <c r="BT357" s="114">
        <f t="shared" si="444"/>
        <v>0</v>
      </c>
      <c r="BU357" s="114">
        <f t="shared" si="445"/>
        <v>0</v>
      </c>
      <c r="BV357" s="114">
        <f t="shared" si="446"/>
        <v>0</v>
      </c>
      <c r="BW357" s="114">
        <f t="shared" si="447"/>
        <v>0</v>
      </c>
      <c r="BX357" s="114">
        <f t="shared" si="448"/>
        <v>0</v>
      </c>
      <c r="BY357" s="114">
        <f t="shared" si="449"/>
        <v>0</v>
      </c>
      <c r="BZ357" s="114">
        <f t="shared" si="450"/>
        <v>0</v>
      </c>
      <c r="CA357" s="114">
        <f t="shared" si="451"/>
        <v>0</v>
      </c>
      <c r="CB357" s="114">
        <f t="shared" si="452"/>
        <v>0</v>
      </c>
      <c r="CC357" s="114">
        <f t="shared" si="453"/>
        <v>0</v>
      </c>
      <c r="CD357" s="114">
        <f t="shared" si="454"/>
        <v>0</v>
      </c>
      <c r="CE357" s="114">
        <f t="shared" si="455"/>
        <v>0</v>
      </c>
      <c r="CF357" s="114">
        <f t="shared" si="456"/>
        <v>0</v>
      </c>
      <c r="CG357" s="114">
        <f t="shared" si="351"/>
        <v>15</v>
      </c>
      <c r="CH357" s="114">
        <f t="shared" si="352"/>
        <v>15</v>
      </c>
    </row>
    <row r="358" spans="1:86" s="114" customFormat="1">
      <c r="A358" s="5" t="s">
        <v>355</v>
      </c>
      <c r="B358" s="5" t="s">
        <v>106</v>
      </c>
      <c r="C358" s="5">
        <v>16</v>
      </c>
      <c r="D358" s="5">
        <v>2</v>
      </c>
      <c r="E358" s="5">
        <v>6</v>
      </c>
      <c r="F358" s="5">
        <v>0</v>
      </c>
      <c r="G358" s="5"/>
      <c r="H358" s="5">
        <v>57600</v>
      </c>
      <c r="I358" s="112">
        <v>960</v>
      </c>
      <c r="J358" s="114">
        <f t="shared" si="350"/>
        <v>1920</v>
      </c>
      <c r="K358" s="5">
        <v>0</v>
      </c>
      <c r="L358" s="5">
        <v>9600</v>
      </c>
      <c r="M358" s="5">
        <v>144000</v>
      </c>
      <c r="N358" s="5">
        <v>132000</v>
      </c>
      <c r="O358" s="5">
        <v>4800</v>
      </c>
      <c r="P358" s="5"/>
      <c r="Q358" s="5">
        <v>15</v>
      </c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>
        <v>14</v>
      </c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Y358" s="114">
        <f t="shared" si="423"/>
        <v>15</v>
      </c>
      <c r="AZ358" s="114">
        <f t="shared" si="424"/>
        <v>0</v>
      </c>
      <c r="BA358" s="114">
        <f t="shared" si="425"/>
        <v>0</v>
      </c>
      <c r="BB358" s="114">
        <f t="shared" si="426"/>
        <v>0</v>
      </c>
      <c r="BC358" s="114">
        <f t="shared" si="427"/>
        <v>0</v>
      </c>
      <c r="BD358" s="114">
        <f t="shared" si="428"/>
        <v>0</v>
      </c>
      <c r="BE358" s="114">
        <f t="shared" si="429"/>
        <v>0</v>
      </c>
      <c r="BF358" s="114">
        <f t="shared" si="430"/>
        <v>0</v>
      </c>
      <c r="BG358" s="114">
        <f t="shared" si="431"/>
        <v>0</v>
      </c>
      <c r="BH358" s="114">
        <f t="shared" si="432"/>
        <v>0</v>
      </c>
      <c r="BI358" s="114">
        <f t="shared" si="433"/>
        <v>0</v>
      </c>
      <c r="BJ358" s="114">
        <f t="shared" si="434"/>
        <v>0</v>
      </c>
      <c r="BK358" s="114">
        <f t="shared" si="435"/>
        <v>0</v>
      </c>
      <c r="BL358" s="114">
        <f t="shared" si="436"/>
        <v>0</v>
      </c>
      <c r="BM358" s="114">
        <f t="shared" si="437"/>
        <v>15</v>
      </c>
      <c r="BN358" s="114">
        <f t="shared" si="438"/>
        <v>0</v>
      </c>
      <c r="BO358" s="114">
        <f t="shared" si="439"/>
        <v>0</v>
      </c>
      <c r="BP358" s="114">
        <f t="shared" si="440"/>
        <v>0</v>
      </c>
      <c r="BQ358" s="114">
        <f t="shared" si="441"/>
        <v>0</v>
      </c>
      <c r="BR358" s="114">
        <f t="shared" si="442"/>
        <v>0</v>
      </c>
      <c r="BS358" s="114">
        <f t="shared" si="443"/>
        <v>0</v>
      </c>
      <c r="BT358" s="114">
        <f t="shared" si="444"/>
        <v>0</v>
      </c>
      <c r="BU358" s="114">
        <f t="shared" si="445"/>
        <v>0</v>
      </c>
      <c r="BV358" s="114">
        <f t="shared" si="446"/>
        <v>0</v>
      </c>
      <c r="BW358" s="114">
        <f t="shared" si="447"/>
        <v>0</v>
      </c>
      <c r="BX358" s="114">
        <f t="shared" si="448"/>
        <v>0</v>
      </c>
      <c r="BY358" s="114">
        <f t="shared" si="449"/>
        <v>0</v>
      </c>
      <c r="BZ358" s="114">
        <f t="shared" si="450"/>
        <v>0</v>
      </c>
      <c r="CA358" s="114">
        <f t="shared" si="451"/>
        <v>0</v>
      </c>
      <c r="CB358" s="114">
        <f t="shared" si="452"/>
        <v>0</v>
      </c>
      <c r="CC358" s="114">
        <f t="shared" si="453"/>
        <v>0</v>
      </c>
      <c r="CD358" s="114">
        <f t="shared" si="454"/>
        <v>0</v>
      </c>
      <c r="CE358" s="114">
        <f t="shared" si="455"/>
        <v>0</v>
      </c>
      <c r="CF358" s="114">
        <f t="shared" si="456"/>
        <v>0</v>
      </c>
      <c r="CG358" s="114">
        <f t="shared" si="351"/>
        <v>15</v>
      </c>
      <c r="CH358" s="114">
        <f t="shared" si="352"/>
        <v>15</v>
      </c>
    </row>
    <row r="359" spans="1:86" s="114" customFormat="1">
      <c r="A359" s="5" t="s">
        <v>355</v>
      </c>
      <c r="B359" s="5" t="s">
        <v>106</v>
      </c>
      <c r="C359" s="5">
        <v>17</v>
      </c>
      <c r="D359" s="5">
        <v>2</v>
      </c>
      <c r="E359" s="5">
        <v>7</v>
      </c>
      <c r="F359" s="5">
        <v>0</v>
      </c>
      <c r="G359" s="5"/>
      <c r="H359" s="5">
        <v>115200</v>
      </c>
      <c r="I359" s="112">
        <v>1920</v>
      </c>
      <c r="J359" s="114">
        <f t="shared" si="350"/>
        <v>3840</v>
      </c>
      <c r="K359" s="5">
        <v>0</v>
      </c>
      <c r="L359" s="5">
        <v>19200</v>
      </c>
      <c r="M359" s="5">
        <v>288000</v>
      </c>
      <c r="N359" s="5">
        <v>264000</v>
      </c>
      <c r="O359" s="5">
        <v>9600</v>
      </c>
      <c r="P359" s="5"/>
      <c r="Q359" s="5">
        <v>16</v>
      </c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>
        <v>15</v>
      </c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Y359" s="114">
        <f t="shared" si="423"/>
        <v>15</v>
      </c>
      <c r="AZ359" s="114">
        <f t="shared" si="424"/>
        <v>0</v>
      </c>
      <c r="BA359" s="114">
        <f t="shared" si="425"/>
        <v>0</v>
      </c>
      <c r="BB359" s="114">
        <f t="shared" si="426"/>
        <v>0</v>
      </c>
      <c r="BC359" s="114">
        <f t="shared" si="427"/>
        <v>0</v>
      </c>
      <c r="BD359" s="114">
        <f t="shared" si="428"/>
        <v>0</v>
      </c>
      <c r="BE359" s="114">
        <f t="shared" si="429"/>
        <v>0</v>
      </c>
      <c r="BF359" s="114">
        <f t="shared" si="430"/>
        <v>0</v>
      </c>
      <c r="BG359" s="114">
        <f t="shared" si="431"/>
        <v>0</v>
      </c>
      <c r="BH359" s="114">
        <f t="shared" si="432"/>
        <v>0</v>
      </c>
      <c r="BI359" s="114">
        <f t="shared" si="433"/>
        <v>0</v>
      </c>
      <c r="BJ359" s="114">
        <f t="shared" si="434"/>
        <v>0</v>
      </c>
      <c r="BK359" s="114">
        <f t="shared" si="435"/>
        <v>0</v>
      </c>
      <c r="BL359" s="114">
        <f t="shared" si="436"/>
        <v>0</v>
      </c>
      <c r="BM359" s="114">
        <f t="shared" si="437"/>
        <v>15</v>
      </c>
      <c r="BN359" s="114">
        <f t="shared" si="438"/>
        <v>0</v>
      </c>
      <c r="BO359" s="114">
        <f t="shared" si="439"/>
        <v>0</v>
      </c>
      <c r="BP359" s="114">
        <f t="shared" si="440"/>
        <v>0</v>
      </c>
      <c r="BQ359" s="114">
        <f t="shared" si="441"/>
        <v>0</v>
      </c>
      <c r="BR359" s="114">
        <f t="shared" si="442"/>
        <v>0</v>
      </c>
      <c r="BS359" s="114">
        <f t="shared" si="443"/>
        <v>0</v>
      </c>
      <c r="BT359" s="114">
        <f t="shared" si="444"/>
        <v>0</v>
      </c>
      <c r="BU359" s="114">
        <f t="shared" si="445"/>
        <v>0</v>
      </c>
      <c r="BV359" s="114">
        <f t="shared" si="446"/>
        <v>0</v>
      </c>
      <c r="BW359" s="114">
        <f t="shared" si="447"/>
        <v>0</v>
      </c>
      <c r="BX359" s="114">
        <f t="shared" si="448"/>
        <v>0</v>
      </c>
      <c r="BY359" s="114">
        <f t="shared" si="449"/>
        <v>0</v>
      </c>
      <c r="BZ359" s="114">
        <f t="shared" si="450"/>
        <v>0</v>
      </c>
      <c r="CA359" s="114">
        <f t="shared" si="451"/>
        <v>0</v>
      </c>
      <c r="CB359" s="114">
        <f t="shared" si="452"/>
        <v>0</v>
      </c>
      <c r="CC359" s="114">
        <f t="shared" si="453"/>
        <v>0</v>
      </c>
      <c r="CD359" s="114">
        <f t="shared" si="454"/>
        <v>0</v>
      </c>
      <c r="CE359" s="114">
        <f t="shared" si="455"/>
        <v>0</v>
      </c>
      <c r="CF359" s="114">
        <f t="shared" si="456"/>
        <v>0</v>
      </c>
      <c r="CG359" s="114">
        <f t="shared" si="351"/>
        <v>15</v>
      </c>
      <c r="CH359" s="114">
        <f t="shared" si="352"/>
        <v>15</v>
      </c>
    </row>
    <row r="360" spans="1:86" s="114" customFormat="1">
      <c r="A360" s="5" t="s">
        <v>355</v>
      </c>
      <c r="B360" s="5" t="s">
        <v>106</v>
      </c>
      <c r="C360" s="5">
        <v>18</v>
      </c>
      <c r="D360" s="5">
        <v>2</v>
      </c>
      <c r="E360" s="5">
        <v>8</v>
      </c>
      <c r="F360" s="5">
        <v>0</v>
      </c>
      <c r="G360" s="5"/>
      <c r="H360" s="5">
        <v>230400</v>
      </c>
      <c r="I360" s="112">
        <v>3840</v>
      </c>
      <c r="J360" s="114">
        <f t="shared" si="350"/>
        <v>7680</v>
      </c>
      <c r="K360" s="5">
        <v>0</v>
      </c>
      <c r="L360" s="5">
        <v>38400</v>
      </c>
      <c r="M360" s="5">
        <v>576000</v>
      </c>
      <c r="N360" s="5">
        <v>528000</v>
      </c>
      <c r="O360" s="5">
        <v>19200</v>
      </c>
      <c r="P360" s="5"/>
      <c r="Q360" s="5">
        <v>17</v>
      </c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>
        <v>16</v>
      </c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Y360" s="114">
        <f t="shared" si="423"/>
        <v>15</v>
      </c>
      <c r="AZ360" s="114">
        <f t="shared" si="424"/>
        <v>0</v>
      </c>
      <c r="BA360" s="114">
        <f t="shared" si="425"/>
        <v>0</v>
      </c>
      <c r="BB360" s="114">
        <f t="shared" si="426"/>
        <v>0</v>
      </c>
      <c r="BC360" s="114">
        <f t="shared" si="427"/>
        <v>0</v>
      </c>
      <c r="BD360" s="114">
        <f t="shared" si="428"/>
        <v>0</v>
      </c>
      <c r="BE360" s="114">
        <f t="shared" si="429"/>
        <v>0</v>
      </c>
      <c r="BF360" s="114">
        <f t="shared" si="430"/>
        <v>0</v>
      </c>
      <c r="BG360" s="114">
        <f t="shared" si="431"/>
        <v>0</v>
      </c>
      <c r="BH360" s="114">
        <f t="shared" si="432"/>
        <v>0</v>
      </c>
      <c r="BI360" s="114">
        <f t="shared" si="433"/>
        <v>0</v>
      </c>
      <c r="BJ360" s="114">
        <f t="shared" si="434"/>
        <v>0</v>
      </c>
      <c r="BK360" s="114">
        <f t="shared" si="435"/>
        <v>0</v>
      </c>
      <c r="BL360" s="114">
        <f t="shared" si="436"/>
        <v>0</v>
      </c>
      <c r="BM360" s="114">
        <f t="shared" si="437"/>
        <v>15</v>
      </c>
      <c r="BN360" s="114">
        <f t="shared" si="438"/>
        <v>0</v>
      </c>
      <c r="BO360" s="114">
        <f t="shared" si="439"/>
        <v>0</v>
      </c>
      <c r="BP360" s="114">
        <f t="shared" si="440"/>
        <v>0</v>
      </c>
      <c r="BQ360" s="114">
        <f t="shared" si="441"/>
        <v>0</v>
      </c>
      <c r="BR360" s="114">
        <f t="shared" si="442"/>
        <v>0</v>
      </c>
      <c r="BS360" s="114">
        <f t="shared" si="443"/>
        <v>0</v>
      </c>
      <c r="BT360" s="114">
        <f t="shared" si="444"/>
        <v>0</v>
      </c>
      <c r="BU360" s="114">
        <f t="shared" si="445"/>
        <v>0</v>
      </c>
      <c r="BV360" s="114">
        <f t="shared" si="446"/>
        <v>0</v>
      </c>
      <c r="BW360" s="114">
        <f t="shared" si="447"/>
        <v>0</v>
      </c>
      <c r="BX360" s="114">
        <f t="shared" si="448"/>
        <v>0</v>
      </c>
      <c r="BY360" s="114">
        <f t="shared" si="449"/>
        <v>0</v>
      </c>
      <c r="BZ360" s="114">
        <f t="shared" si="450"/>
        <v>0</v>
      </c>
      <c r="CA360" s="114">
        <f t="shared" si="451"/>
        <v>0</v>
      </c>
      <c r="CB360" s="114">
        <f t="shared" si="452"/>
        <v>0</v>
      </c>
      <c r="CC360" s="114">
        <f t="shared" si="453"/>
        <v>0</v>
      </c>
      <c r="CD360" s="114">
        <f t="shared" si="454"/>
        <v>0</v>
      </c>
      <c r="CE360" s="114">
        <f t="shared" si="455"/>
        <v>0</v>
      </c>
      <c r="CF360" s="114">
        <f t="shared" si="456"/>
        <v>0</v>
      </c>
      <c r="CG360" s="114">
        <f t="shared" si="351"/>
        <v>15</v>
      </c>
      <c r="CH360" s="114">
        <f t="shared" si="352"/>
        <v>15</v>
      </c>
    </row>
    <row r="361" spans="1:86" s="114" customFormat="1">
      <c r="A361" s="5" t="s">
        <v>355</v>
      </c>
      <c r="B361" s="5" t="s">
        <v>106</v>
      </c>
      <c r="C361" s="5">
        <v>19</v>
      </c>
      <c r="D361" s="5">
        <v>2</v>
      </c>
      <c r="E361" s="5">
        <v>9</v>
      </c>
      <c r="F361" s="5">
        <v>0</v>
      </c>
      <c r="G361" s="5"/>
      <c r="H361" s="5">
        <v>460800</v>
      </c>
      <c r="I361" s="112">
        <v>7680</v>
      </c>
      <c r="J361" s="114">
        <f t="shared" si="350"/>
        <v>15360</v>
      </c>
      <c r="K361" s="5">
        <v>0</v>
      </c>
      <c r="L361" s="5">
        <v>76800</v>
      </c>
      <c r="M361" s="5">
        <v>1152000</v>
      </c>
      <c r="N361" s="5">
        <v>1056000</v>
      </c>
      <c r="O361" s="5">
        <v>38400</v>
      </c>
      <c r="P361" s="5"/>
      <c r="Q361" s="5">
        <v>18</v>
      </c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>
        <v>17</v>
      </c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Y361" s="114">
        <f t="shared" si="423"/>
        <v>15</v>
      </c>
      <c r="AZ361" s="114">
        <f t="shared" si="424"/>
        <v>0</v>
      </c>
      <c r="BA361" s="114">
        <f t="shared" si="425"/>
        <v>0</v>
      </c>
      <c r="BB361" s="114">
        <f t="shared" si="426"/>
        <v>0</v>
      </c>
      <c r="BC361" s="114">
        <f t="shared" si="427"/>
        <v>0</v>
      </c>
      <c r="BD361" s="114">
        <f t="shared" si="428"/>
        <v>0</v>
      </c>
      <c r="BE361" s="114">
        <f t="shared" si="429"/>
        <v>0</v>
      </c>
      <c r="BF361" s="114">
        <f t="shared" si="430"/>
        <v>0</v>
      </c>
      <c r="BG361" s="114">
        <f t="shared" si="431"/>
        <v>0</v>
      </c>
      <c r="BH361" s="114">
        <f t="shared" si="432"/>
        <v>0</v>
      </c>
      <c r="BI361" s="114">
        <f t="shared" si="433"/>
        <v>0</v>
      </c>
      <c r="BJ361" s="114">
        <f t="shared" si="434"/>
        <v>0</v>
      </c>
      <c r="BK361" s="114">
        <f t="shared" si="435"/>
        <v>0</v>
      </c>
      <c r="BL361" s="114">
        <f t="shared" si="436"/>
        <v>0</v>
      </c>
      <c r="BM361" s="114">
        <f t="shared" si="437"/>
        <v>15</v>
      </c>
      <c r="BN361" s="114">
        <f t="shared" si="438"/>
        <v>0</v>
      </c>
      <c r="BO361" s="114">
        <f t="shared" si="439"/>
        <v>0</v>
      </c>
      <c r="BP361" s="114">
        <f t="shared" si="440"/>
        <v>0</v>
      </c>
      <c r="BQ361" s="114">
        <f t="shared" si="441"/>
        <v>0</v>
      </c>
      <c r="BR361" s="114">
        <f t="shared" si="442"/>
        <v>0</v>
      </c>
      <c r="BS361" s="114">
        <f t="shared" si="443"/>
        <v>0</v>
      </c>
      <c r="BT361" s="114">
        <f t="shared" si="444"/>
        <v>0</v>
      </c>
      <c r="BU361" s="114">
        <f t="shared" si="445"/>
        <v>0</v>
      </c>
      <c r="BV361" s="114">
        <f t="shared" si="446"/>
        <v>0</v>
      </c>
      <c r="BW361" s="114">
        <f t="shared" si="447"/>
        <v>0</v>
      </c>
      <c r="BX361" s="114">
        <f t="shared" si="448"/>
        <v>0</v>
      </c>
      <c r="BY361" s="114">
        <f t="shared" si="449"/>
        <v>0</v>
      </c>
      <c r="BZ361" s="114">
        <f t="shared" si="450"/>
        <v>0</v>
      </c>
      <c r="CA361" s="114">
        <f t="shared" si="451"/>
        <v>0</v>
      </c>
      <c r="CB361" s="114">
        <f t="shared" si="452"/>
        <v>0</v>
      </c>
      <c r="CC361" s="114">
        <f t="shared" si="453"/>
        <v>0</v>
      </c>
      <c r="CD361" s="114">
        <f t="shared" si="454"/>
        <v>0</v>
      </c>
      <c r="CE361" s="114">
        <f t="shared" si="455"/>
        <v>0</v>
      </c>
      <c r="CF361" s="114">
        <f t="shared" si="456"/>
        <v>0</v>
      </c>
      <c r="CG361" s="114">
        <f t="shared" si="351"/>
        <v>15</v>
      </c>
      <c r="CH361" s="114">
        <f t="shared" si="352"/>
        <v>15</v>
      </c>
    </row>
    <row r="362" spans="1:86" s="114" customFormat="1">
      <c r="A362" s="5" t="s">
        <v>355</v>
      </c>
      <c r="B362" s="5" t="s">
        <v>106</v>
      </c>
      <c r="C362" s="5">
        <v>20</v>
      </c>
      <c r="D362" s="5">
        <v>2</v>
      </c>
      <c r="E362" s="5">
        <v>10</v>
      </c>
      <c r="F362" s="5">
        <v>0</v>
      </c>
      <c r="G362" s="5"/>
      <c r="H362" s="5">
        <v>921600</v>
      </c>
      <c r="I362" s="112">
        <v>15360</v>
      </c>
      <c r="J362" s="114">
        <f t="shared" si="350"/>
        <v>30720</v>
      </c>
      <c r="K362" s="5">
        <v>0</v>
      </c>
      <c r="L362" s="5">
        <v>153600</v>
      </c>
      <c r="M362" s="5">
        <v>2304000</v>
      </c>
      <c r="N362" s="5">
        <v>2112000</v>
      </c>
      <c r="O362" s="5">
        <v>76800</v>
      </c>
      <c r="P362" s="5"/>
      <c r="Q362" s="5">
        <v>19</v>
      </c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>
        <v>18</v>
      </c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Y362" s="114">
        <f t="shared" si="423"/>
        <v>15</v>
      </c>
      <c r="AZ362" s="114">
        <f t="shared" si="424"/>
        <v>0</v>
      </c>
      <c r="BA362" s="114">
        <f t="shared" si="425"/>
        <v>0</v>
      </c>
      <c r="BB362" s="114">
        <f t="shared" si="426"/>
        <v>0</v>
      </c>
      <c r="BC362" s="114">
        <f t="shared" si="427"/>
        <v>0</v>
      </c>
      <c r="BD362" s="114">
        <f t="shared" si="428"/>
        <v>0</v>
      </c>
      <c r="BE362" s="114">
        <f t="shared" si="429"/>
        <v>0</v>
      </c>
      <c r="BF362" s="114">
        <f t="shared" si="430"/>
        <v>0</v>
      </c>
      <c r="BG362" s="114">
        <f t="shared" si="431"/>
        <v>0</v>
      </c>
      <c r="BH362" s="114">
        <f t="shared" si="432"/>
        <v>0</v>
      </c>
      <c r="BI362" s="114">
        <f t="shared" si="433"/>
        <v>0</v>
      </c>
      <c r="BJ362" s="114">
        <f t="shared" si="434"/>
        <v>0</v>
      </c>
      <c r="BK362" s="114">
        <f t="shared" si="435"/>
        <v>0</v>
      </c>
      <c r="BL362" s="114">
        <f t="shared" si="436"/>
        <v>0</v>
      </c>
      <c r="BM362" s="114">
        <f t="shared" si="437"/>
        <v>15</v>
      </c>
      <c r="BN362" s="114">
        <f t="shared" si="438"/>
        <v>0</v>
      </c>
      <c r="BO362" s="114">
        <f t="shared" si="439"/>
        <v>0</v>
      </c>
      <c r="BP362" s="114">
        <f t="shared" si="440"/>
        <v>0</v>
      </c>
      <c r="BQ362" s="114">
        <f t="shared" si="441"/>
        <v>0</v>
      </c>
      <c r="BR362" s="114">
        <f t="shared" si="442"/>
        <v>0</v>
      </c>
      <c r="BS362" s="114">
        <f t="shared" si="443"/>
        <v>0</v>
      </c>
      <c r="BT362" s="114">
        <f t="shared" si="444"/>
        <v>0</v>
      </c>
      <c r="BU362" s="114">
        <f t="shared" si="445"/>
        <v>0</v>
      </c>
      <c r="BV362" s="114">
        <f t="shared" si="446"/>
        <v>0</v>
      </c>
      <c r="BW362" s="114">
        <f t="shared" si="447"/>
        <v>0</v>
      </c>
      <c r="BX362" s="114">
        <f t="shared" si="448"/>
        <v>0</v>
      </c>
      <c r="BY362" s="114">
        <f t="shared" si="449"/>
        <v>0</v>
      </c>
      <c r="BZ362" s="114">
        <f t="shared" si="450"/>
        <v>0</v>
      </c>
      <c r="CA362" s="114">
        <f t="shared" si="451"/>
        <v>0</v>
      </c>
      <c r="CB362" s="114">
        <f t="shared" si="452"/>
        <v>0</v>
      </c>
      <c r="CC362" s="114">
        <f t="shared" si="453"/>
        <v>0</v>
      </c>
      <c r="CD362" s="114">
        <f t="shared" si="454"/>
        <v>0</v>
      </c>
      <c r="CE362" s="114">
        <f t="shared" si="455"/>
        <v>0</v>
      </c>
      <c r="CF362" s="114">
        <f t="shared" si="456"/>
        <v>0</v>
      </c>
      <c r="CG362" s="114">
        <f t="shared" si="351"/>
        <v>15</v>
      </c>
      <c r="CH362" s="114">
        <f t="shared" si="352"/>
        <v>15</v>
      </c>
    </row>
    <row r="363" spans="1:86" s="114" customFormat="1" ht="25.5">
      <c r="A363" s="5" t="s">
        <v>355</v>
      </c>
      <c r="B363" s="5" t="s">
        <v>106</v>
      </c>
      <c r="C363" s="5">
        <v>21</v>
      </c>
      <c r="D363" s="5">
        <v>2</v>
      </c>
      <c r="E363" s="5">
        <v>11</v>
      </c>
      <c r="F363" s="5">
        <v>0</v>
      </c>
      <c r="G363" s="5" t="s">
        <v>129</v>
      </c>
      <c r="H363" s="5">
        <v>1843200</v>
      </c>
      <c r="I363" s="112">
        <v>7680</v>
      </c>
      <c r="J363" s="114">
        <f t="shared" si="350"/>
        <v>61440</v>
      </c>
      <c r="K363" s="5">
        <v>0</v>
      </c>
      <c r="L363" s="5">
        <v>307200</v>
      </c>
      <c r="M363" s="5">
        <v>4608000</v>
      </c>
      <c r="N363" s="5">
        <v>4224000</v>
      </c>
      <c r="O363" s="5">
        <v>153600</v>
      </c>
      <c r="P363" s="5"/>
      <c r="Q363" s="5">
        <v>20</v>
      </c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>
        <v>19</v>
      </c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Y363" s="114">
        <f t="shared" si="423"/>
        <v>15</v>
      </c>
      <c r="AZ363" s="114">
        <f t="shared" si="424"/>
        <v>0</v>
      </c>
      <c r="BA363" s="114">
        <f t="shared" si="425"/>
        <v>0</v>
      </c>
      <c r="BB363" s="114">
        <f t="shared" si="426"/>
        <v>0</v>
      </c>
      <c r="BC363" s="114">
        <f t="shared" si="427"/>
        <v>0</v>
      </c>
      <c r="BD363" s="114">
        <f t="shared" si="428"/>
        <v>0</v>
      </c>
      <c r="BE363" s="114">
        <f t="shared" si="429"/>
        <v>0</v>
      </c>
      <c r="BF363" s="114">
        <f t="shared" si="430"/>
        <v>0</v>
      </c>
      <c r="BG363" s="114">
        <f t="shared" si="431"/>
        <v>0</v>
      </c>
      <c r="BH363" s="114">
        <f t="shared" si="432"/>
        <v>0</v>
      </c>
      <c r="BI363" s="114">
        <f t="shared" si="433"/>
        <v>0</v>
      </c>
      <c r="BJ363" s="114">
        <f t="shared" si="434"/>
        <v>0</v>
      </c>
      <c r="BK363" s="114">
        <f t="shared" si="435"/>
        <v>0</v>
      </c>
      <c r="BL363" s="114">
        <f t="shared" si="436"/>
        <v>0</v>
      </c>
      <c r="BM363" s="114">
        <f t="shared" si="437"/>
        <v>15</v>
      </c>
      <c r="BN363" s="114">
        <f t="shared" si="438"/>
        <v>0</v>
      </c>
      <c r="BO363" s="114">
        <f t="shared" si="439"/>
        <v>0</v>
      </c>
      <c r="BP363" s="114">
        <f t="shared" si="440"/>
        <v>0</v>
      </c>
      <c r="BQ363" s="114">
        <f t="shared" si="441"/>
        <v>0</v>
      </c>
      <c r="BR363" s="114">
        <f t="shared" si="442"/>
        <v>0</v>
      </c>
      <c r="BS363" s="114">
        <f t="shared" si="443"/>
        <v>0</v>
      </c>
      <c r="BT363" s="114">
        <f t="shared" si="444"/>
        <v>0</v>
      </c>
      <c r="BU363" s="114">
        <f t="shared" si="445"/>
        <v>0</v>
      </c>
      <c r="BV363" s="114">
        <f t="shared" si="446"/>
        <v>0</v>
      </c>
      <c r="BW363" s="114">
        <f t="shared" si="447"/>
        <v>0</v>
      </c>
      <c r="BX363" s="114">
        <f t="shared" si="448"/>
        <v>0</v>
      </c>
      <c r="BY363" s="114">
        <f t="shared" si="449"/>
        <v>0</v>
      </c>
      <c r="BZ363" s="114">
        <f t="shared" si="450"/>
        <v>0</v>
      </c>
      <c r="CA363" s="114">
        <f t="shared" si="451"/>
        <v>0</v>
      </c>
      <c r="CB363" s="114">
        <f t="shared" si="452"/>
        <v>0</v>
      </c>
      <c r="CC363" s="114">
        <f t="shared" si="453"/>
        <v>0</v>
      </c>
      <c r="CD363" s="114">
        <f t="shared" si="454"/>
        <v>0</v>
      </c>
      <c r="CE363" s="114">
        <f t="shared" si="455"/>
        <v>0</v>
      </c>
      <c r="CF363" s="114">
        <f t="shared" si="456"/>
        <v>0</v>
      </c>
      <c r="CG363" s="114">
        <f t="shared" si="351"/>
        <v>15</v>
      </c>
      <c r="CH363" s="114">
        <f t="shared" si="352"/>
        <v>15</v>
      </c>
    </row>
    <row r="364" spans="1:86" s="114" customFormat="1">
      <c r="A364" s="5" t="s">
        <v>358</v>
      </c>
      <c r="B364" s="5" t="s">
        <v>106</v>
      </c>
      <c r="C364" s="5">
        <v>11</v>
      </c>
      <c r="D364" s="5">
        <v>2</v>
      </c>
      <c r="E364" s="5">
        <v>1</v>
      </c>
      <c r="F364" s="5">
        <v>0</v>
      </c>
      <c r="G364" s="5"/>
      <c r="H364" s="5">
        <v>0</v>
      </c>
      <c r="I364" s="112">
        <v>0</v>
      </c>
      <c r="J364" s="5">
        <v>2560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f t="shared" ref="P364" si="457">P352+1</f>
        <v>1</v>
      </c>
      <c r="Q364" s="5">
        <v>11</v>
      </c>
      <c r="R364" s="5"/>
      <c r="S364" s="5">
        <v>10</v>
      </c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Y364" s="114">
        <f t="shared" ref="AY364:AY395" si="458">SUMIFS($CH$3:$CH$462,$A$3:$A$462,Q$2,$C$3:$C$462,Q364)</f>
        <v>4</v>
      </c>
      <c r="AZ364" s="114">
        <f t="shared" ref="AZ364:AZ395" si="459">SUMIFS($CH$3:$CH$462,$A$3:$A$462,R$2,$C$3:$C$462,R364)</f>
        <v>0</v>
      </c>
      <c r="BA364" s="114">
        <f t="shared" ref="BA364:BA395" si="460">SUMIFS($CH$3:$CH$462,$A$3:$A$462,S$2,$C$3:$C$462,S364)</f>
        <v>4</v>
      </c>
      <c r="BB364" s="114">
        <f t="shared" ref="BB364:BB395" si="461">SUMIFS($CH$3:$CH$462,$A$3:$A$462,T$2,$C$3:$C$462,T364)</f>
        <v>0</v>
      </c>
      <c r="BC364" s="114">
        <f t="shared" ref="BC364:BC395" si="462">SUMIFS($CH$3:$CH$462,$A$3:$A$462,U$2,$C$3:$C$462,U364)</f>
        <v>0</v>
      </c>
      <c r="BD364" s="114">
        <f t="shared" ref="BD364:BD395" si="463">SUMIFS($CH$3:$CH$462,$A$3:$A$462,V$2,$C$3:$C$462,V364)</f>
        <v>0</v>
      </c>
      <c r="BE364" s="114">
        <f t="shared" ref="BE364:BE395" si="464">SUMIFS($CH$3:$CH$462,$A$3:$A$462,W$2,$C$3:$C$462,W364)</f>
        <v>0</v>
      </c>
      <c r="BF364" s="114">
        <f t="shared" ref="BF364:BF395" si="465">SUMIFS($CH$3:$CH$462,$A$3:$A$462,X$2,$C$3:$C$462,X364)</f>
        <v>0</v>
      </c>
      <c r="BG364" s="114">
        <f t="shared" ref="BG364:BG395" si="466">SUMIFS($CH$3:$CH$462,$A$3:$A$462,Y$2,$C$3:$C$462,Y364)</f>
        <v>0</v>
      </c>
      <c r="BH364" s="114">
        <f t="shared" ref="BH364:BH395" si="467">SUMIFS($CH$3:$CH$462,$A$3:$A$462,Z$2,$C$3:$C$462,Z364)</f>
        <v>0</v>
      </c>
      <c r="BI364" s="114">
        <f t="shared" ref="BI364:BI395" si="468">SUMIFS($CH$3:$CH$462,$A$3:$A$462,AA$2,$C$3:$C$462,AA364)</f>
        <v>0</v>
      </c>
      <c r="BJ364" s="114">
        <f t="shared" ref="BJ364:BJ395" si="469">SUMIFS($CH$3:$CH$462,$A$3:$A$462,AB$2,$C$3:$C$462,AB364)</f>
        <v>0</v>
      </c>
      <c r="BK364" s="114">
        <f t="shared" ref="BK364:BK395" si="470">SUMIFS($CH$3:$CH$462,$A$3:$A$462,AC$2,$C$3:$C$462,AC364)</f>
        <v>0</v>
      </c>
      <c r="BL364" s="114">
        <f t="shared" ref="BL364:BL395" si="471">SUMIFS($CH$3:$CH$462,$A$3:$A$462,AD$2,$C$3:$C$462,AD364)</f>
        <v>0</v>
      </c>
      <c r="BM364" s="114">
        <f t="shared" ref="BM364:BM395" si="472">SUMIFS($CH$3:$CH$462,$A$3:$A$462,AE$2,$C$3:$C$462,AE364)</f>
        <v>0</v>
      </c>
      <c r="BN364" s="114">
        <f t="shared" ref="BN364:BN395" si="473">SUMIFS($CH$3:$CH$462,$A$3:$A$462,AF$2,$C$3:$C$462,AF364)</f>
        <v>0</v>
      </c>
      <c r="BO364" s="114">
        <f t="shared" ref="BO364:BO395" si="474">SUMIFS($CH$3:$CH$462,$A$3:$A$462,AG$2,$C$3:$C$462,AG364)</f>
        <v>0</v>
      </c>
      <c r="BP364" s="114">
        <f t="shared" ref="BP364:BP395" si="475">SUMIFS($CH$3:$CH$462,$A$3:$A$462,AH$2,$C$3:$C$462,AH364)</f>
        <v>0</v>
      </c>
      <c r="BQ364" s="114">
        <f t="shared" ref="BQ364:BQ395" si="476">SUMIFS($CH$3:$CH$462,$A$3:$A$462,AI$2,$C$3:$C$462,AI364)</f>
        <v>0</v>
      </c>
      <c r="BR364" s="114">
        <f t="shared" ref="BR364:BR395" si="477">SUMIFS($CH$3:$CH$462,$A$3:$A$462,AJ$2,$C$3:$C$462,AJ364)</f>
        <v>0</v>
      </c>
      <c r="BS364" s="114">
        <f t="shared" ref="BS364:BS395" si="478">SUMIFS($CH$3:$CH$462,$A$3:$A$462,AK$2,$C$3:$C$462,AK364)</f>
        <v>0</v>
      </c>
      <c r="BT364" s="114">
        <f t="shared" ref="BT364:BT395" si="479">SUMIFS($CH$3:$CH$462,$A$3:$A$462,AL$2,$C$3:$C$462,AL364)</f>
        <v>0</v>
      </c>
      <c r="BU364" s="114">
        <f t="shared" ref="BU364:BU395" si="480">SUMIFS($CH$3:$CH$462,$A$3:$A$462,AM$2,$C$3:$C$462,AM364)</f>
        <v>0</v>
      </c>
      <c r="BV364" s="114">
        <f t="shared" ref="BV364:BV395" si="481">SUMIFS($CH$3:$CH$462,$A$3:$A$462,AN$2,$C$3:$C$462,AN364)</f>
        <v>0</v>
      </c>
      <c r="BW364" s="114">
        <f t="shared" ref="BW364:BW395" si="482">SUMIFS($CH$3:$CH$462,$A$3:$A$462,AO$2,$C$3:$C$462,AO364)</f>
        <v>0</v>
      </c>
      <c r="BX364" s="114">
        <f t="shared" ref="BX364:BX395" si="483">SUMIFS($CH$3:$CH$462,$A$3:$A$462,AP$2,$C$3:$C$462,AP364)</f>
        <v>0</v>
      </c>
      <c r="BY364" s="114">
        <f t="shared" ref="BY364:BY395" si="484">SUMIFS($CH$3:$CH$462,$A$3:$A$462,AQ$2,$C$3:$C$462,AQ364)</f>
        <v>0</v>
      </c>
      <c r="BZ364" s="114">
        <f t="shared" ref="BZ364:BZ395" si="485">SUMIFS($CH$3:$CH$462,$A$3:$A$462,AR$2,$C$3:$C$462,AR364)</f>
        <v>0</v>
      </c>
      <c r="CA364" s="114">
        <f t="shared" ref="CA364:CA395" si="486">SUMIFS($CH$3:$CH$462,$A$3:$A$462,AS$2,$C$3:$C$462,AS364)</f>
        <v>0</v>
      </c>
      <c r="CB364" s="114">
        <f t="shared" ref="CB364:CB395" si="487">SUMIFS($CH$3:$CH$462,$A$3:$A$462,AT$2,$C$3:$C$462,AT364)</f>
        <v>0</v>
      </c>
      <c r="CC364" s="114">
        <f t="shared" ref="CC364:CC395" si="488">SUMIFS($CH$3:$CH$462,$A$3:$A$462,AU$2,$C$3:$C$462,AU364)</f>
        <v>0</v>
      </c>
      <c r="CD364" s="114">
        <f t="shared" ref="CD364:CD395" si="489">SUMIFS($CH$3:$CH$462,$A$3:$A$462,AV$2,$C$3:$C$462,AV364)</f>
        <v>0</v>
      </c>
      <c r="CE364" s="114">
        <f t="shared" ref="CE364:CE395" si="490">SUMIFS($CH$3:$CH$462,$A$3:$A$462,AW$2,$C$3:$C$462,AW364)</f>
        <v>0</v>
      </c>
      <c r="CF364" s="114">
        <f t="shared" ref="CF364:CF395" si="491">SUMIFS($CH$3:$CH$462,$A$3:$A$462,AX$2,$C$3:$C$462,AX364)</f>
        <v>0</v>
      </c>
      <c r="CG364" s="114">
        <f t="shared" si="351"/>
        <v>4</v>
      </c>
      <c r="CH364" s="114">
        <f t="shared" si="352"/>
        <v>4</v>
      </c>
    </row>
    <row r="365" spans="1:86" s="114" customFormat="1">
      <c r="A365" s="5" t="s">
        <v>358</v>
      </c>
      <c r="B365" s="5" t="s">
        <v>106</v>
      </c>
      <c r="C365" s="5">
        <v>12</v>
      </c>
      <c r="D365" s="5">
        <v>2</v>
      </c>
      <c r="E365" s="5">
        <v>2</v>
      </c>
      <c r="F365" s="5">
        <v>0</v>
      </c>
      <c r="H365" s="114">
        <v>90</v>
      </c>
      <c r="I365" s="114">
        <v>1.5</v>
      </c>
      <c r="J365" s="5">
        <v>2560</v>
      </c>
      <c r="K365" s="114">
        <v>0</v>
      </c>
      <c r="L365" s="114">
        <v>500</v>
      </c>
      <c r="M365" s="114">
        <v>2500</v>
      </c>
      <c r="N365" s="114">
        <v>550</v>
      </c>
      <c r="O365" s="114">
        <v>250</v>
      </c>
      <c r="Q365" s="114">
        <v>12</v>
      </c>
      <c r="S365" s="114">
        <v>11</v>
      </c>
      <c r="AY365" s="114">
        <f t="shared" si="458"/>
        <v>4</v>
      </c>
      <c r="AZ365" s="114">
        <f t="shared" si="459"/>
        <v>0</v>
      </c>
      <c r="BA365" s="114">
        <f t="shared" si="460"/>
        <v>4</v>
      </c>
      <c r="BB365" s="114">
        <f t="shared" si="461"/>
        <v>0</v>
      </c>
      <c r="BC365" s="114">
        <f t="shared" si="462"/>
        <v>0</v>
      </c>
      <c r="BD365" s="114">
        <f t="shared" si="463"/>
        <v>0</v>
      </c>
      <c r="BE365" s="114">
        <f t="shared" si="464"/>
        <v>0</v>
      </c>
      <c r="BF365" s="114">
        <f t="shared" si="465"/>
        <v>0</v>
      </c>
      <c r="BG365" s="114">
        <f t="shared" si="466"/>
        <v>0</v>
      </c>
      <c r="BH365" s="114">
        <f t="shared" si="467"/>
        <v>0</v>
      </c>
      <c r="BI365" s="114">
        <f t="shared" si="468"/>
        <v>0</v>
      </c>
      <c r="BJ365" s="114">
        <f t="shared" si="469"/>
        <v>0</v>
      </c>
      <c r="BK365" s="114">
        <f t="shared" si="470"/>
        <v>0</v>
      </c>
      <c r="BL365" s="114">
        <f t="shared" si="471"/>
        <v>0</v>
      </c>
      <c r="BM365" s="114">
        <f t="shared" si="472"/>
        <v>0</v>
      </c>
      <c r="BN365" s="114">
        <f t="shared" si="473"/>
        <v>0</v>
      </c>
      <c r="BO365" s="114">
        <f t="shared" si="474"/>
        <v>0</v>
      </c>
      <c r="BP365" s="114">
        <f t="shared" si="475"/>
        <v>0</v>
      </c>
      <c r="BQ365" s="114">
        <f t="shared" si="476"/>
        <v>0</v>
      </c>
      <c r="BR365" s="114">
        <f t="shared" si="477"/>
        <v>0</v>
      </c>
      <c r="BS365" s="114">
        <f t="shared" si="478"/>
        <v>0</v>
      </c>
      <c r="BT365" s="114">
        <f t="shared" si="479"/>
        <v>0</v>
      </c>
      <c r="BU365" s="114">
        <f t="shared" si="480"/>
        <v>0</v>
      </c>
      <c r="BV365" s="114">
        <f t="shared" si="481"/>
        <v>0</v>
      </c>
      <c r="BW365" s="114">
        <f t="shared" si="482"/>
        <v>0</v>
      </c>
      <c r="BX365" s="114">
        <f t="shared" si="483"/>
        <v>0</v>
      </c>
      <c r="BY365" s="114">
        <f t="shared" si="484"/>
        <v>0</v>
      </c>
      <c r="BZ365" s="114">
        <f t="shared" si="485"/>
        <v>0</v>
      </c>
      <c r="CA365" s="114">
        <f t="shared" si="486"/>
        <v>0</v>
      </c>
      <c r="CB365" s="114">
        <f t="shared" si="487"/>
        <v>0</v>
      </c>
      <c r="CC365" s="114">
        <f t="shared" si="488"/>
        <v>0</v>
      </c>
      <c r="CD365" s="114">
        <f t="shared" si="489"/>
        <v>0</v>
      </c>
      <c r="CE365" s="114">
        <f t="shared" si="490"/>
        <v>0</v>
      </c>
      <c r="CF365" s="114">
        <f t="shared" si="491"/>
        <v>0</v>
      </c>
      <c r="CG365" s="114">
        <f t="shared" si="351"/>
        <v>4</v>
      </c>
      <c r="CH365" s="114">
        <f t="shared" si="352"/>
        <v>4</v>
      </c>
    </row>
    <row r="366" spans="1:86" s="114" customFormat="1">
      <c r="A366" s="5" t="s">
        <v>358</v>
      </c>
      <c r="B366" s="5" t="s">
        <v>106</v>
      </c>
      <c r="C366" s="5">
        <v>13</v>
      </c>
      <c r="D366" s="5">
        <v>2</v>
      </c>
      <c r="E366" s="5">
        <v>3</v>
      </c>
      <c r="F366" s="5">
        <v>0</v>
      </c>
      <c r="H366" s="114">
        <v>360</v>
      </c>
      <c r="I366" s="114">
        <v>6</v>
      </c>
      <c r="J366" s="5">
        <v>2560</v>
      </c>
      <c r="K366" s="114">
        <v>0</v>
      </c>
      <c r="L366" s="114">
        <v>1000</v>
      </c>
      <c r="M366" s="114">
        <v>5000</v>
      </c>
      <c r="N366" s="114">
        <v>1100</v>
      </c>
      <c r="O366" s="114">
        <v>500</v>
      </c>
      <c r="Q366" s="114">
        <v>13</v>
      </c>
      <c r="S366" s="114">
        <v>12</v>
      </c>
      <c r="AY366" s="114">
        <f t="shared" si="458"/>
        <v>15</v>
      </c>
      <c r="AZ366" s="114">
        <f t="shared" si="459"/>
        <v>0</v>
      </c>
      <c r="BA366" s="114">
        <f t="shared" si="460"/>
        <v>4</v>
      </c>
      <c r="BB366" s="114">
        <f t="shared" si="461"/>
        <v>0</v>
      </c>
      <c r="BC366" s="114">
        <f t="shared" si="462"/>
        <v>0</v>
      </c>
      <c r="BD366" s="114">
        <f t="shared" si="463"/>
        <v>0</v>
      </c>
      <c r="BE366" s="114">
        <f t="shared" si="464"/>
        <v>0</v>
      </c>
      <c r="BF366" s="114">
        <f t="shared" si="465"/>
        <v>0</v>
      </c>
      <c r="BG366" s="114">
        <f t="shared" si="466"/>
        <v>0</v>
      </c>
      <c r="BH366" s="114">
        <f t="shared" si="467"/>
        <v>0</v>
      </c>
      <c r="BI366" s="114">
        <f t="shared" si="468"/>
        <v>0</v>
      </c>
      <c r="BJ366" s="114">
        <f t="shared" si="469"/>
        <v>0</v>
      </c>
      <c r="BK366" s="114">
        <f t="shared" si="470"/>
        <v>0</v>
      </c>
      <c r="BL366" s="114">
        <f t="shared" si="471"/>
        <v>0</v>
      </c>
      <c r="BM366" s="114">
        <f t="shared" si="472"/>
        <v>0</v>
      </c>
      <c r="BN366" s="114">
        <f t="shared" si="473"/>
        <v>0</v>
      </c>
      <c r="BO366" s="114">
        <f t="shared" si="474"/>
        <v>0</v>
      </c>
      <c r="BP366" s="114">
        <f t="shared" si="475"/>
        <v>0</v>
      </c>
      <c r="BQ366" s="114">
        <f t="shared" si="476"/>
        <v>0</v>
      </c>
      <c r="BR366" s="114">
        <f t="shared" si="477"/>
        <v>0</v>
      </c>
      <c r="BS366" s="114">
        <f t="shared" si="478"/>
        <v>0</v>
      </c>
      <c r="BT366" s="114">
        <f t="shared" si="479"/>
        <v>0</v>
      </c>
      <c r="BU366" s="114">
        <f t="shared" si="480"/>
        <v>0</v>
      </c>
      <c r="BV366" s="114">
        <f t="shared" si="481"/>
        <v>0</v>
      </c>
      <c r="BW366" s="114">
        <f t="shared" si="482"/>
        <v>0</v>
      </c>
      <c r="BX366" s="114">
        <f t="shared" si="483"/>
        <v>0</v>
      </c>
      <c r="BY366" s="114">
        <f t="shared" si="484"/>
        <v>0</v>
      </c>
      <c r="BZ366" s="114">
        <f t="shared" si="485"/>
        <v>0</v>
      </c>
      <c r="CA366" s="114">
        <f t="shared" si="486"/>
        <v>0</v>
      </c>
      <c r="CB366" s="114">
        <f t="shared" si="487"/>
        <v>0</v>
      </c>
      <c r="CC366" s="114">
        <f t="shared" si="488"/>
        <v>0</v>
      </c>
      <c r="CD366" s="114">
        <f t="shared" si="489"/>
        <v>0</v>
      </c>
      <c r="CE366" s="114">
        <f t="shared" si="490"/>
        <v>0</v>
      </c>
      <c r="CF366" s="114">
        <f t="shared" si="491"/>
        <v>0</v>
      </c>
      <c r="CG366" s="114">
        <f t="shared" si="351"/>
        <v>15</v>
      </c>
      <c r="CH366" s="114">
        <f t="shared" si="352"/>
        <v>15</v>
      </c>
    </row>
    <row r="367" spans="1:86" s="114" customFormat="1">
      <c r="A367" s="5" t="s">
        <v>358</v>
      </c>
      <c r="B367" s="5" t="s">
        <v>106</v>
      </c>
      <c r="C367" s="5">
        <v>14</v>
      </c>
      <c r="D367" s="5">
        <v>2</v>
      </c>
      <c r="E367" s="5">
        <v>4</v>
      </c>
      <c r="F367" s="5">
        <v>0</v>
      </c>
      <c r="H367" s="114">
        <v>720</v>
      </c>
      <c r="I367" s="114">
        <v>12</v>
      </c>
      <c r="J367" s="5">
        <v>2560</v>
      </c>
      <c r="K367" s="114">
        <v>0</v>
      </c>
      <c r="L367" s="114">
        <v>2000</v>
      </c>
      <c r="M367" s="114">
        <v>10000</v>
      </c>
      <c r="N367" s="114">
        <v>2200</v>
      </c>
      <c r="O367" s="114">
        <v>1000</v>
      </c>
      <c r="Q367" s="114">
        <v>14</v>
      </c>
      <c r="S367" s="114">
        <v>13</v>
      </c>
      <c r="AY367" s="114">
        <f t="shared" si="458"/>
        <v>15</v>
      </c>
      <c r="AZ367" s="114">
        <f t="shared" si="459"/>
        <v>0</v>
      </c>
      <c r="BA367" s="114">
        <f t="shared" si="460"/>
        <v>15</v>
      </c>
      <c r="BB367" s="114">
        <f t="shared" si="461"/>
        <v>0</v>
      </c>
      <c r="BC367" s="114">
        <f t="shared" si="462"/>
        <v>0</v>
      </c>
      <c r="BD367" s="114">
        <f t="shared" si="463"/>
        <v>0</v>
      </c>
      <c r="BE367" s="114">
        <f t="shared" si="464"/>
        <v>0</v>
      </c>
      <c r="BF367" s="114">
        <f t="shared" si="465"/>
        <v>0</v>
      </c>
      <c r="BG367" s="114">
        <f t="shared" si="466"/>
        <v>0</v>
      </c>
      <c r="BH367" s="114">
        <f t="shared" si="467"/>
        <v>0</v>
      </c>
      <c r="BI367" s="114">
        <f t="shared" si="468"/>
        <v>0</v>
      </c>
      <c r="BJ367" s="114">
        <f t="shared" si="469"/>
        <v>0</v>
      </c>
      <c r="BK367" s="114">
        <f t="shared" si="470"/>
        <v>0</v>
      </c>
      <c r="BL367" s="114">
        <f t="shared" si="471"/>
        <v>0</v>
      </c>
      <c r="BM367" s="114">
        <f t="shared" si="472"/>
        <v>0</v>
      </c>
      <c r="BN367" s="114">
        <f t="shared" si="473"/>
        <v>0</v>
      </c>
      <c r="BO367" s="114">
        <f t="shared" si="474"/>
        <v>0</v>
      </c>
      <c r="BP367" s="114">
        <f t="shared" si="475"/>
        <v>0</v>
      </c>
      <c r="BQ367" s="114">
        <f t="shared" si="476"/>
        <v>0</v>
      </c>
      <c r="BR367" s="114">
        <f t="shared" si="477"/>
        <v>0</v>
      </c>
      <c r="BS367" s="114">
        <f t="shared" si="478"/>
        <v>0</v>
      </c>
      <c r="BT367" s="114">
        <f t="shared" si="479"/>
        <v>0</v>
      </c>
      <c r="BU367" s="114">
        <f t="shared" si="480"/>
        <v>0</v>
      </c>
      <c r="BV367" s="114">
        <f t="shared" si="481"/>
        <v>0</v>
      </c>
      <c r="BW367" s="114">
        <f t="shared" si="482"/>
        <v>0</v>
      </c>
      <c r="BX367" s="114">
        <f t="shared" si="483"/>
        <v>0</v>
      </c>
      <c r="BY367" s="114">
        <f t="shared" si="484"/>
        <v>0</v>
      </c>
      <c r="BZ367" s="114">
        <f t="shared" si="485"/>
        <v>0</v>
      </c>
      <c r="CA367" s="114">
        <f t="shared" si="486"/>
        <v>0</v>
      </c>
      <c r="CB367" s="114">
        <f t="shared" si="487"/>
        <v>0</v>
      </c>
      <c r="CC367" s="114">
        <f t="shared" si="488"/>
        <v>0</v>
      </c>
      <c r="CD367" s="114">
        <f t="shared" si="489"/>
        <v>0</v>
      </c>
      <c r="CE367" s="114">
        <f t="shared" si="490"/>
        <v>0</v>
      </c>
      <c r="CF367" s="114">
        <f t="shared" si="491"/>
        <v>0</v>
      </c>
      <c r="CG367" s="114">
        <f t="shared" si="351"/>
        <v>15</v>
      </c>
      <c r="CH367" s="114">
        <f t="shared" si="352"/>
        <v>15</v>
      </c>
    </row>
    <row r="368" spans="1:86" s="114" customFormat="1">
      <c r="A368" s="5" t="s">
        <v>358</v>
      </c>
      <c r="B368" s="5" t="s">
        <v>106</v>
      </c>
      <c r="C368" s="5">
        <v>15</v>
      </c>
      <c r="D368" s="5">
        <v>2</v>
      </c>
      <c r="E368" s="5">
        <v>5</v>
      </c>
      <c r="F368" s="5">
        <v>0</v>
      </c>
      <c r="H368" s="114">
        <v>1440</v>
      </c>
      <c r="I368" s="114">
        <v>24</v>
      </c>
      <c r="J368" s="5">
        <v>2560</v>
      </c>
      <c r="K368" s="114">
        <v>0</v>
      </c>
      <c r="L368" s="114">
        <v>4000</v>
      </c>
      <c r="M368" s="114">
        <v>20000</v>
      </c>
      <c r="N368" s="114">
        <v>4400</v>
      </c>
      <c r="O368" s="114">
        <v>2000</v>
      </c>
      <c r="Q368" s="114">
        <v>15</v>
      </c>
      <c r="S368" s="114">
        <v>14</v>
      </c>
      <c r="AY368" s="114">
        <f t="shared" si="458"/>
        <v>15</v>
      </c>
      <c r="AZ368" s="114">
        <f t="shared" si="459"/>
        <v>0</v>
      </c>
      <c r="BA368" s="114">
        <f t="shared" si="460"/>
        <v>15</v>
      </c>
      <c r="BB368" s="114">
        <f t="shared" si="461"/>
        <v>0</v>
      </c>
      <c r="BC368" s="114">
        <f t="shared" si="462"/>
        <v>0</v>
      </c>
      <c r="BD368" s="114">
        <f t="shared" si="463"/>
        <v>0</v>
      </c>
      <c r="BE368" s="114">
        <f t="shared" si="464"/>
        <v>0</v>
      </c>
      <c r="BF368" s="114">
        <f t="shared" si="465"/>
        <v>0</v>
      </c>
      <c r="BG368" s="114">
        <f t="shared" si="466"/>
        <v>0</v>
      </c>
      <c r="BH368" s="114">
        <f t="shared" si="467"/>
        <v>0</v>
      </c>
      <c r="BI368" s="114">
        <f t="shared" si="468"/>
        <v>0</v>
      </c>
      <c r="BJ368" s="114">
        <f t="shared" si="469"/>
        <v>0</v>
      </c>
      <c r="BK368" s="114">
        <f t="shared" si="470"/>
        <v>0</v>
      </c>
      <c r="BL368" s="114">
        <f t="shared" si="471"/>
        <v>0</v>
      </c>
      <c r="BM368" s="114">
        <f t="shared" si="472"/>
        <v>0</v>
      </c>
      <c r="BN368" s="114">
        <f t="shared" si="473"/>
        <v>0</v>
      </c>
      <c r="BO368" s="114">
        <f t="shared" si="474"/>
        <v>0</v>
      </c>
      <c r="BP368" s="114">
        <f t="shared" si="475"/>
        <v>0</v>
      </c>
      <c r="BQ368" s="114">
        <f t="shared" si="476"/>
        <v>0</v>
      </c>
      <c r="BR368" s="114">
        <f t="shared" si="477"/>
        <v>0</v>
      </c>
      <c r="BS368" s="114">
        <f t="shared" si="478"/>
        <v>0</v>
      </c>
      <c r="BT368" s="114">
        <f t="shared" si="479"/>
        <v>0</v>
      </c>
      <c r="BU368" s="114">
        <f t="shared" si="480"/>
        <v>0</v>
      </c>
      <c r="BV368" s="114">
        <f t="shared" si="481"/>
        <v>0</v>
      </c>
      <c r="BW368" s="114">
        <f t="shared" si="482"/>
        <v>0</v>
      </c>
      <c r="BX368" s="114">
        <f t="shared" si="483"/>
        <v>0</v>
      </c>
      <c r="BY368" s="114">
        <f t="shared" si="484"/>
        <v>0</v>
      </c>
      <c r="BZ368" s="114">
        <f t="shared" si="485"/>
        <v>0</v>
      </c>
      <c r="CA368" s="114">
        <f t="shared" si="486"/>
        <v>0</v>
      </c>
      <c r="CB368" s="114">
        <f t="shared" si="487"/>
        <v>0</v>
      </c>
      <c r="CC368" s="114">
        <f t="shared" si="488"/>
        <v>0</v>
      </c>
      <c r="CD368" s="114">
        <f t="shared" si="489"/>
        <v>0</v>
      </c>
      <c r="CE368" s="114">
        <f t="shared" si="490"/>
        <v>0</v>
      </c>
      <c r="CF368" s="114">
        <f t="shared" si="491"/>
        <v>0</v>
      </c>
      <c r="CG368" s="114">
        <f t="shared" si="351"/>
        <v>15</v>
      </c>
      <c r="CH368" s="114">
        <f t="shared" si="352"/>
        <v>15</v>
      </c>
    </row>
    <row r="369" spans="1:103" s="114" customFormat="1">
      <c r="A369" s="5" t="s">
        <v>358</v>
      </c>
      <c r="B369" s="5" t="s">
        <v>106</v>
      </c>
      <c r="C369" s="5">
        <v>16</v>
      </c>
      <c r="D369" s="5">
        <v>2</v>
      </c>
      <c r="E369" s="5">
        <v>6</v>
      </c>
      <c r="F369" s="5">
        <v>0</v>
      </c>
      <c r="H369" s="114">
        <v>2880</v>
      </c>
      <c r="I369" s="114">
        <v>48</v>
      </c>
      <c r="J369" s="5">
        <v>2560</v>
      </c>
      <c r="K369" s="114">
        <v>0</v>
      </c>
      <c r="L369" s="114">
        <v>8000</v>
      </c>
      <c r="M369" s="114">
        <v>40000</v>
      </c>
      <c r="N369" s="114">
        <v>8800</v>
      </c>
      <c r="O369" s="114">
        <v>4000</v>
      </c>
      <c r="Q369" s="114">
        <v>16</v>
      </c>
      <c r="S369" s="114">
        <v>15</v>
      </c>
      <c r="AY369" s="114">
        <f t="shared" si="458"/>
        <v>15</v>
      </c>
      <c r="AZ369" s="114">
        <f t="shared" si="459"/>
        <v>0</v>
      </c>
      <c r="BA369" s="114">
        <f t="shared" si="460"/>
        <v>15</v>
      </c>
      <c r="BB369" s="114">
        <f t="shared" si="461"/>
        <v>0</v>
      </c>
      <c r="BC369" s="114">
        <f t="shared" si="462"/>
        <v>0</v>
      </c>
      <c r="BD369" s="114">
        <f t="shared" si="463"/>
        <v>0</v>
      </c>
      <c r="BE369" s="114">
        <f t="shared" si="464"/>
        <v>0</v>
      </c>
      <c r="BF369" s="114">
        <f t="shared" si="465"/>
        <v>0</v>
      </c>
      <c r="BG369" s="114">
        <f t="shared" si="466"/>
        <v>0</v>
      </c>
      <c r="BH369" s="114">
        <f t="shared" si="467"/>
        <v>0</v>
      </c>
      <c r="BI369" s="114">
        <f t="shared" si="468"/>
        <v>0</v>
      </c>
      <c r="BJ369" s="114">
        <f t="shared" si="469"/>
        <v>0</v>
      </c>
      <c r="BK369" s="114">
        <f t="shared" si="470"/>
        <v>0</v>
      </c>
      <c r="BL369" s="114">
        <f t="shared" si="471"/>
        <v>0</v>
      </c>
      <c r="BM369" s="114">
        <f t="shared" si="472"/>
        <v>0</v>
      </c>
      <c r="BN369" s="114">
        <f t="shared" si="473"/>
        <v>0</v>
      </c>
      <c r="BO369" s="114">
        <f t="shared" si="474"/>
        <v>0</v>
      </c>
      <c r="BP369" s="114">
        <f t="shared" si="475"/>
        <v>0</v>
      </c>
      <c r="BQ369" s="114">
        <f t="shared" si="476"/>
        <v>0</v>
      </c>
      <c r="BR369" s="114">
        <f t="shared" si="477"/>
        <v>0</v>
      </c>
      <c r="BS369" s="114">
        <f t="shared" si="478"/>
        <v>0</v>
      </c>
      <c r="BT369" s="114">
        <f t="shared" si="479"/>
        <v>0</v>
      </c>
      <c r="BU369" s="114">
        <f t="shared" si="480"/>
        <v>0</v>
      </c>
      <c r="BV369" s="114">
        <f t="shared" si="481"/>
        <v>0</v>
      </c>
      <c r="BW369" s="114">
        <f t="shared" si="482"/>
        <v>0</v>
      </c>
      <c r="BX369" s="114">
        <f t="shared" si="483"/>
        <v>0</v>
      </c>
      <c r="BY369" s="114">
        <f t="shared" si="484"/>
        <v>0</v>
      </c>
      <c r="BZ369" s="114">
        <f t="shared" si="485"/>
        <v>0</v>
      </c>
      <c r="CA369" s="114">
        <f t="shared" si="486"/>
        <v>0</v>
      </c>
      <c r="CB369" s="114">
        <f t="shared" si="487"/>
        <v>0</v>
      </c>
      <c r="CC369" s="114">
        <f t="shared" si="488"/>
        <v>0</v>
      </c>
      <c r="CD369" s="114">
        <f t="shared" si="489"/>
        <v>0</v>
      </c>
      <c r="CE369" s="114">
        <f t="shared" si="490"/>
        <v>0</v>
      </c>
      <c r="CF369" s="114">
        <f t="shared" si="491"/>
        <v>0</v>
      </c>
      <c r="CG369" s="114">
        <f t="shared" si="351"/>
        <v>15</v>
      </c>
      <c r="CH369" s="114">
        <f t="shared" si="352"/>
        <v>15</v>
      </c>
    </row>
    <row r="370" spans="1:103" s="114" customFormat="1">
      <c r="A370" s="5" t="s">
        <v>358</v>
      </c>
      <c r="B370" s="5" t="s">
        <v>106</v>
      </c>
      <c r="C370" s="5">
        <v>17</v>
      </c>
      <c r="D370" s="5">
        <v>2</v>
      </c>
      <c r="E370" s="5">
        <v>7</v>
      </c>
      <c r="F370" s="5">
        <v>0</v>
      </c>
      <c r="H370" s="114">
        <v>5760</v>
      </c>
      <c r="I370" s="114">
        <v>96</v>
      </c>
      <c r="J370" s="5">
        <v>2560</v>
      </c>
      <c r="K370" s="114">
        <v>0</v>
      </c>
      <c r="L370" s="114">
        <v>16000</v>
      </c>
      <c r="M370" s="114">
        <v>80000</v>
      </c>
      <c r="N370" s="114">
        <v>17600</v>
      </c>
      <c r="O370" s="114">
        <v>8000</v>
      </c>
      <c r="Q370" s="114">
        <v>17</v>
      </c>
      <c r="S370" s="114">
        <v>16</v>
      </c>
      <c r="AY370" s="114">
        <f t="shared" si="458"/>
        <v>15</v>
      </c>
      <c r="AZ370" s="114">
        <f t="shared" si="459"/>
        <v>0</v>
      </c>
      <c r="BA370" s="114">
        <f t="shared" si="460"/>
        <v>15</v>
      </c>
      <c r="BB370" s="114">
        <f t="shared" si="461"/>
        <v>0</v>
      </c>
      <c r="BC370" s="114">
        <f t="shared" si="462"/>
        <v>0</v>
      </c>
      <c r="BD370" s="114">
        <f t="shared" si="463"/>
        <v>0</v>
      </c>
      <c r="BE370" s="114">
        <f t="shared" si="464"/>
        <v>0</v>
      </c>
      <c r="BF370" s="114">
        <f t="shared" si="465"/>
        <v>0</v>
      </c>
      <c r="BG370" s="114">
        <f t="shared" si="466"/>
        <v>0</v>
      </c>
      <c r="BH370" s="114">
        <f t="shared" si="467"/>
        <v>0</v>
      </c>
      <c r="BI370" s="114">
        <f t="shared" si="468"/>
        <v>0</v>
      </c>
      <c r="BJ370" s="114">
        <f t="shared" si="469"/>
        <v>0</v>
      </c>
      <c r="BK370" s="114">
        <f t="shared" si="470"/>
        <v>0</v>
      </c>
      <c r="BL370" s="114">
        <f t="shared" si="471"/>
        <v>0</v>
      </c>
      <c r="BM370" s="114">
        <f t="shared" si="472"/>
        <v>0</v>
      </c>
      <c r="BN370" s="114">
        <f t="shared" si="473"/>
        <v>0</v>
      </c>
      <c r="BO370" s="114">
        <f t="shared" si="474"/>
        <v>0</v>
      </c>
      <c r="BP370" s="114">
        <f t="shared" si="475"/>
        <v>0</v>
      </c>
      <c r="BQ370" s="114">
        <f t="shared" si="476"/>
        <v>0</v>
      </c>
      <c r="BR370" s="114">
        <f t="shared" si="477"/>
        <v>0</v>
      </c>
      <c r="BS370" s="114">
        <f t="shared" si="478"/>
        <v>0</v>
      </c>
      <c r="BT370" s="114">
        <f t="shared" si="479"/>
        <v>0</v>
      </c>
      <c r="BU370" s="114">
        <f t="shared" si="480"/>
        <v>0</v>
      </c>
      <c r="BV370" s="114">
        <f t="shared" si="481"/>
        <v>0</v>
      </c>
      <c r="BW370" s="114">
        <f t="shared" si="482"/>
        <v>0</v>
      </c>
      <c r="BX370" s="114">
        <f t="shared" si="483"/>
        <v>0</v>
      </c>
      <c r="BY370" s="114">
        <f t="shared" si="484"/>
        <v>0</v>
      </c>
      <c r="BZ370" s="114">
        <f t="shared" si="485"/>
        <v>0</v>
      </c>
      <c r="CA370" s="114">
        <f t="shared" si="486"/>
        <v>0</v>
      </c>
      <c r="CB370" s="114">
        <f t="shared" si="487"/>
        <v>0</v>
      </c>
      <c r="CC370" s="114">
        <f t="shared" si="488"/>
        <v>0</v>
      </c>
      <c r="CD370" s="114">
        <f t="shared" si="489"/>
        <v>0</v>
      </c>
      <c r="CE370" s="114">
        <f t="shared" si="490"/>
        <v>0</v>
      </c>
      <c r="CF370" s="114">
        <f t="shared" si="491"/>
        <v>0</v>
      </c>
      <c r="CG370" s="114">
        <f t="shared" si="351"/>
        <v>15</v>
      </c>
      <c r="CH370" s="114">
        <f t="shared" si="352"/>
        <v>15</v>
      </c>
    </row>
    <row r="371" spans="1:103" s="114" customFormat="1">
      <c r="A371" s="5" t="s">
        <v>358</v>
      </c>
      <c r="B371" s="5" t="s">
        <v>106</v>
      </c>
      <c r="C371" s="5">
        <v>18</v>
      </c>
      <c r="D371" s="5">
        <v>2</v>
      </c>
      <c r="E371" s="5">
        <v>8</v>
      </c>
      <c r="F371" s="5">
        <v>0</v>
      </c>
      <c r="H371" s="114">
        <v>11520</v>
      </c>
      <c r="I371" s="114">
        <v>192</v>
      </c>
      <c r="J371" s="5">
        <v>2560</v>
      </c>
      <c r="K371" s="114">
        <v>0</v>
      </c>
      <c r="L371" s="114">
        <v>32000</v>
      </c>
      <c r="M371" s="114">
        <v>160000</v>
      </c>
      <c r="N371" s="114">
        <v>35200</v>
      </c>
      <c r="O371" s="114">
        <v>16000</v>
      </c>
      <c r="Q371" s="114">
        <v>18</v>
      </c>
      <c r="S371" s="114">
        <v>17</v>
      </c>
      <c r="AY371" s="114">
        <f t="shared" si="458"/>
        <v>15</v>
      </c>
      <c r="AZ371" s="114">
        <f t="shared" si="459"/>
        <v>0</v>
      </c>
      <c r="BA371" s="114">
        <f t="shared" si="460"/>
        <v>15</v>
      </c>
      <c r="BB371" s="114">
        <f t="shared" si="461"/>
        <v>0</v>
      </c>
      <c r="BC371" s="114">
        <f t="shared" si="462"/>
        <v>0</v>
      </c>
      <c r="BD371" s="114">
        <f t="shared" si="463"/>
        <v>0</v>
      </c>
      <c r="BE371" s="114">
        <f t="shared" si="464"/>
        <v>0</v>
      </c>
      <c r="BF371" s="114">
        <f t="shared" si="465"/>
        <v>0</v>
      </c>
      <c r="BG371" s="114">
        <f t="shared" si="466"/>
        <v>0</v>
      </c>
      <c r="BH371" s="114">
        <f t="shared" si="467"/>
        <v>0</v>
      </c>
      <c r="BI371" s="114">
        <f t="shared" si="468"/>
        <v>0</v>
      </c>
      <c r="BJ371" s="114">
        <f t="shared" si="469"/>
        <v>0</v>
      </c>
      <c r="BK371" s="114">
        <f t="shared" si="470"/>
        <v>0</v>
      </c>
      <c r="BL371" s="114">
        <f t="shared" si="471"/>
        <v>0</v>
      </c>
      <c r="BM371" s="114">
        <f t="shared" si="472"/>
        <v>0</v>
      </c>
      <c r="BN371" s="114">
        <f t="shared" si="473"/>
        <v>0</v>
      </c>
      <c r="BO371" s="114">
        <f t="shared" si="474"/>
        <v>0</v>
      </c>
      <c r="BP371" s="114">
        <f t="shared" si="475"/>
        <v>0</v>
      </c>
      <c r="BQ371" s="114">
        <f t="shared" si="476"/>
        <v>0</v>
      </c>
      <c r="BR371" s="114">
        <f t="shared" si="477"/>
        <v>0</v>
      </c>
      <c r="BS371" s="114">
        <f t="shared" si="478"/>
        <v>0</v>
      </c>
      <c r="BT371" s="114">
        <f t="shared" si="479"/>
        <v>0</v>
      </c>
      <c r="BU371" s="114">
        <f t="shared" si="480"/>
        <v>0</v>
      </c>
      <c r="BV371" s="114">
        <f t="shared" si="481"/>
        <v>0</v>
      </c>
      <c r="BW371" s="114">
        <f t="shared" si="482"/>
        <v>0</v>
      </c>
      <c r="BX371" s="114">
        <f t="shared" si="483"/>
        <v>0</v>
      </c>
      <c r="BY371" s="114">
        <f t="shared" si="484"/>
        <v>0</v>
      </c>
      <c r="BZ371" s="114">
        <f t="shared" si="485"/>
        <v>0</v>
      </c>
      <c r="CA371" s="114">
        <f t="shared" si="486"/>
        <v>0</v>
      </c>
      <c r="CB371" s="114">
        <f t="shared" si="487"/>
        <v>0</v>
      </c>
      <c r="CC371" s="114">
        <f t="shared" si="488"/>
        <v>0</v>
      </c>
      <c r="CD371" s="114">
        <f t="shared" si="489"/>
        <v>0</v>
      </c>
      <c r="CE371" s="114">
        <f t="shared" si="490"/>
        <v>0</v>
      </c>
      <c r="CF371" s="114">
        <f t="shared" si="491"/>
        <v>0</v>
      </c>
      <c r="CG371" s="114">
        <f t="shared" si="351"/>
        <v>15</v>
      </c>
      <c r="CH371" s="114">
        <f t="shared" si="352"/>
        <v>15</v>
      </c>
    </row>
    <row r="372" spans="1:103" s="114" customFormat="1">
      <c r="A372" s="5" t="s">
        <v>358</v>
      </c>
      <c r="B372" s="5" t="s">
        <v>106</v>
      </c>
      <c r="C372" s="5">
        <v>19</v>
      </c>
      <c r="D372" s="5">
        <v>2</v>
      </c>
      <c r="E372" s="5">
        <v>9</v>
      </c>
      <c r="F372" s="5">
        <v>0</v>
      </c>
      <c r="H372" s="114">
        <v>23040</v>
      </c>
      <c r="I372" s="114">
        <v>384</v>
      </c>
      <c r="J372" s="5">
        <v>2560</v>
      </c>
      <c r="K372" s="114">
        <v>0</v>
      </c>
      <c r="L372" s="114">
        <v>64000</v>
      </c>
      <c r="M372" s="114">
        <v>320000</v>
      </c>
      <c r="N372" s="114">
        <v>70400</v>
      </c>
      <c r="O372" s="114">
        <v>32000</v>
      </c>
      <c r="Q372" s="114">
        <v>19</v>
      </c>
      <c r="S372" s="114">
        <v>18</v>
      </c>
      <c r="AY372" s="114">
        <f t="shared" si="458"/>
        <v>15</v>
      </c>
      <c r="AZ372" s="114">
        <f t="shared" si="459"/>
        <v>0</v>
      </c>
      <c r="BA372" s="114">
        <f t="shared" si="460"/>
        <v>15</v>
      </c>
      <c r="BB372" s="114">
        <f t="shared" si="461"/>
        <v>0</v>
      </c>
      <c r="BC372" s="114">
        <f t="shared" si="462"/>
        <v>0</v>
      </c>
      <c r="BD372" s="114">
        <f t="shared" si="463"/>
        <v>0</v>
      </c>
      <c r="BE372" s="114">
        <f t="shared" si="464"/>
        <v>0</v>
      </c>
      <c r="BF372" s="114">
        <f t="shared" si="465"/>
        <v>0</v>
      </c>
      <c r="BG372" s="114">
        <f t="shared" si="466"/>
        <v>0</v>
      </c>
      <c r="BH372" s="114">
        <f t="shared" si="467"/>
        <v>0</v>
      </c>
      <c r="BI372" s="114">
        <f t="shared" si="468"/>
        <v>0</v>
      </c>
      <c r="BJ372" s="114">
        <f t="shared" si="469"/>
        <v>0</v>
      </c>
      <c r="BK372" s="114">
        <f t="shared" si="470"/>
        <v>0</v>
      </c>
      <c r="BL372" s="114">
        <f t="shared" si="471"/>
        <v>0</v>
      </c>
      <c r="BM372" s="114">
        <f t="shared" si="472"/>
        <v>0</v>
      </c>
      <c r="BN372" s="114">
        <f t="shared" si="473"/>
        <v>0</v>
      </c>
      <c r="BO372" s="114">
        <f t="shared" si="474"/>
        <v>0</v>
      </c>
      <c r="BP372" s="114">
        <f t="shared" si="475"/>
        <v>0</v>
      </c>
      <c r="BQ372" s="114">
        <f t="shared" si="476"/>
        <v>0</v>
      </c>
      <c r="BR372" s="114">
        <f t="shared" si="477"/>
        <v>0</v>
      </c>
      <c r="BS372" s="114">
        <f t="shared" si="478"/>
        <v>0</v>
      </c>
      <c r="BT372" s="114">
        <f t="shared" si="479"/>
        <v>0</v>
      </c>
      <c r="BU372" s="114">
        <f t="shared" si="480"/>
        <v>0</v>
      </c>
      <c r="BV372" s="114">
        <f t="shared" si="481"/>
        <v>0</v>
      </c>
      <c r="BW372" s="114">
        <f t="shared" si="482"/>
        <v>0</v>
      </c>
      <c r="BX372" s="114">
        <f t="shared" si="483"/>
        <v>0</v>
      </c>
      <c r="BY372" s="114">
        <f t="shared" si="484"/>
        <v>0</v>
      </c>
      <c r="BZ372" s="114">
        <f t="shared" si="485"/>
        <v>0</v>
      </c>
      <c r="CA372" s="114">
        <f t="shared" si="486"/>
        <v>0</v>
      </c>
      <c r="CB372" s="114">
        <f t="shared" si="487"/>
        <v>0</v>
      </c>
      <c r="CC372" s="114">
        <f t="shared" si="488"/>
        <v>0</v>
      </c>
      <c r="CD372" s="114">
        <f t="shared" si="489"/>
        <v>0</v>
      </c>
      <c r="CE372" s="114">
        <f t="shared" si="490"/>
        <v>0</v>
      </c>
      <c r="CF372" s="114">
        <f t="shared" si="491"/>
        <v>0</v>
      </c>
      <c r="CG372" s="114">
        <f t="shared" si="351"/>
        <v>15</v>
      </c>
      <c r="CH372" s="114">
        <f t="shared" si="352"/>
        <v>15</v>
      </c>
    </row>
    <row r="373" spans="1:103" s="114" customFormat="1">
      <c r="A373" s="5" t="s">
        <v>358</v>
      </c>
      <c r="B373" s="5" t="s">
        <v>106</v>
      </c>
      <c r="C373" s="5">
        <v>20</v>
      </c>
      <c r="D373" s="5">
        <v>2</v>
      </c>
      <c r="E373" s="5">
        <v>10</v>
      </c>
      <c r="F373" s="5">
        <v>0</v>
      </c>
      <c r="H373" s="114">
        <v>46080</v>
      </c>
      <c r="I373" s="114">
        <v>768</v>
      </c>
      <c r="J373" s="5">
        <v>2560</v>
      </c>
      <c r="K373" s="114">
        <v>0</v>
      </c>
      <c r="L373" s="114">
        <v>128000</v>
      </c>
      <c r="M373" s="114">
        <v>640000</v>
      </c>
      <c r="N373" s="114">
        <v>140800</v>
      </c>
      <c r="O373" s="114">
        <v>64000</v>
      </c>
      <c r="Q373" s="114">
        <v>20</v>
      </c>
      <c r="S373" s="114">
        <v>19</v>
      </c>
      <c r="AY373" s="114">
        <f t="shared" si="458"/>
        <v>15</v>
      </c>
      <c r="AZ373" s="114">
        <f t="shared" si="459"/>
        <v>0</v>
      </c>
      <c r="BA373" s="114">
        <f t="shared" si="460"/>
        <v>15</v>
      </c>
      <c r="BB373" s="114">
        <f t="shared" si="461"/>
        <v>0</v>
      </c>
      <c r="BC373" s="114">
        <f t="shared" si="462"/>
        <v>0</v>
      </c>
      <c r="BD373" s="114">
        <f t="shared" si="463"/>
        <v>0</v>
      </c>
      <c r="BE373" s="114">
        <f t="shared" si="464"/>
        <v>0</v>
      </c>
      <c r="BF373" s="114">
        <f t="shared" si="465"/>
        <v>0</v>
      </c>
      <c r="BG373" s="114">
        <f t="shared" si="466"/>
        <v>0</v>
      </c>
      <c r="BH373" s="114">
        <f t="shared" si="467"/>
        <v>0</v>
      </c>
      <c r="BI373" s="114">
        <f t="shared" si="468"/>
        <v>0</v>
      </c>
      <c r="BJ373" s="114">
        <f t="shared" si="469"/>
        <v>0</v>
      </c>
      <c r="BK373" s="114">
        <f t="shared" si="470"/>
        <v>0</v>
      </c>
      <c r="BL373" s="114">
        <f t="shared" si="471"/>
        <v>0</v>
      </c>
      <c r="BM373" s="114">
        <f t="shared" si="472"/>
        <v>0</v>
      </c>
      <c r="BN373" s="114">
        <f t="shared" si="473"/>
        <v>0</v>
      </c>
      <c r="BO373" s="114">
        <f t="shared" si="474"/>
        <v>0</v>
      </c>
      <c r="BP373" s="114">
        <f t="shared" si="475"/>
        <v>0</v>
      </c>
      <c r="BQ373" s="114">
        <f t="shared" si="476"/>
        <v>0</v>
      </c>
      <c r="BR373" s="114">
        <f t="shared" si="477"/>
        <v>0</v>
      </c>
      <c r="BS373" s="114">
        <f t="shared" si="478"/>
        <v>0</v>
      </c>
      <c r="BT373" s="114">
        <f t="shared" si="479"/>
        <v>0</v>
      </c>
      <c r="BU373" s="114">
        <f t="shared" si="480"/>
        <v>0</v>
      </c>
      <c r="BV373" s="114">
        <f t="shared" si="481"/>
        <v>0</v>
      </c>
      <c r="BW373" s="114">
        <f t="shared" si="482"/>
        <v>0</v>
      </c>
      <c r="BX373" s="114">
        <f t="shared" si="483"/>
        <v>0</v>
      </c>
      <c r="BY373" s="114">
        <f t="shared" si="484"/>
        <v>0</v>
      </c>
      <c r="BZ373" s="114">
        <f t="shared" si="485"/>
        <v>0</v>
      </c>
      <c r="CA373" s="114">
        <f t="shared" si="486"/>
        <v>0</v>
      </c>
      <c r="CB373" s="114">
        <f t="shared" si="487"/>
        <v>0</v>
      </c>
      <c r="CC373" s="114">
        <f t="shared" si="488"/>
        <v>0</v>
      </c>
      <c r="CD373" s="114">
        <f t="shared" si="489"/>
        <v>0</v>
      </c>
      <c r="CE373" s="114">
        <f t="shared" si="490"/>
        <v>0</v>
      </c>
      <c r="CF373" s="114">
        <f t="shared" si="491"/>
        <v>0</v>
      </c>
      <c r="CG373" s="114">
        <f t="shared" si="351"/>
        <v>15</v>
      </c>
      <c r="CH373" s="114">
        <f t="shared" si="352"/>
        <v>15</v>
      </c>
    </row>
    <row r="374" spans="1:103" ht="25.5">
      <c r="A374" s="5" t="s">
        <v>358</v>
      </c>
      <c r="B374" s="5" t="s">
        <v>106</v>
      </c>
      <c r="C374" s="5">
        <v>21</v>
      </c>
      <c r="D374" s="5">
        <v>2</v>
      </c>
      <c r="E374" s="5">
        <v>11</v>
      </c>
      <c r="F374" s="5">
        <v>0</v>
      </c>
      <c r="G374" t="s">
        <v>129</v>
      </c>
      <c r="H374" s="114">
        <v>92160</v>
      </c>
      <c r="I374" s="114">
        <v>256</v>
      </c>
      <c r="J374">
        <f t="shared" si="350"/>
        <v>3072</v>
      </c>
      <c r="K374">
        <v>0</v>
      </c>
      <c r="L374">
        <v>256000</v>
      </c>
      <c r="M374">
        <v>1280000</v>
      </c>
      <c r="N374">
        <v>281600</v>
      </c>
      <c r="O374">
        <v>128000</v>
      </c>
      <c r="Q374">
        <v>21</v>
      </c>
      <c r="S374">
        <v>20</v>
      </c>
      <c r="AY374" s="114">
        <f t="shared" si="458"/>
        <v>15</v>
      </c>
      <c r="AZ374" s="114">
        <f t="shared" si="459"/>
        <v>0</v>
      </c>
      <c r="BA374" s="114">
        <f t="shared" si="460"/>
        <v>15</v>
      </c>
      <c r="BB374" s="114">
        <f t="shared" si="461"/>
        <v>0</v>
      </c>
      <c r="BC374" s="114">
        <f t="shared" si="462"/>
        <v>0</v>
      </c>
      <c r="BD374" s="114">
        <f t="shared" si="463"/>
        <v>0</v>
      </c>
      <c r="BE374" s="114">
        <f t="shared" si="464"/>
        <v>0</v>
      </c>
      <c r="BF374" s="114">
        <f t="shared" si="465"/>
        <v>0</v>
      </c>
      <c r="BG374" s="114">
        <f t="shared" si="466"/>
        <v>0</v>
      </c>
      <c r="BH374" s="114">
        <f t="shared" si="467"/>
        <v>0</v>
      </c>
      <c r="BI374" s="114">
        <f t="shared" si="468"/>
        <v>0</v>
      </c>
      <c r="BJ374" s="114">
        <f t="shared" si="469"/>
        <v>0</v>
      </c>
      <c r="BK374" s="114">
        <f t="shared" si="470"/>
        <v>0</v>
      </c>
      <c r="BL374" s="114">
        <f t="shared" si="471"/>
        <v>0</v>
      </c>
      <c r="BM374" s="114">
        <f t="shared" si="472"/>
        <v>0</v>
      </c>
      <c r="BN374" s="114">
        <f t="shared" si="473"/>
        <v>0</v>
      </c>
      <c r="BO374" s="114">
        <f t="shared" si="474"/>
        <v>0</v>
      </c>
      <c r="BP374" s="114">
        <f t="shared" si="475"/>
        <v>0</v>
      </c>
      <c r="BQ374" s="114">
        <f t="shared" si="476"/>
        <v>0</v>
      </c>
      <c r="BR374" s="114">
        <f t="shared" si="477"/>
        <v>0</v>
      </c>
      <c r="BS374" s="114">
        <f t="shared" si="478"/>
        <v>0</v>
      </c>
      <c r="BT374" s="114">
        <f t="shared" si="479"/>
        <v>0</v>
      </c>
      <c r="BU374" s="114">
        <f t="shared" si="480"/>
        <v>0</v>
      </c>
      <c r="BV374" s="114">
        <f t="shared" si="481"/>
        <v>0</v>
      </c>
      <c r="BW374" s="114">
        <f t="shared" si="482"/>
        <v>0</v>
      </c>
      <c r="BX374" s="114">
        <f t="shared" si="483"/>
        <v>0</v>
      </c>
      <c r="BY374" s="114">
        <f t="shared" si="484"/>
        <v>0</v>
      </c>
      <c r="BZ374" s="114">
        <f t="shared" si="485"/>
        <v>0</v>
      </c>
      <c r="CA374" s="114">
        <f t="shared" si="486"/>
        <v>0</v>
      </c>
      <c r="CB374" s="114">
        <f t="shared" si="487"/>
        <v>0</v>
      </c>
      <c r="CC374" s="114">
        <f t="shared" si="488"/>
        <v>0</v>
      </c>
      <c r="CD374" s="114">
        <f t="shared" si="489"/>
        <v>0</v>
      </c>
      <c r="CE374" s="114">
        <f t="shared" si="490"/>
        <v>0</v>
      </c>
      <c r="CF374" s="114">
        <f t="shared" si="491"/>
        <v>0</v>
      </c>
      <c r="CG374" s="114">
        <f t="shared" si="351"/>
        <v>15</v>
      </c>
      <c r="CH374" s="114">
        <f t="shared" si="352"/>
        <v>15</v>
      </c>
      <c r="CI374">
        <f>K374</f>
        <v>0</v>
      </c>
      <c r="CJ374">
        <f t="shared" ref="CJ374:CX374" si="492">IF(CJ$2&lt;&gt;$A374,SUMIFS($CI$1:$CI$464,$A$1:$A$464,CJ$2,$C$1:$C$464,BR374),0)</f>
        <v>0</v>
      </c>
      <c r="CK374">
        <f t="shared" si="492"/>
        <v>0</v>
      </c>
      <c r="CL374">
        <f t="shared" si="492"/>
        <v>0</v>
      </c>
      <c r="CM374">
        <f t="shared" si="492"/>
        <v>0</v>
      </c>
      <c r="CN374">
        <f t="shared" si="492"/>
        <v>0</v>
      </c>
      <c r="CO374">
        <f t="shared" si="492"/>
        <v>0</v>
      </c>
      <c r="CP374">
        <f t="shared" si="492"/>
        <v>0</v>
      </c>
      <c r="CQ374">
        <f t="shared" si="492"/>
        <v>0</v>
      </c>
      <c r="CR374">
        <f t="shared" si="492"/>
        <v>0</v>
      </c>
      <c r="CS374">
        <f t="shared" si="492"/>
        <v>0</v>
      </c>
      <c r="CT374">
        <f t="shared" si="492"/>
        <v>0</v>
      </c>
      <c r="CU374">
        <f t="shared" si="492"/>
        <v>0</v>
      </c>
      <c r="CV374">
        <f t="shared" si="492"/>
        <v>0</v>
      </c>
      <c r="CW374">
        <f t="shared" si="492"/>
        <v>0</v>
      </c>
      <c r="CX374">
        <f t="shared" si="492"/>
        <v>0</v>
      </c>
      <c r="CY374">
        <f t="shared" ref="CY374:CY462" si="493">SUM(CI374:CX374)</f>
        <v>0</v>
      </c>
    </row>
    <row r="375" spans="1:103" s="114" customFormat="1">
      <c r="A375" s="5" t="s">
        <v>87</v>
      </c>
      <c r="B375" s="5" t="s">
        <v>106</v>
      </c>
      <c r="C375" s="5">
        <v>11</v>
      </c>
      <c r="D375" s="5">
        <v>2</v>
      </c>
      <c r="E375" s="5">
        <v>1</v>
      </c>
      <c r="F375" s="5">
        <v>15</v>
      </c>
      <c r="H375" s="114">
        <v>0</v>
      </c>
      <c r="I375" s="114">
        <v>0</v>
      </c>
      <c r="J375" s="114">
        <f t="shared" si="350"/>
        <v>0</v>
      </c>
      <c r="K375" s="114">
        <v>0</v>
      </c>
      <c r="L375" s="114">
        <v>0</v>
      </c>
      <c r="M375" s="114">
        <v>0</v>
      </c>
      <c r="N375" s="114">
        <v>0</v>
      </c>
      <c r="O375" s="114">
        <v>0</v>
      </c>
      <c r="Q375" s="114">
        <v>11</v>
      </c>
      <c r="AF375" s="114">
        <v>10</v>
      </c>
      <c r="AY375" s="114">
        <f t="shared" si="458"/>
        <v>4</v>
      </c>
      <c r="AZ375" s="114">
        <f t="shared" si="459"/>
        <v>0</v>
      </c>
      <c r="BA375" s="114">
        <f t="shared" si="460"/>
        <v>0</v>
      </c>
      <c r="BB375" s="114">
        <f t="shared" si="461"/>
        <v>0</v>
      </c>
      <c r="BC375" s="114">
        <f t="shared" si="462"/>
        <v>0</v>
      </c>
      <c r="BD375" s="114">
        <f t="shared" si="463"/>
        <v>0</v>
      </c>
      <c r="BE375" s="114">
        <f t="shared" si="464"/>
        <v>0</v>
      </c>
      <c r="BF375" s="114">
        <f t="shared" si="465"/>
        <v>0</v>
      </c>
      <c r="BG375" s="114">
        <f t="shared" si="466"/>
        <v>0</v>
      </c>
      <c r="BH375" s="114">
        <f t="shared" si="467"/>
        <v>0</v>
      </c>
      <c r="BI375" s="114">
        <f t="shared" si="468"/>
        <v>0</v>
      </c>
      <c r="BJ375" s="114">
        <f t="shared" si="469"/>
        <v>0</v>
      </c>
      <c r="BK375" s="114">
        <f t="shared" si="470"/>
        <v>0</v>
      </c>
      <c r="BL375" s="114">
        <f t="shared" si="471"/>
        <v>0</v>
      </c>
      <c r="BM375" s="114">
        <f t="shared" si="472"/>
        <v>0</v>
      </c>
      <c r="BN375" s="114">
        <f t="shared" si="473"/>
        <v>0</v>
      </c>
      <c r="BO375" s="114">
        <f t="shared" si="474"/>
        <v>0</v>
      </c>
      <c r="BP375" s="114">
        <f t="shared" si="475"/>
        <v>0</v>
      </c>
      <c r="BQ375" s="114">
        <f t="shared" si="476"/>
        <v>0</v>
      </c>
      <c r="BR375" s="114">
        <f t="shared" si="477"/>
        <v>0</v>
      </c>
      <c r="BS375" s="114">
        <f t="shared" si="478"/>
        <v>0</v>
      </c>
      <c r="BT375" s="114">
        <f t="shared" si="479"/>
        <v>0</v>
      </c>
      <c r="BU375" s="114">
        <f t="shared" si="480"/>
        <v>0</v>
      </c>
      <c r="BV375" s="114">
        <f t="shared" si="481"/>
        <v>0</v>
      </c>
      <c r="BW375" s="114">
        <f t="shared" si="482"/>
        <v>0</v>
      </c>
      <c r="BX375" s="114">
        <f t="shared" si="483"/>
        <v>0</v>
      </c>
      <c r="BY375" s="114">
        <f t="shared" si="484"/>
        <v>0</v>
      </c>
      <c r="BZ375" s="114">
        <f t="shared" si="485"/>
        <v>0</v>
      </c>
      <c r="CA375" s="114">
        <f t="shared" si="486"/>
        <v>0</v>
      </c>
      <c r="CB375" s="114">
        <f t="shared" si="487"/>
        <v>0</v>
      </c>
      <c r="CC375" s="114">
        <f t="shared" si="488"/>
        <v>0</v>
      </c>
      <c r="CD375" s="114">
        <f t="shared" si="489"/>
        <v>0</v>
      </c>
      <c r="CE375" s="114">
        <f t="shared" si="490"/>
        <v>0</v>
      </c>
      <c r="CF375" s="114">
        <f t="shared" si="491"/>
        <v>0</v>
      </c>
      <c r="CG375" s="114">
        <f t="shared" si="351"/>
        <v>4</v>
      </c>
      <c r="CH375" s="114">
        <f t="shared" si="352"/>
        <v>15</v>
      </c>
    </row>
    <row r="376" spans="1:103" s="114" customFormat="1">
      <c r="A376" s="5" t="s">
        <v>87</v>
      </c>
      <c r="B376" s="5" t="s">
        <v>106</v>
      </c>
      <c r="C376" s="5">
        <v>12</v>
      </c>
      <c r="D376" s="5">
        <v>2</v>
      </c>
      <c r="E376" s="5">
        <v>2</v>
      </c>
      <c r="F376" s="5">
        <v>15</v>
      </c>
      <c r="H376" s="114">
        <v>90</v>
      </c>
      <c r="I376" s="114">
        <v>1.5</v>
      </c>
      <c r="J376" s="114">
        <f t="shared" si="350"/>
        <v>3</v>
      </c>
      <c r="K376" s="114">
        <v>0</v>
      </c>
      <c r="L376" s="114">
        <v>250</v>
      </c>
      <c r="M376" s="114">
        <v>1500</v>
      </c>
      <c r="N376" s="114">
        <v>1100</v>
      </c>
      <c r="O376" s="114">
        <v>750</v>
      </c>
      <c r="Q376" s="114">
        <v>12</v>
      </c>
      <c r="AF376" s="114">
        <v>11</v>
      </c>
      <c r="AY376" s="114">
        <f t="shared" si="458"/>
        <v>4</v>
      </c>
      <c r="AZ376" s="114">
        <f t="shared" si="459"/>
        <v>0</v>
      </c>
      <c r="BA376" s="114">
        <f t="shared" si="460"/>
        <v>0</v>
      </c>
      <c r="BB376" s="114">
        <f t="shared" si="461"/>
        <v>0</v>
      </c>
      <c r="BC376" s="114">
        <f t="shared" si="462"/>
        <v>0</v>
      </c>
      <c r="BD376" s="114">
        <f t="shared" si="463"/>
        <v>0</v>
      </c>
      <c r="BE376" s="114">
        <f t="shared" si="464"/>
        <v>0</v>
      </c>
      <c r="BF376" s="114">
        <f t="shared" si="465"/>
        <v>0</v>
      </c>
      <c r="BG376" s="114">
        <f t="shared" si="466"/>
        <v>0</v>
      </c>
      <c r="BH376" s="114">
        <f t="shared" si="467"/>
        <v>0</v>
      </c>
      <c r="BI376" s="114">
        <f t="shared" si="468"/>
        <v>0</v>
      </c>
      <c r="BJ376" s="114">
        <f t="shared" si="469"/>
        <v>0</v>
      </c>
      <c r="BK376" s="114">
        <f t="shared" si="470"/>
        <v>0</v>
      </c>
      <c r="BL376" s="114">
        <f t="shared" si="471"/>
        <v>0</v>
      </c>
      <c r="BM376" s="114">
        <f t="shared" si="472"/>
        <v>0</v>
      </c>
      <c r="BN376" s="114">
        <f t="shared" si="473"/>
        <v>15</v>
      </c>
      <c r="BO376" s="114">
        <f t="shared" si="474"/>
        <v>0</v>
      </c>
      <c r="BP376" s="114">
        <f t="shared" si="475"/>
        <v>0</v>
      </c>
      <c r="BQ376" s="114">
        <f t="shared" si="476"/>
        <v>0</v>
      </c>
      <c r="BR376" s="114">
        <f t="shared" si="477"/>
        <v>0</v>
      </c>
      <c r="BS376" s="114">
        <f t="shared" si="478"/>
        <v>0</v>
      </c>
      <c r="BT376" s="114">
        <f t="shared" si="479"/>
        <v>0</v>
      </c>
      <c r="BU376" s="114">
        <f t="shared" si="480"/>
        <v>0</v>
      </c>
      <c r="BV376" s="114">
        <f t="shared" si="481"/>
        <v>0</v>
      </c>
      <c r="BW376" s="114">
        <f t="shared" si="482"/>
        <v>0</v>
      </c>
      <c r="BX376" s="114">
        <f t="shared" si="483"/>
        <v>0</v>
      </c>
      <c r="BY376" s="114">
        <f t="shared" si="484"/>
        <v>0</v>
      </c>
      <c r="BZ376" s="114">
        <f t="shared" si="485"/>
        <v>0</v>
      </c>
      <c r="CA376" s="114">
        <f t="shared" si="486"/>
        <v>0</v>
      </c>
      <c r="CB376" s="114">
        <f t="shared" si="487"/>
        <v>0</v>
      </c>
      <c r="CC376" s="114">
        <f t="shared" si="488"/>
        <v>0</v>
      </c>
      <c r="CD376" s="114">
        <f t="shared" si="489"/>
        <v>0</v>
      </c>
      <c r="CE376" s="114">
        <f t="shared" si="490"/>
        <v>0</v>
      </c>
      <c r="CF376" s="114">
        <f t="shared" si="491"/>
        <v>0</v>
      </c>
      <c r="CG376" s="114">
        <f t="shared" si="351"/>
        <v>15</v>
      </c>
      <c r="CH376" s="114">
        <f t="shared" si="352"/>
        <v>15</v>
      </c>
    </row>
    <row r="377" spans="1:103" s="114" customFormat="1">
      <c r="A377" s="5" t="s">
        <v>87</v>
      </c>
      <c r="B377" s="5" t="s">
        <v>106</v>
      </c>
      <c r="C377" s="5">
        <v>13</v>
      </c>
      <c r="D377" s="5">
        <v>2</v>
      </c>
      <c r="E377" s="5">
        <v>3</v>
      </c>
      <c r="F377" s="5">
        <v>15</v>
      </c>
      <c r="H377" s="114">
        <v>360</v>
      </c>
      <c r="I377" s="114">
        <v>6</v>
      </c>
      <c r="J377" s="114">
        <f t="shared" si="350"/>
        <v>12</v>
      </c>
      <c r="K377" s="114">
        <v>0</v>
      </c>
      <c r="L377" s="114">
        <v>500</v>
      </c>
      <c r="M377" s="114">
        <v>3000</v>
      </c>
      <c r="N377" s="114">
        <v>2200</v>
      </c>
      <c r="O377" s="114">
        <v>1500</v>
      </c>
      <c r="Q377" s="114">
        <v>13</v>
      </c>
      <c r="AF377" s="114">
        <v>12</v>
      </c>
      <c r="AY377" s="114">
        <f t="shared" si="458"/>
        <v>15</v>
      </c>
      <c r="AZ377" s="114">
        <f t="shared" si="459"/>
        <v>0</v>
      </c>
      <c r="BA377" s="114">
        <f t="shared" si="460"/>
        <v>0</v>
      </c>
      <c r="BB377" s="114">
        <f t="shared" si="461"/>
        <v>0</v>
      </c>
      <c r="BC377" s="114">
        <f t="shared" si="462"/>
        <v>0</v>
      </c>
      <c r="BD377" s="114">
        <f t="shared" si="463"/>
        <v>0</v>
      </c>
      <c r="BE377" s="114">
        <f t="shared" si="464"/>
        <v>0</v>
      </c>
      <c r="BF377" s="114">
        <f t="shared" si="465"/>
        <v>0</v>
      </c>
      <c r="BG377" s="114">
        <f t="shared" si="466"/>
        <v>0</v>
      </c>
      <c r="BH377" s="114">
        <f t="shared" si="467"/>
        <v>0</v>
      </c>
      <c r="BI377" s="114">
        <f t="shared" si="468"/>
        <v>0</v>
      </c>
      <c r="BJ377" s="114">
        <f t="shared" si="469"/>
        <v>0</v>
      </c>
      <c r="BK377" s="114">
        <f t="shared" si="470"/>
        <v>0</v>
      </c>
      <c r="BL377" s="114">
        <f t="shared" si="471"/>
        <v>0</v>
      </c>
      <c r="BM377" s="114">
        <f t="shared" si="472"/>
        <v>0</v>
      </c>
      <c r="BN377" s="114">
        <f t="shared" si="473"/>
        <v>15</v>
      </c>
      <c r="BO377" s="114">
        <f t="shared" si="474"/>
        <v>0</v>
      </c>
      <c r="BP377" s="114">
        <f t="shared" si="475"/>
        <v>0</v>
      </c>
      <c r="BQ377" s="114">
        <f t="shared" si="476"/>
        <v>0</v>
      </c>
      <c r="BR377" s="114">
        <f t="shared" si="477"/>
        <v>0</v>
      </c>
      <c r="BS377" s="114">
        <f t="shared" si="478"/>
        <v>0</v>
      </c>
      <c r="BT377" s="114">
        <f t="shared" si="479"/>
        <v>0</v>
      </c>
      <c r="BU377" s="114">
        <f t="shared" si="480"/>
        <v>0</v>
      </c>
      <c r="BV377" s="114">
        <f t="shared" si="481"/>
        <v>0</v>
      </c>
      <c r="BW377" s="114">
        <f t="shared" si="482"/>
        <v>0</v>
      </c>
      <c r="BX377" s="114">
        <f t="shared" si="483"/>
        <v>0</v>
      </c>
      <c r="BY377" s="114">
        <f t="shared" si="484"/>
        <v>0</v>
      </c>
      <c r="BZ377" s="114">
        <f t="shared" si="485"/>
        <v>0</v>
      </c>
      <c r="CA377" s="114">
        <f t="shared" si="486"/>
        <v>0</v>
      </c>
      <c r="CB377" s="114">
        <f t="shared" si="487"/>
        <v>0</v>
      </c>
      <c r="CC377" s="114">
        <f t="shared" si="488"/>
        <v>0</v>
      </c>
      <c r="CD377" s="114">
        <f t="shared" si="489"/>
        <v>0</v>
      </c>
      <c r="CE377" s="114">
        <f t="shared" si="490"/>
        <v>0</v>
      </c>
      <c r="CF377" s="114">
        <f t="shared" si="491"/>
        <v>0</v>
      </c>
      <c r="CG377" s="114">
        <f t="shared" si="351"/>
        <v>15</v>
      </c>
      <c r="CH377" s="114">
        <f t="shared" si="352"/>
        <v>15</v>
      </c>
    </row>
    <row r="378" spans="1:103" s="114" customFormat="1">
      <c r="A378" s="5" t="s">
        <v>87</v>
      </c>
      <c r="B378" s="5" t="s">
        <v>106</v>
      </c>
      <c r="C378" s="5">
        <v>14</v>
      </c>
      <c r="D378" s="5">
        <v>2</v>
      </c>
      <c r="E378" s="5">
        <v>4</v>
      </c>
      <c r="F378" s="5">
        <v>15</v>
      </c>
      <c r="H378" s="114">
        <v>720</v>
      </c>
      <c r="I378" s="114">
        <v>12</v>
      </c>
      <c r="J378" s="114">
        <f t="shared" si="350"/>
        <v>24</v>
      </c>
      <c r="K378" s="114">
        <v>0</v>
      </c>
      <c r="L378" s="114">
        <v>1000</v>
      </c>
      <c r="M378" s="114">
        <v>6000</v>
      </c>
      <c r="N378" s="114">
        <v>4400</v>
      </c>
      <c r="O378" s="114">
        <v>3000</v>
      </c>
      <c r="Q378" s="114">
        <v>14</v>
      </c>
      <c r="AF378" s="114">
        <v>13</v>
      </c>
      <c r="AY378" s="114">
        <f t="shared" si="458"/>
        <v>15</v>
      </c>
      <c r="AZ378" s="114">
        <f t="shared" si="459"/>
        <v>0</v>
      </c>
      <c r="BA378" s="114">
        <f t="shared" si="460"/>
        <v>0</v>
      </c>
      <c r="BB378" s="114">
        <f t="shared" si="461"/>
        <v>0</v>
      </c>
      <c r="BC378" s="114">
        <f t="shared" si="462"/>
        <v>0</v>
      </c>
      <c r="BD378" s="114">
        <f t="shared" si="463"/>
        <v>0</v>
      </c>
      <c r="BE378" s="114">
        <f t="shared" si="464"/>
        <v>0</v>
      </c>
      <c r="BF378" s="114">
        <f t="shared" si="465"/>
        <v>0</v>
      </c>
      <c r="BG378" s="114">
        <f t="shared" si="466"/>
        <v>0</v>
      </c>
      <c r="BH378" s="114">
        <f t="shared" si="467"/>
        <v>0</v>
      </c>
      <c r="BI378" s="114">
        <f t="shared" si="468"/>
        <v>0</v>
      </c>
      <c r="BJ378" s="114">
        <f t="shared" si="469"/>
        <v>0</v>
      </c>
      <c r="BK378" s="114">
        <f t="shared" si="470"/>
        <v>0</v>
      </c>
      <c r="BL378" s="114">
        <f t="shared" si="471"/>
        <v>0</v>
      </c>
      <c r="BM378" s="114">
        <f t="shared" si="472"/>
        <v>0</v>
      </c>
      <c r="BN378" s="114">
        <f t="shared" si="473"/>
        <v>15</v>
      </c>
      <c r="BO378" s="114">
        <f t="shared" si="474"/>
        <v>0</v>
      </c>
      <c r="BP378" s="114">
        <f t="shared" si="475"/>
        <v>0</v>
      </c>
      <c r="BQ378" s="114">
        <f t="shared" si="476"/>
        <v>0</v>
      </c>
      <c r="BR378" s="114">
        <f t="shared" si="477"/>
        <v>0</v>
      </c>
      <c r="BS378" s="114">
        <f t="shared" si="478"/>
        <v>0</v>
      </c>
      <c r="BT378" s="114">
        <f t="shared" si="479"/>
        <v>0</v>
      </c>
      <c r="BU378" s="114">
        <f t="shared" si="480"/>
        <v>0</v>
      </c>
      <c r="BV378" s="114">
        <f t="shared" si="481"/>
        <v>0</v>
      </c>
      <c r="BW378" s="114">
        <f t="shared" si="482"/>
        <v>0</v>
      </c>
      <c r="BX378" s="114">
        <f t="shared" si="483"/>
        <v>0</v>
      </c>
      <c r="BY378" s="114">
        <f t="shared" si="484"/>
        <v>0</v>
      </c>
      <c r="BZ378" s="114">
        <f t="shared" si="485"/>
        <v>0</v>
      </c>
      <c r="CA378" s="114">
        <f t="shared" si="486"/>
        <v>0</v>
      </c>
      <c r="CB378" s="114">
        <f t="shared" si="487"/>
        <v>0</v>
      </c>
      <c r="CC378" s="114">
        <f t="shared" si="488"/>
        <v>0</v>
      </c>
      <c r="CD378" s="114">
        <f t="shared" si="489"/>
        <v>0</v>
      </c>
      <c r="CE378" s="114">
        <f t="shared" si="490"/>
        <v>0</v>
      </c>
      <c r="CF378" s="114">
        <f t="shared" si="491"/>
        <v>0</v>
      </c>
      <c r="CG378" s="114">
        <f t="shared" si="351"/>
        <v>15</v>
      </c>
      <c r="CH378" s="114">
        <f t="shared" si="352"/>
        <v>15</v>
      </c>
    </row>
    <row r="379" spans="1:103" s="114" customFormat="1">
      <c r="A379" s="5" t="s">
        <v>87</v>
      </c>
      <c r="B379" s="5" t="s">
        <v>106</v>
      </c>
      <c r="C379" s="5">
        <v>15</v>
      </c>
      <c r="D379" s="5">
        <v>2</v>
      </c>
      <c r="E379" s="5">
        <v>5</v>
      </c>
      <c r="F379" s="5">
        <v>15</v>
      </c>
      <c r="H379" s="114">
        <v>1440</v>
      </c>
      <c r="I379" s="114">
        <v>24</v>
      </c>
      <c r="J379" s="114">
        <f t="shared" si="350"/>
        <v>48</v>
      </c>
      <c r="K379" s="114">
        <v>0</v>
      </c>
      <c r="L379" s="114">
        <v>2000</v>
      </c>
      <c r="M379" s="114">
        <v>12000</v>
      </c>
      <c r="N379" s="114">
        <v>8800</v>
      </c>
      <c r="O379" s="114">
        <v>6000</v>
      </c>
      <c r="Q379" s="114">
        <v>15</v>
      </c>
      <c r="AF379" s="114">
        <v>14</v>
      </c>
      <c r="AY379" s="114">
        <f t="shared" si="458"/>
        <v>15</v>
      </c>
      <c r="AZ379" s="114">
        <f t="shared" si="459"/>
        <v>0</v>
      </c>
      <c r="BA379" s="114">
        <f t="shared" si="460"/>
        <v>0</v>
      </c>
      <c r="BB379" s="114">
        <f t="shared" si="461"/>
        <v>0</v>
      </c>
      <c r="BC379" s="114">
        <f t="shared" si="462"/>
        <v>0</v>
      </c>
      <c r="BD379" s="114">
        <f t="shared" si="463"/>
        <v>0</v>
      </c>
      <c r="BE379" s="114">
        <f t="shared" si="464"/>
        <v>0</v>
      </c>
      <c r="BF379" s="114">
        <f t="shared" si="465"/>
        <v>0</v>
      </c>
      <c r="BG379" s="114">
        <f t="shared" si="466"/>
        <v>0</v>
      </c>
      <c r="BH379" s="114">
        <f t="shared" si="467"/>
        <v>0</v>
      </c>
      <c r="BI379" s="114">
        <f t="shared" si="468"/>
        <v>0</v>
      </c>
      <c r="BJ379" s="114">
        <f t="shared" si="469"/>
        <v>0</v>
      </c>
      <c r="BK379" s="114">
        <f t="shared" si="470"/>
        <v>0</v>
      </c>
      <c r="BL379" s="114">
        <f t="shared" si="471"/>
        <v>0</v>
      </c>
      <c r="BM379" s="114">
        <f t="shared" si="472"/>
        <v>0</v>
      </c>
      <c r="BN379" s="114">
        <f t="shared" si="473"/>
        <v>15</v>
      </c>
      <c r="BO379" s="114">
        <f t="shared" si="474"/>
        <v>0</v>
      </c>
      <c r="BP379" s="114">
        <f t="shared" si="475"/>
        <v>0</v>
      </c>
      <c r="BQ379" s="114">
        <f t="shared" si="476"/>
        <v>0</v>
      </c>
      <c r="BR379" s="114">
        <f t="shared" si="477"/>
        <v>0</v>
      </c>
      <c r="BS379" s="114">
        <f t="shared" si="478"/>
        <v>0</v>
      </c>
      <c r="BT379" s="114">
        <f t="shared" si="479"/>
        <v>0</v>
      </c>
      <c r="BU379" s="114">
        <f t="shared" si="480"/>
        <v>0</v>
      </c>
      <c r="BV379" s="114">
        <f t="shared" si="481"/>
        <v>0</v>
      </c>
      <c r="BW379" s="114">
        <f t="shared" si="482"/>
        <v>0</v>
      </c>
      <c r="BX379" s="114">
        <f t="shared" si="483"/>
        <v>0</v>
      </c>
      <c r="BY379" s="114">
        <f t="shared" si="484"/>
        <v>0</v>
      </c>
      <c r="BZ379" s="114">
        <f t="shared" si="485"/>
        <v>0</v>
      </c>
      <c r="CA379" s="114">
        <f t="shared" si="486"/>
        <v>0</v>
      </c>
      <c r="CB379" s="114">
        <f t="shared" si="487"/>
        <v>0</v>
      </c>
      <c r="CC379" s="114">
        <f t="shared" si="488"/>
        <v>0</v>
      </c>
      <c r="CD379" s="114">
        <f t="shared" si="489"/>
        <v>0</v>
      </c>
      <c r="CE379" s="114">
        <f t="shared" si="490"/>
        <v>0</v>
      </c>
      <c r="CF379" s="114">
        <f t="shared" si="491"/>
        <v>0</v>
      </c>
      <c r="CG379" s="114">
        <f t="shared" si="351"/>
        <v>15</v>
      </c>
      <c r="CH379" s="114">
        <f t="shared" si="352"/>
        <v>15</v>
      </c>
    </row>
    <row r="380" spans="1:103" s="114" customFormat="1">
      <c r="A380" s="5" t="s">
        <v>87</v>
      </c>
      <c r="B380" s="5" t="s">
        <v>106</v>
      </c>
      <c r="C380" s="5">
        <v>16</v>
      </c>
      <c r="D380" s="5">
        <v>2</v>
      </c>
      <c r="E380" s="5">
        <v>6</v>
      </c>
      <c r="F380" s="5">
        <v>15</v>
      </c>
      <c r="H380" s="114">
        <v>2880</v>
      </c>
      <c r="I380" s="114">
        <v>48</v>
      </c>
      <c r="J380" s="114">
        <f t="shared" si="350"/>
        <v>96</v>
      </c>
      <c r="K380" s="114">
        <v>0</v>
      </c>
      <c r="L380" s="114">
        <v>4000</v>
      </c>
      <c r="M380" s="114">
        <v>24000</v>
      </c>
      <c r="N380" s="114">
        <v>17600</v>
      </c>
      <c r="O380" s="114">
        <v>12000</v>
      </c>
      <c r="Q380" s="114">
        <v>16</v>
      </c>
      <c r="AF380" s="114">
        <v>15</v>
      </c>
      <c r="AY380" s="114">
        <f t="shared" si="458"/>
        <v>15</v>
      </c>
      <c r="AZ380" s="114">
        <f t="shared" si="459"/>
        <v>0</v>
      </c>
      <c r="BA380" s="114">
        <f t="shared" si="460"/>
        <v>0</v>
      </c>
      <c r="BB380" s="114">
        <f t="shared" si="461"/>
        <v>0</v>
      </c>
      <c r="BC380" s="114">
        <f t="shared" si="462"/>
        <v>0</v>
      </c>
      <c r="BD380" s="114">
        <f t="shared" si="463"/>
        <v>0</v>
      </c>
      <c r="BE380" s="114">
        <f t="shared" si="464"/>
        <v>0</v>
      </c>
      <c r="BF380" s="114">
        <f t="shared" si="465"/>
        <v>0</v>
      </c>
      <c r="BG380" s="114">
        <f t="shared" si="466"/>
        <v>0</v>
      </c>
      <c r="BH380" s="114">
        <f t="shared" si="467"/>
        <v>0</v>
      </c>
      <c r="BI380" s="114">
        <f t="shared" si="468"/>
        <v>0</v>
      </c>
      <c r="BJ380" s="114">
        <f t="shared" si="469"/>
        <v>0</v>
      </c>
      <c r="BK380" s="114">
        <f t="shared" si="470"/>
        <v>0</v>
      </c>
      <c r="BL380" s="114">
        <f t="shared" si="471"/>
        <v>0</v>
      </c>
      <c r="BM380" s="114">
        <f t="shared" si="472"/>
        <v>0</v>
      </c>
      <c r="BN380" s="114">
        <f t="shared" si="473"/>
        <v>15</v>
      </c>
      <c r="BO380" s="114">
        <f t="shared" si="474"/>
        <v>0</v>
      </c>
      <c r="BP380" s="114">
        <f t="shared" si="475"/>
        <v>0</v>
      </c>
      <c r="BQ380" s="114">
        <f t="shared" si="476"/>
        <v>0</v>
      </c>
      <c r="BR380" s="114">
        <f t="shared" si="477"/>
        <v>0</v>
      </c>
      <c r="BS380" s="114">
        <f t="shared" si="478"/>
        <v>0</v>
      </c>
      <c r="BT380" s="114">
        <f t="shared" si="479"/>
        <v>0</v>
      </c>
      <c r="BU380" s="114">
        <f t="shared" si="480"/>
        <v>0</v>
      </c>
      <c r="BV380" s="114">
        <f t="shared" si="481"/>
        <v>0</v>
      </c>
      <c r="BW380" s="114">
        <f t="shared" si="482"/>
        <v>0</v>
      </c>
      <c r="BX380" s="114">
        <f t="shared" si="483"/>
        <v>0</v>
      </c>
      <c r="BY380" s="114">
        <f t="shared" si="484"/>
        <v>0</v>
      </c>
      <c r="BZ380" s="114">
        <f t="shared" si="485"/>
        <v>0</v>
      </c>
      <c r="CA380" s="114">
        <f t="shared" si="486"/>
        <v>0</v>
      </c>
      <c r="CB380" s="114">
        <f t="shared" si="487"/>
        <v>0</v>
      </c>
      <c r="CC380" s="114">
        <f t="shared" si="488"/>
        <v>0</v>
      </c>
      <c r="CD380" s="114">
        <f t="shared" si="489"/>
        <v>0</v>
      </c>
      <c r="CE380" s="114">
        <f t="shared" si="490"/>
        <v>0</v>
      </c>
      <c r="CF380" s="114">
        <f t="shared" si="491"/>
        <v>0</v>
      </c>
      <c r="CG380" s="114">
        <f t="shared" si="351"/>
        <v>15</v>
      </c>
      <c r="CH380" s="114">
        <f t="shared" si="352"/>
        <v>15</v>
      </c>
    </row>
    <row r="381" spans="1:103" s="114" customFormat="1">
      <c r="A381" s="5" t="s">
        <v>87</v>
      </c>
      <c r="B381" s="5" t="s">
        <v>106</v>
      </c>
      <c r="C381" s="5">
        <v>17</v>
      </c>
      <c r="D381" s="5">
        <v>2</v>
      </c>
      <c r="E381" s="5">
        <v>7</v>
      </c>
      <c r="F381" s="5">
        <v>15</v>
      </c>
      <c r="H381" s="114">
        <v>5760</v>
      </c>
      <c r="I381" s="114">
        <v>96</v>
      </c>
      <c r="J381" s="114">
        <f t="shared" si="350"/>
        <v>192</v>
      </c>
      <c r="K381" s="114">
        <v>0</v>
      </c>
      <c r="L381" s="114">
        <v>8000</v>
      </c>
      <c r="M381" s="114">
        <v>48000</v>
      </c>
      <c r="N381" s="114">
        <v>35200</v>
      </c>
      <c r="O381" s="114">
        <v>24000</v>
      </c>
      <c r="Q381" s="114">
        <v>17</v>
      </c>
      <c r="AF381" s="114">
        <v>16</v>
      </c>
      <c r="AY381" s="114">
        <f t="shared" si="458"/>
        <v>15</v>
      </c>
      <c r="AZ381" s="114">
        <f t="shared" si="459"/>
        <v>0</v>
      </c>
      <c r="BA381" s="114">
        <f t="shared" si="460"/>
        <v>0</v>
      </c>
      <c r="BB381" s="114">
        <f t="shared" si="461"/>
        <v>0</v>
      </c>
      <c r="BC381" s="114">
        <f t="shared" si="462"/>
        <v>0</v>
      </c>
      <c r="BD381" s="114">
        <f t="shared" si="463"/>
        <v>0</v>
      </c>
      <c r="BE381" s="114">
        <f t="shared" si="464"/>
        <v>0</v>
      </c>
      <c r="BF381" s="114">
        <f t="shared" si="465"/>
        <v>0</v>
      </c>
      <c r="BG381" s="114">
        <f t="shared" si="466"/>
        <v>0</v>
      </c>
      <c r="BH381" s="114">
        <f t="shared" si="467"/>
        <v>0</v>
      </c>
      <c r="BI381" s="114">
        <f t="shared" si="468"/>
        <v>0</v>
      </c>
      <c r="BJ381" s="114">
        <f t="shared" si="469"/>
        <v>0</v>
      </c>
      <c r="BK381" s="114">
        <f t="shared" si="470"/>
        <v>0</v>
      </c>
      <c r="BL381" s="114">
        <f t="shared" si="471"/>
        <v>0</v>
      </c>
      <c r="BM381" s="114">
        <f t="shared" si="472"/>
        <v>0</v>
      </c>
      <c r="BN381" s="114">
        <f t="shared" si="473"/>
        <v>15</v>
      </c>
      <c r="BO381" s="114">
        <f t="shared" si="474"/>
        <v>0</v>
      </c>
      <c r="BP381" s="114">
        <f t="shared" si="475"/>
        <v>0</v>
      </c>
      <c r="BQ381" s="114">
        <f t="shared" si="476"/>
        <v>0</v>
      </c>
      <c r="BR381" s="114">
        <f t="shared" si="477"/>
        <v>0</v>
      </c>
      <c r="BS381" s="114">
        <f t="shared" si="478"/>
        <v>0</v>
      </c>
      <c r="BT381" s="114">
        <f t="shared" si="479"/>
        <v>0</v>
      </c>
      <c r="BU381" s="114">
        <f t="shared" si="480"/>
        <v>0</v>
      </c>
      <c r="BV381" s="114">
        <f t="shared" si="481"/>
        <v>0</v>
      </c>
      <c r="BW381" s="114">
        <f t="shared" si="482"/>
        <v>0</v>
      </c>
      <c r="BX381" s="114">
        <f t="shared" si="483"/>
        <v>0</v>
      </c>
      <c r="BY381" s="114">
        <f t="shared" si="484"/>
        <v>0</v>
      </c>
      <c r="BZ381" s="114">
        <f t="shared" si="485"/>
        <v>0</v>
      </c>
      <c r="CA381" s="114">
        <f t="shared" si="486"/>
        <v>0</v>
      </c>
      <c r="CB381" s="114">
        <f t="shared" si="487"/>
        <v>0</v>
      </c>
      <c r="CC381" s="114">
        <f t="shared" si="488"/>
        <v>0</v>
      </c>
      <c r="CD381" s="114">
        <f t="shared" si="489"/>
        <v>0</v>
      </c>
      <c r="CE381" s="114">
        <f t="shared" si="490"/>
        <v>0</v>
      </c>
      <c r="CF381" s="114">
        <f t="shared" si="491"/>
        <v>0</v>
      </c>
      <c r="CG381" s="114">
        <f t="shared" si="351"/>
        <v>15</v>
      </c>
      <c r="CH381" s="114">
        <f t="shared" si="352"/>
        <v>15</v>
      </c>
    </row>
    <row r="382" spans="1:103" s="114" customFormat="1">
      <c r="A382" s="5" t="s">
        <v>87</v>
      </c>
      <c r="B382" s="5" t="s">
        <v>106</v>
      </c>
      <c r="C382" s="5">
        <v>18</v>
      </c>
      <c r="D382" s="5">
        <v>2</v>
      </c>
      <c r="E382" s="5">
        <v>8</v>
      </c>
      <c r="F382" s="5">
        <v>15</v>
      </c>
      <c r="H382" s="114">
        <v>11520</v>
      </c>
      <c r="I382" s="114">
        <v>192</v>
      </c>
      <c r="J382" s="114">
        <f t="shared" si="350"/>
        <v>384</v>
      </c>
      <c r="K382" s="114">
        <v>0</v>
      </c>
      <c r="L382" s="114">
        <v>16000</v>
      </c>
      <c r="M382" s="114">
        <v>96000</v>
      </c>
      <c r="N382" s="114">
        <v>70400</v>
      </c>
      <c r="O382" s="114">
        <v>48000</v>
      </c>
      <c r="Q382" s="114">
        <v>18</v>
      </c>
      <c r="AF382" s="114">
        <v>17</v>
      </c>
      <c r="AY382" s="114">
        <f t="shared" si="458"/>
        <v>15</v>
      </c>
      <c r="AZ382" s="114">
        <f t="shared" si="459"/>
        <v>0</v>
      </c>
      <c r="BA382" s="114">
        <f t="shared" si="460"/>
        <v>0</v>
      </c>
      <c r="BB382" s="114">
        <f t="shared" si="461"/>
        <v>0</v>
      </c>
      <c r="BC382" s="114">
        <f t="shared" si="462"/>
        <v>0</v>
      </c>
      <c r="BD382" s="114">
        <f t="shared" si="463"/>
        <v>0</v>
      </c>
      <c r="BE382" s="114">
        <f t="shared" si="464"/>
        <v>0</v>
      </c>
      <c r="BF382" s="114">
        <f t="shared" si="465"/>
        <v>0</v>
      </c>
      <c r="BG382" s="114">
        <f t="shared" si="466"/>
        <v>0</v>
      </c>
      <c r="BH382" s="114">
        <f t="shared" si="467"/>
        <v>0</v>
      </c>
      <c r="BI382" s="114">
        <f t="shared" si="468"/>
        <v>0</v>
      </c>
      <c r="BJ382" s="114">
        <f t="shared" si="469"/>
        <v>0</v>
      </c>
      <c r="BK382" s="114">
        <f t="shared" si="470"/>
        <v>0</v>
      </c>
      <c r="BL382" s="114">
        <f t="shared" si="471"/>
        <v>0</v>
      </c>
      <c r="BM382" s="114">
        <f t="shared" si="472"/>
        <v>0</v>
      </c>
      <c r="BN382" s="114">
        <f t="shared" si="473"/>
        <v>15</v>
      </c>
      <c r="BO382" s="114">
        <f t="shared" si="474"/>
        <v>0</v>
      </c>
      <c r="BP382" s="114">
        <f t="shared" si="475"/>
        <v>0</v>
      </c>
      <c r="BQ382" s="114">
        <f t="shared" si="476"/>
        <v>0</v>
      </c>
      <c r="BR382" s="114">
        <f t="shared" si="477"/>
        <v>0</v>
      </c>
      <c r="BS382" s="114">
        <f t="shared" si="478"/>
        <v>0</v>
      </c>
      <c r="BT382" s="114">
        <f t="shared" si="479"/>
        <v>0</v>
      </c>
      <c r="BU382" s="114">
        <f t="shared" si="480"/>
        <v>0</v>
      </c>
      <c r="BV382" s="114">
        <f t="shared" si="481"/>
        <v>0</v>
      </c>
      <c r="BW382" s="114">
        <f t="shared" si="482"/>
        <v>0</v>
      </c>
      <c r="BX382" s="114">
        <f t="shared" si="483"/>
        <v>0</v>
      </c>
      <c r="BY382" s="114">
        <f t="shared" si="484"/>
        <v>0</v>
      </c>
      <c r="BZ382" s="114">
        <f t="shared" si="485"/>
        <v>0</v>
      </c>
      <c r="CA382" s="114">
        <f t="shared" si="486"/>
        <v>0</v>
      </c>
      <c r="CB382" s="114">
        <f t="shared" si="487"/>
        <v>0</v>
      </c>
      <c r="CC382" s="114">
        <f t="shared" si="488"/>
        <v>0</v>
      </c>
      <c r="CD382" s="114">
        <f t="shared" si="489"/>
        <v>0</v>
      </c>
      <c r="CE382" s="114">
        <f t="shared" si="490"/>
        <v>0</v>
      </c>
      <c r="CF382" s="114">
        <f t="shared" si="491"/>
        <v>0</v>
      </c>
      <c r="CG382" s="114">
        <f t="shared" si="351"/>
        <v>15</v>
      </c>
      <c r="CH382" s="114">
        <f t="shared" si="352"/>
        <v>15</v>
      </c>
    </row>
    <row r="383" spans="1:103" s="114" customFormat="1">
      <c r="A383" s="5" t="s">
        <v>87</v>
      </c>
      <c r="B383" s="5" t="s">
        <v>106</v>
      </c>
      <c r="C383" s="5">
        <v>19</v>
      </c>
      <c r="D383" s="5">
        <v>2</v>
      </c>
      <c r="E383" s="5">
        <v>9</v>
      </c>
      <c r="F383" s="5">
        <v>15</v>
      </c>
      <c r="H383" s="114">
        <v>23040</v>
      </c>
      <c r="I383" s="114">
        <v>384</v>
      </c>
      <c r="J383" s="114">
        <f t="shared" si="350"/>
        <v>768</v>
      </c>
      <c r="K383" s="114">
        <v>0</v>
      </c>
      <c r="L383" s="114">
        <v>32000</v>
      </c>
      <c r="M383" s="114">
        <v>192000</v>
      </c>
      <c r="N383" s="114">
        <v>140800</v>
      </c>
      <c r="O383" s="114">
        <v>96000</v>
      </c>
      <c r="Q383" s="114">
        <v>19</v>
      </c>
      <c r="AF383" s="114">
        <v>18</v>
      </c>
      <c r="AY383" s="114">
        <f t="shared" si="458"/>
        <v>15</v>
      </c>
      <c r="AZ383" s="114">
        <f t="shared" si="459"/>
        <v>0</v>
      </c>
      <c r="BA383" s="114">
        <f t="shared" si="460"/>
        <v>0</v>
      </c>
      <c r="BB383" s="114">
        <f t="shared" si="461"/>
        <v>0</v>
      </c>
      <c r="BC383" s="114">
        <f t="shared" si="462"/>
        <v>0</v>
      </c>
      <c r="BD383" s="114">
        <f t="shared" si="463"/>
        <v>0</v>
      </c>
      <c r="BE383" s="114">
        <f t="shared" si="464"/>
        <v>0</v>
      </c>
      <c r="BF383" s="114">
        <f t="shared" si="465"/>
        <v>0</v>
      </c>
      <c r="BG383" s="114">
        <f t="shared" si="466"/>
        <v>0</v>
      </c>
      <c r="BH383" s="114">
        <f t="shared" si="467"/>
        <v>0</v>
      </c>
      <c r="BI383" s="114">
        <f t="shared" si="468"/>
        <v>0</v>
      </c>
      <c r="BJ383" s="114">
        <f t="shared" si="469"/>
        <v>0</v>
      </c>
      <c r="BK383" s="114">
        <f t="shared" si="470"/>
        <v>0</v>
      </c>
      <c r="BL383" s="114">
        <f t="shared" si="471"/>
        <v>0</v>
      </c>
      <c r="BM383" s="114">
        <f t="shared" si="472"/>
        <v>0</v>
      </c>
      <c r="BN383" s="114">
        <f t="shared" si="473"/>
        <v>15</v>
      </c>
      <c r="BO383" s="114">
        <f t="shared" si="474"/>
        <v>0</v>
      </c>
      <c r="BP383" s="114">
        <f t="shared" si="475"/>
        <v>0</v>
      </c>
      <c r="BQ383" s="114">
        <f t="shared" si="476"/>
        <v>0</v>
      </c>
      <c r="BR383" s="114">
        <f t="shared" si="477"/>
        <v>0</v>
      </c>
      <c r="BS383" s="114">
        <f t="shared" si="478"/>
        <v>0</v>
      </c>
      <c r="BT383" s="114">
        <f t="shared" si="479"/>
        <v>0</v>
      </c>
      <c r="BU383" s="114">
        <f t="shared" si="480"/>
        <v>0</v>
      </c>
      <c r="BV383" s="114">
        <f t="shared" si="481"/>
        <v>0</v>
      </c>
      <c r="BW383" s="114">
        <f t="shared" si="482"/>
        <v>0</v>
      </c>
      <c r="BX383" s="114">
        <f t="shared" si="483"/>
        <v>0</v>
      </c>
      <c r="BY383" s="114">
        <f t="shared" si="484"/>
        <v>0</v>
      </c>
      <c r="BZ383" s="114">
        <f t="shared" si="485"/>
        <v>0</v>
      </c>
      <c r="CA383" s="114">
        <f t="shared" si="486"/>
        <v>0</v>
      </c>
      <c r="CB383" s="114">
        <f t="shared" si="487"/>
        <v>0</v>
      </c>
      <c r="CC383" s="114">
        <f t="shared" si="488"/>
        <v>0</v>
      </c>
      <c r="CD383" s="114">
        <f t="shared" si="489"/>
        <v>0</v>
      </c>
      <c r="CE383" s="114">
        <f t="shared" si="490"/>
        <v>0</v>
      </c>
      <c r="CF383" s="114">
        <f t="shared" si="491"/>
        <v>0</v>
      </c>
      <c r="CG383" s="114">
        <f t="shared" si="351"/>
        <v>15</v>
      </c>
      <c r="CH383" s="114">
        <f t="shared" si="352"/>
        <v>15</v>
      </c>
    </row>
    <row r="384" spans="1:103" s="114" customFormat="1">
      <c r="A384" s="5" t="s">
        <v>87</v>
      </c>
      <c r="B384" s="5" t="s">
        <v>106</v>
      </c>
      <c r="C384" s="5">
        <v>20</v>
      </c>
      <c r="D384" s="5">
        <v>2</v>
      </c>
      <c r="E384" s="5">
        <v>10</v>
      </c>
      <c r="F384" s="5">
        <v>15</v>
      </c>
      <c r="H384" s="114">
        <v>46080</v>
      </c>
      <c r="I384" s="114">
        <v>768</v>
      </c>
      <c r="J384" s="114">
        <f t="shared" si="350"/>
        <v>1536</v>
      </c>
      <c r="K384" s="114">
        <v>0</v>
      </c>
      <c r="L384" s="114">
        <v>64000</v>
      </c>
      <c r="M384" s="114">
        <v>384000</v>
      </c>
      <c r="N384" s="114">
        <v>281600</v>
      </c>
      <c r="O384" s="114">
        <v>192000</v>
      </c>
      <c r="Q384" s="114">
        <v>20</v>
      </c>
      <c r="AF384" s="114">
        <v>19</v>
      </c>
      <c r="AY384" s="114">
        <f t="shared" si="458"/>
        <v>15</v>
      </c>
      <c r="AZ384" s="114">
        <f t="shared" si="459"/>
        <v>0</v>
      </c>
      <c r="BA384" s="114">
        <f t="shared" si="460"/>
        <v>0</v>
      </c>
      <c r="BB384" s="114">
        <f t="shared" si="461"/>
        <v>0</v>
      </c>
      <c r="BC384" s="114">
        <f t="shared" si="462"/>
        <v>0</v>
      </c>
      <c r="BD384" s="114">
        <f t="shared" si="463"/>
        <v>0</v>
      </c>
      <c r="BE384" s="114">
        <f t="shared" si="464"/>
        <v>0</v>
      </c>
      <c r="BF384" s="114">
        <f t="shared" si="465"/>
        <v>0</v>
      </c>
      <c r="BG384" s="114">
        <f t="shared" si="466"/>
        <v>0</v>
      </c>
      <c r="BH384" s="114">
        <f t="shared" si="467"/>
        <v>0</v>
      </c>
      <c r="BI384" s="114">
        <f t="shared" si="468"/>
        <v>0</v>
      </c>
      <c r="BJ384" s="114">
        <f t="shared" si="469"/>
        <v>0</v>
      </c>
      <c r="BK384" s="114">
        <f t="shared" si="470"/>
        <v>0</v>
      </c>
      <c r="BL384" s="114">
        <f t="shared" si="471"/>
        <v>0</v>
      </c>
      <c r="BM384" s="114">
        <f t="shared" si="472"/>
        <v>0</v>
      </c>
      <c r="BN384" s="114">
        <f t="shared" si="473"/>
        <v>15</v>
      </c>
      <c r="BO384" s="114">
        <f t="shared" si="474"/>
        <v>0</v>
      </c>
      <c r="BP384" s="114">
        <f t="shared" si="475"/>
        <v>0</v>
      </c>
      <c r="BQ384" s="114">
        <f t="shared" si="476"/>
        <v>0</v>
      </c>
      <c r="BR384" s="114">
        <f t="shared" si="477"/>
        <v>0</v>
      </c>
      <c r="BS384" s="114">
        <f t="shared" si="478"/>
        <v>0</v>
      </c>
      <c r="BT384" s="114">
        <f t="shared" si="479"/>
        <v>0</v>
      </c>
      <c r="BU384" s="114">
        <f t="shared" si="480"/>
        <v>0</v>
      </c>
      <c r="BV384" s="114">
        <f t="shared" si="481"/>
        <v>0</v>
      </c>
      <c r="BW384" s="114">
        <f t="shared" si="482"/>
        <v>0</v>
      </c>
      <c r="BX384" s="114">
        <f t="shared" si="483"/>
        <v>0</v>
      </c>
      <c r="BY384" s="114">
        <f t="shared" si="484"/>
        <v>0</v>
      </c>
      <c r="BZ384" s="114">
        <f t="shared" si="485"/>
        <v>0</v>
      </c>
      <c r="CA384" s="114">
        <f t="shared" si="486"/>
        <v>0</v>
      </c>
      <c r="CB384" s="114">
        <f t="shared" si="487"/>
        <v>0</v>
      </c>
      <c r="CC384" s="114">
        <f t="shared" si="488"/>
        <v>0</v>
      </c>
      <c r="CD384" s="114">
        <f t="shared" si="489"/>
        <v>0</v>
      </c>
      <c r="CE384" s="114">
        <f t="shared" si="490"/>
        <v>0</v>
      </c>
      <c r="CF384" s="114">
        <f t="shared" si="491"/>
        <v>0</v>
      </c>
      <c r="CG384" s="114">
        <f t="shared" si="351"/>
        <v>15</v>
      </c>
      <c r="CH384" s="114">
        <f t="shared" si="352"/>
        <v>15</v>
      </c>
    </row>
    <row r="385" spans="1:86" s="114" customFormat="1" ht="30" customHeight="1">
      <c r="A385" s="5" t="s">
        <v>87</v>
      </c>
      <c r="B385" s="5" t="s">
        <v>106</v>
      </c>
      <c r="C385" s="5">
        <v>21</v>
      </c>
      <c r="D385" s="5">
        <v>2</v>
      </c>
      <c r="E385" s="5">
        <v>11</v>
      </c>
      <c r="F385" s="5">
        <v>15</v>
      </c>
      <c r="G385" s="114" t="s">
        <v>129</v>
      </c>
      <c r="H385" s="114">
        <v>92160</v>
      </c>
      <c r="I385" s="114">
        <v>256</v>
      </c>
      <c r="J385" s="114">
        <f t="shared" si="350"/>
        <v>3072</v>
      </c>
      <c r="K385" s="114">
        <v>0</v>
      </c>
      <c r="L385" s="114">
        <v>128000</v>
      </c>
      <c r="M385" s="114">
        <v>768000</v>
      </c>
      <c r="N385" s="114">
        <v>563200</v>
      </c>
      <c r="O385" s="114">
        <v>384000</v>
      </c>
      <c r="Q385" s="114">
        <v>21</v>
      </c>
      <c r="AF385" s="114">
        <v>20</v>
      </c>
      <c r="AY385" s="114">
        <f t="shared" si="458"/>
        <v>15</v>
      </c>
      <c r="AZ385" s="114">
        <f t="shared" si="459"/>
        <v>0</v>
      </c>
      <c r="BA385" s="114">
        <f t="shared" si="460"/>
        <v>0</v>
      </c>
      <c r="BB385" s="114">
        <f t="shared" si="461"/>
        <v>0</v>
      </c>
      <c r="BC385" s="114">
        <f t="shared" si="462"/>
        <v>0</v>
      </c>
      <c r="BD385" s="114">
        <f t="shared" si="463"/>
        <v>0</v>
      </c>
      <c r="BE385" s="114">
        <f t="shared" si="464"/>
        <v>0</v>
      </c>
      <c r="BF385" s="114">
        <f t="shared" si="465"/>
        <v>0</v>
      </c>
      <c r="BG385" s="114">
        <f t="shared" si="466"/>
        <v>0</v>
      </c>
      <c r="BH385" s="114">
        <f t="shared" si="467"/>
        <v>0</v>
      </c>
      <c r="BI385" s="114">
        <f t="shared" si="468"/>
        <v>0</v>
      </c>
      <c r="BJ385" s="114">
        <f t="shared" si="469"/>
        <v>0</v>
      </c>
      <c r="BK385" s="114">
        <f t="shared" si="470"/>
        <v>0</v>
      </c>
      <c r="BL385" s="114">
        <f t="shared" si="471"/>
        <v>0</v>
      </c>
      <c r="BM385" s="114">
        <f t="shared" si="472"/>
        <v>0</v>
      </c>
      <c r="BN385" s="114">
        <f t="shared" si="473"/>
        <v>15</v>
      </c>
      <c r="BO385" s="114">
        <f t="shared" si="474"/>
        <v>0</v>
      </c>
      <c r="BP385" s="114">
        <f t="shared" si="475"/>
        <v>0</v>
      </c>
      <c r="BQ385" s="114">
        <f t="shared" si="476"/>
        <v>0</v>
      </c>
      <c r="BR385" s="114">
        <f t="shared" si="477"/>
        <v>0</v>
      </c>
      <c r="BS385" s="114">
        <f t="shared" si="478"/>
        <v>0</v>
      </c>
      <c r="BT385" s="114">
        <f t="shared" si="479"/>
        <v>0</v>
      </c>
      <c r="BU385" s="114">
        <f t="shared" si="480"/>
        <v>0</v>
      </c>
      <c r="BV385" s="114">
        <f t="shared" si="481"/>
        <v>0</v>
      </c>
      <c r="BW385" s="114">
        <f t="shared" si="482"/>
        <v>0</v>
      </c>
      <c r="BX385" s="114">
        <f t="shared" si="483"/>
        <v>0</v>
      </c>
      <c r="BY385" s="114">
        <f t="shared" si="484"/>
        <v>0</v>
      </c>
      <c r="BZ385" s="114">
        <f t="shared" si="485"/>
        <v>0</v>
      </c>
      <c r="CA385" s="114">
        <f t="shared" si="486"/>
        <v>0</v>
      </c>
      <c r="CB385" s="114">
        <f t="shared" si="487"/>
        <v>0</v>
      </c>
      <c r="CC385" s="114">
        <f t="shared" si="488"/>
        <v>0</v>
      </c>
      <c r="CD385" s="114">
        <f t="shared" si="489"/>
        <v>0</v>
      </c>
      <c r="CE385" s="114">
        <f t="shared" si="490"/>
        <v>0</v>
      </c>
      <c r="CF385" s="114">
        <f t="shared" si="491"/>
        <v>0</v>
      </c>
      <c r="CG385" s="114">
        <f t="shared" si="351"/>
        <v>15</v>
      </c>
      <c r="CH385" s="114">
        <f t="shared" si="352"/>
        <v>15</v>
      </c>
    </row>
    <row r="386" spans="1:86" s="114" customFormat="1">
      <c r="A386" s="5" t="s">
        <v>364</v>
      </c>
      <c r="B386" s="5" t="s">
        <v>106</v>
      </c>
      <c r="C386" s="5">
        <v>11</v>
      </c>
      <c r="D386" s="5">
        <v>2</v>
      </c>
      <c r="E386" s="5">
        <v>1</v>
      </c>
      <c r="F386" s="5">
        <v>15</v>
      </c>
      <c r="H386" s="114">
        <v>0</v>
      </c>
      <c r="I386" s="114">
        <v>0</v>
      </c>
      <c r="J386" s="114">
        <f t="shared" si="350"/>
        <v>0</v>
      </c>
      <c r="K386" s="114">
        <v>0</v>
      </c>
      <c r="L386" s="114">
        <v>0</v>
      </c>
      <c r="M386" s="114">
        <v>0</v>
      </c>
      <c r="N386" s="114">
        <v>0</v>
      </c>
      <c r="O386" s="114">
        <v>0</v>
      </c>
      <c r="Q386" s="114">
        <v>11</v>
      </c>
      <c r="AG386" s="114">
        <v>10</v>
      </c>
      <c r="AY386" s="114">
        <f t="shared" si="458"/>
        <v>4</v>
      </c>
      <c r="AZ386" s="114">
        <f t="shared" si="459"/>
        <v>0</v>
      </c>
      <c r="BA386" s="114">
        <f t="shared" si="460"/>
        <v>0</v>
      </c>
      <c r="BB386" s="114">
        <f t="shared" si="461"/>
        <v>0</v>
      </c>
      <c r="BC386" s="114">
        <f t="shared" si="462"/>
        <v>0</v>
      </c>
      <c r="BD386" s="114">
        <f t="shared" si="463"/>
        <v>0</v>
      </c>
      <c r="BE386" s="114">
        <f t="shared" si="464"/>
        <v>0</v>
      </c>
      <c r="BF386" s="114">
        <f t="shared" si="465"/>
        <v>0</v>
      </c>
      <c r="BG386" s="114">
        <f t="shared" si="466"/>
        <v>0</v>
      </c>
      <c r="BH386" s="114">
        <f t="shared" si="467"/>
        <v>0</v>
      </c>
      <c r="BI386" s="114">
        <f t="shared" si="468"/>
        <v>0</v>
      </c>
      <c r="BJ386" s="114">
        <f t="shared" si="469"/>
        <v>0</v>
      </c>
      <c r="BK386" s="114">
        <f t="shared" si="470"/>
        <v>0</v>
      </c>
      <c r="BL386" s="114">
        <f t="shared" si="471"/>
        <v>0</v>
      </c>
      <c r="BM386" s="114">
        <f t="shared" si="472"/>
        <v>0</v>
      </c>
      <c r="BN386" s="114">
        <f t="shared" si="473"/>
        <v>0</v>
      </c>
      <c r="BO386" s="114">
        <f t="shared" si="474"/>
        <v>0</v>
      </c>
      <c r="BP386" s="114">
        <f t="shared" si="475"/>
        <v>0</v>
      </c>
      <c r="BQ386" s="114">
        <f t="shared" si="476"/>
        <v>0</v>
      </c>
      <c r="BR386" s="114">
        <f t="shared" si="477"/>
        <v>0</v>
      </c>
      <c r="BS386" s="114">
        <f t="shared" si="478"/>
        <v>0</v>
      </c>
      <c r="BT386" s="114">
        <f t="shared" si="479"/>
        <v>0</v>
      </c>
      <c r="BU386" s="114">
        <f t="shared" si="480"/>
        <v>0</v>
      </c>
      <c r="BV386" s="114">
        <f t="shared" si="481"/>
        <v>0</v>
      </c>
      <c r="BW386" s="114">
        <f t="shared" si="482"/>
        <v>0</v>
      </c>
      <c r="BX386" s="114">
        <f t="shared" si="483"/>
        <v>0</v>
      </c>
      <c r="BY386" s="114">
        <f t="shared" si="484"/>
        <v>0</v>
      </c>
      <c r="BZ386" s="114">
        <f t="shared" si="485"/>
        <v>0</v>
      </c>
      <c r="CA386" s="114">
        <f t="shared" si="486"/>
        <v>0</v>
      </c>
      <c r="CB386" s="114">
        <f t="shared" si="487"/>
        <v>0</v>
      </c>
      <c r="CC386" s="114">
        <f t="shared" si="488"/>
        <v>0</v>
      </c>
      <c r="CD386" s="114">
        <f t="shared" si="489"/>
        <v>0</v>
      </c>
      <c r="CE386" s="114">
        <f t="shared" si="490"/>
        <v>0</v>
      </c>
      <c r="CF386" s="114">
        <f t="shared" si="491"/>
        <v>0</v>
      </c>
      <c r="CG386" s="114">
        <f t="shared" si="351"/>
        <v>4</v>
      </c>
      <c r="CH386" s="114">
        <f t="shared" si="352"/>
        <v>15</v>
      </c>
    </row>
    <row r="387" spans="1:86" s="114" customFormat="1">
      <c r="A387" s="5" t="s">
        <v>364</v>
      </c>
      <c r="B387" s="5" t="s">
        <v>106</v>
      </c>
      <c r="C387" s="5">
        <v>12</v>
      </c>
      <c r="D387" s="5">
        <v>2</v>
      </c>
      <c r="E387" s="5">
        <v>2</v>
      </c>
      <c r="F387" s="5">
        <v>15</v>
      </c>
      <c r="H387" s="114">
        <v>135</v>
      </c>
      <c r="I387" s="114">
        <v>2.25</v>
      </c>
      <c r="J387" s="114">
        <f t="shared" si="350"/>
        <v>5</v>
      </c>
      <c r="K387" s="114">
        <v>0</v>
      </c>
      <c r="L387" s="114">
        <v>500</v>
      </c>
      <c r="M387" s="114">
        <v>500</v>
      </c>
      <c r="N387" s="114">
        <v>1375</v>
      </c>
      <c r="O387" s="114">
        <v>1500</v>
      </c>
      <c r="Q387" s="114">
        <v>12</v>
      </c>
      <c r="AG387" s="114">
        <v>11</v>
      </c>
      <c r="AY387" s="114">
        <f t="shared" si="458"/>
        <v>4</v>
      </c>
      <c r="AZ387" s="114">
        <f t="shared" si="459"/>
        <v>0</v>
      </c>
      <c r="BA387" s="114">
        <f t="shared" si="460"/>
        <v>0</v>
      </c>
      <c r="BB387" s="114">
        <f t="shared" si="461"/>
        <v>0</v>
      </c>
      <c r="BC387" s="114">
        <f t="shared" si="462"/>
        <v>0</v>
      </c>
      <c r="BD387" s="114">
        <f t="shared" si="463"/>
        <v>0</v>
      </c>
      <c r="BE387" s="114">
        <f t="shared" si="464"/>
        <v>0</v>
      </c>
      <c r="BF387" s="114">
        <f t="shared" si="465"/>
        <v>0</v>
      </c>
      <c r="BG387" s="114">
        <f t="shared" si="466"/>
        <v>0</v>
      </c>
      <c r="BH387" s="114">
        <f t="shared" si="467"/>
        <v>0</v>
      </c>
      <c r="BI387" s="114">
        <f t="shared" si="468"/>
        <v>0</v>
      </c>
      <c r="BJ387" s="114">
        <f t="shared" si="469"/>
        <v>0</v>
      </c>
      <c r="BK387" s="114">
        <f t="shared" si="470"/>
        <v>0</v>
      </c>
      <c r="BL387" s="114">
        <f t="shared" si="471"/>
        <v>0</v>
      </c>
      <c r="BM387" s="114">
        <f t="shared" si="472"/>
        <v>0</v>
      </c>
      <c r="BN387" s="114">
        <f t="shared" si="473"/>
        <v>0</v>
      </c>
      <c r="BO387" s="114">
        <f t="shared" si="474"/>
        <v>15</v>
      </c>
      <c r="BP387" s="114">
        <f t="shared" si="475"/>
        <v>0</v>
      </c>
      <c r="BQ387" s="114">
        <f t="shared" si="476"/>
        <v>0</v>
      </c>
      <c r="BR387" s="114">
        <f t="shared" si="477"/>
        <v>0</v>
      </c>
      <c r="BS387" s="114">
        <f t="shared" si="478"/>
        <v>0</v>
      </c>
      <c r="BT387" s="114">
        <f t="shared" si="479"/>
        <v>0</v>
      </c>
      <c r="BU387" s="114">
        <f t="shared" si="480"/>
        <v>0</v>
      </c>
      <c r="BV387" s="114">
        <f t="shared" si="481"/>
        <v>0</v>
      </c>
      <c r="BW387" s="114">
        <f t="shared" si="482"/>
        <v>0</v>
      </c>
      <c r="BX387" s="114">
        <f t="shared" si="483"/>
        <v>0</v>
      </c>
      <c r="BY387" s="114">
        <f t="shared" si="484"/>
        <v>0</v>
      </c>
      <c r="BZ387" s="114">
        <f t="shared" si="485"/>
        <v>0</v>
      </c>
      <c r="CA387" s="114">
        <f t="shared" si="486"/>
        <v>0</v>
      </c>
      <c r="CB387" s="114">
        <f t="shared" si="487"/>
        <v>0</v>
      </c>
      <c r="CC387" s="114">
        <f t="shared" si="488"/>
        <v>0</v>
      </c>
      <c r="CD387" s="114">
        <f t="shared" si="489"/>
        <v>0</v>
      </c>
      <c r="CE387" s="114">
        <f t="shared" si="490"/>
        <v>0</v>
      </c>
      <c r="CF387" s="114">
        <f t="shared" si="491"/>
        <v>0</v>
      </c>
      <c r="CG387" s="114">
        <f t="shared" si="351"/>
        <v>15</v>
      </c>
      <c r="CH387" s="114">
        <f t="shared" si="352"/>
        <v>15</v>
      </c>
    </row>
    <row r="388" spans="1:86" s="114" customFormat="1">
      <c r="A388" s="5" t="s">
        <v>364</v>
      </c>
      <c r="B388" s="5" t="s">
        <v>106</v>
      </c>
      <c r="C388" s="5">
        <v>13</v>
      </c>
      <c r="D388" s="5">
        <v>2</v>
      </c>
      <c r="E388" s="5">
        <v>3</v>
      </c>
      <c r="F388" s="5">
        <v>15</v>
      </c>
      <c r="H388" s="114">
        <v>540</v>
      </c>
      <c r="I388" s="114">
        <v>9</v>
      </c>
      <c r="J388" s="114">
        <f t="shared" si="350"/>
        <v>18</v>
      </c>
      <c r="K388" s="114">
        <v>0</v>
      </c>
      <c r="L388" s="114">
        <v>1000</v>
      </c>
      <c r="M388" s="114">
        <v>1000</v>
      </c>
      <c r="N388" s="114">
        <v>2750</v>
      </c>
      <c r="O388" s="114">
        <v>3000</v>
      </c>
      <c r="Q388" s="114">
        <v>13</v>
      </c>
      <c r="AG388" s="114">
        <v>12</v>
      </c>
      <c r="AY388" s="114">
        <f t="shared" si="458"/>
        <v>15</v>
      </c>
      <c r="AZ388" s="114">
        <f t="shared" si="459"/>
        <v>0</v>
      </c>
      <c r="BA388" s="114">
        <f t="shared" si="460"/>
        <v>0</v>
      </c>
      <c r="BB388" s="114">
        <f t="shared" si="461"/>
        <v>0</v>
      </c>
      <c r="BC388" s="114">
        <f t="shared" si="462"/>
        <v>0</v>
      </c>
      <c r="BD388" s="114">
        <f t="shared" si="463"/>
        <v>0</v>
      </c>
      <c r="BE388" s="114">
        <f t="shared" si="464"/>
        <v>0</v>
      </c>
      <c r="BF388" s="114">
        <f t="shared" si="465"/>
        <v>0</v>
      </c>
      <c r="BG388" s="114">
        <f t="shared" si="466"/>
        <v>0</v>
      </c>
      <c r="BH388" s="114">
        <f t="shared" si="467"/>
        <v>0</v>
      </c>
      <c r="BI388" s="114">
        <f t="shared" si="468"/>
        <v>0</v>
      </c>
      <c r="BJ388" s="114">
        <f t="shared" si="469"/>
        <v>0</v>
      </c>
      <c r="BK388" s="114">
        <f t="shared" si="470"/>
        <v>0</v>
      </c>
      <c r="BL388" s="114">
        <f t="shared" si="471"/>
        <v>0</v>
      </c>
      <c r="BM388" s="114">
        <f t="shared" si="472"/>
        <v>0</v>
      </c>
      <c r="BN388" s="114">
        <f t="shared" si="473"/>
        <v>0</v>
      </c>
      <c r="BO388" s="114">
        <f t="shared" si="474"/>
        <v>15</v>
      </c>
      <c r="BP388" s="114">
        <f t="shared" si="475"/>
        <v>0</v>
      </c>
      <c r="BQ388" s="114">
        <f t="shared" si="476"/>
        <v>0</v>
      </c>
      <c r="BR388" s="114">
        <f t="shared" si="477"/>
        <v>0</v>
      </c>
      <c r="BS388" s="114">
        <f t="shared" si="478"/>
        <v>0</v>
      </c>
      <c r="BT388" s="114">
        <f t="shared" si="479"/>
        <v>0</v>
      </c>
      <c r="BU388" s="114">
        <f t="shared" si="480"/>
        <v>0</v>
      </c>
      <c r="BV388" s="114">
        <f t="shared" si="481"/>
        <v>0</v>
      </c>
      <c r="BW388" s="114">
        <f t="shared" si="482"/>
        <v>0</v>
      </c>
      <c r="BX388" s="114">
        <f t="shared" si="483"/>
        <v>0</v>
      </c>
      <c r="BY388" s="114">
        <f t="shared" si="484"/>
        <v>0</v>
      </c>
      <c r="BZ388" s="114">
        <f t="shared" si="485"/>
        <v>0</v>
      </c>
      <c r="CA388" s="114">
        <f t="shared" si="486"/>
        <v>0</v>
      </c>
      <c r="CB388" s="114">
        <f t="shared" si="487"/>
        <v>0</v>
      </c>
      <c r="CC388" s="114">
        <f t="shared" si="488"/>
        <v>0</v>
      </c>
      <c r="CD388" s="114">
        <f t="shared" si="489"/>
        <v>0</v>
      </c>
      <c r="CE388" s="114">
        <f t="shared" si="490"/>
        <v>0</v>
      </c>
      <c r="CF388" s="114">
        <f t="shared" si="491"/>
        <v>0</v>
      </c>
      <c r="CG388" s="114">
        <f t="shared" si="351"/>
        <v>15</v>
      </c>
      <c r="CH388" s="114">
        <f t="shared" si="352"/>
        <v>15</v>
      </c>
    </row>
    <row r="389" spans="1:86" s="114" customFormat="1">
      <c r="A389" s="5" t="s">
        <v>364</v>
      </c>
      <c r="B389" s="5" t="s">
        <v>106</v>
      </c>
      <c r="C389" s="5">
        <v>14</v>
      </c>
      <c r="D389" s="5">
        <v>2</v>
      </c>
      <c r="E389" s="5">
        <v>4</v>
      </c>
      <c r="F389" s="5">
        <v>15</v>
      </c>
      <c r="H389" s="114">
        <v>1080</v>
      </c>
      <c r="I389" s="114">
        <v>18</v>
      </c>
      <c r="J389" s="114">
        <f t="shared" si="350"/>
        <v>36</v>
      </c>
      <c r="K389" s="114">
        <v>0</v>
      </c>
      <c r="L389" s="114">
        <v>2000</v>
      </c>
      <c r="M389" s="114">
        <v>2000</v>
      </c>
      <c r="N389" s="114">
        <v>5500</v>
      </c>
      <c r="O389" s="114">
        <v>6000</v>
      </c>
      <c r="Q389" s="114">
        <v>14</v>
      </c>
      <c r="AG389" s="114">
        <v>13</v>
      </c>
      <c r="AY389" s="114">
        <f t="shared" si="458"/>
        <v>15</v>
      </c>
      <c r="AZ389" s="114">
        <f t="shared" si="459"/>
        <v>0</v>
      </c>
      <c r="BA389" s="114">
        <f t="shared" si="460"/>
        <v>0</v>
      </c>
      <c r="BB389" s="114">
        <f t="shared" si="461"/>
        <v>0</v>
      </c>
      <c r="BC389" s="114">
        <f t="shared" si="462"/>
        <v>0</v>
      </c>
      <c r="BD389" s="114">
        <f t="shared" si="463"/>
        <v>0</v>
      </c>
      <c r="BE389" s="114">
        <f t="shared" si="464"/>
        <v>0</v>
      </c>
      <c r="BF389" s="114">
        <f t="shared" si="465"/>
        <v>0</v>
      </c>
      <c r="BG389" s="114">
        <f t="shared" si="466"/>
        <v>0</v>
      </c>
      <c r="BH389" s="114">
        <f t="shared" si="467"/>
        <v>0</v>
      </c>
      <c r="BI389" s="114">
        <f t="shared" si="468"/>
        <v>0</v>
      </c>
      <c r="BJ389" s="114">
        <f t="shared" si="469"/>
        <v>0</v>
      </c>
      <c r="BK389" s="114">
        <f t="shared" si="470"/>
        <v>0</v>
      </c>
      <c r="BL389" s="114">
        <f t="shared" si="471"/>
        <v>0</v>
      </c>
      <c r="BM389" s="114">
        <f t="shared" si="472"/>
        <v>0</v>
      </c>
      <c r="BN389" s="114">
        <f t="shared" si="473"/>
        <v>0</v>
      </c>
      <c r="BO389" s="114">
        <f t="shared" si="474"/>
        <v>15</v>
      </c>
      <c r="BP389" s="114">
        <f t="shared" si="475"/>
        <v>0</v>
      </c>
      <c r="BQ389" s="114">
        <f t="shared" si="476"/>
        <v>0</v>
      </c>
      <c r="BR389" s="114">
        <f t="shared" si="477"/>
        <v>0</v>
      </c>
      <c r="BS389" s="114">
        <f t="shared" si="478"/>
        <v>0</v>
      </c>
      <c r="BT389" s="114">
        <f t="shared" si="479"/>
        <v>0</v>
      </c>
      <c r="BU389" s="114">
        <f t="shared" si="480"/>
        <v>0</v>
      </c>
      <c r="BV389" s="114">
        <f t="shared" si="481"/>
        <v>0</v>
      </c>
      <c r="BW389" s="114">
        <f t="shared" si="482"/>
        <v>0</v>
      </c>
      <c r="BX389" s="114">
        <f t="shared" si="483"/>
        <v>0</v>
      </c>
      <c r="BY389" s="114">
        <f t="shared" si="484"/>
        <v>0</v>
      </c>
      <c r="BZ389" s="114">
        <f t="shared" si="485"/>
        <v>0</v>
      </c>
      <c r="CA389" s="114">
        <f t="shared" si="486"/>
        <v>0</v>
      </c>
      <c r="CB389" s="114">
        <f t="shared" si="487"/>
        <v>0</v>
      </c>
      <c r="CC389" s="114">
        <f t="shared" si="488"/>
        <v>0</v>
      </c>
      <c r="CD389" s="114">
        <f t="shared" si="489"/>
        <v>0</v>
      </c>
      <c r="CE389" s="114">
        <f t="shared" si="490"/>
        <v>0</v>
      </c>
      <c r="CF389" s="114">
        <f t="shared" si="491"/>
        <v>0</v>
      </c>
      <c r="CG389" s="114">
        <f t="shared" si="351"/>
        <v>15</v>
      </c>
      <c r="CH389" s="114">
        <f t="shared" si="352"/>
        <v>15</v>
      </c>
    </row>
    <row r="390" spans="1:86" s="114" customFormat="1">
      <c r="A390" s="5" t="s">
        <v>364</v>
      </c>
      <c r="B390" s="5" t="s">
        <v>106</v>
      </c>
      <c r="C390" s="5">
        <v>15</v>
      </c>
      <c r="D390" s="5">
        <v>2</v>
      </c>
      <c r="E390" s="5">
        <v>5</v>
      </c>
      <c r="F390" s="5">
        <v>15</v>
      </c>
      <c r="H390" s="114">
        <v>2160</v>
      </c>
      <c r="I390" s="114">
        <v>36</v>
      </c>
      <c r="J390" s="114">
        <f t="shared" si="350"/>
        <v>72</v>
      </c>
      <c r="K390" s="114">
        <v>0</v>
      </c>
      <c r="L390" s="114">
        <v>4000</v>
      </c>
      <c r="M390" s="114">
        <v>4000</v>
      </c>
      <c r="N390" s="114">
        <v>11000</v>
      </c>
      <c r="O390" s="114">
        <v>12000</v>
      </c>
      <c r="Q390" s="114">
        <v>15</v>
      </c>
      <c r="AG390" s="114">
        <v>14</v>
      </c>
      <c r="AY390" s="114">
        <f t="shared" si="458"/>
        <v>15</v>
      </c>
      <c r="AZ390" s="114">
        <f t="shared" si="459"/>
        <v>0</v>
      </c>
      <c r="BA390" s="114">
        <f t="shared" si="460"/>
        <v>0</v>
      </c>
      <c r="BB390" s="114">
        <f t="shared" si="461"/>
        <v>0</v>
      </c>
      <c r="BC390" s="114">
        <f t="shared" si="462"/>
        <v>0</v>
      </c>
      <c r="BD390" s="114">
        <f t="shared" si="463"/>
        <v>0</v>
      </c>
      <c r="BE390" s="114">
        <f t="shared" si="464"/>
        <v>0</v>
      </c>
      <c r="BF390" s="114">
        <f t="shared" si="465"/>
        <v>0</v>
      </c>
      <c r="BG390" s="114">
        <f t="shared" si="466"/>
        <v>0</v>
      </c>
      <c r="BH390" s="114">
        <f t="shared" si="467"/>
        <v>0</v>
      </c>
      <c r="BI390" s="114">
        <f t="shared" si="468"/>
        <v>0</v>
      </c>
      <c r="BJ390" s="114">
        <f t="shared" si="469"/>
        <v>0</v>
      </c>
      <c r="BK390" s="114">
        <f t="shared" si="470"/>
        <v>0</v>
      </c>
      <c r="BL390" s="114">
        <f t="shared" si="471"/>
        <v>0</v>
      </c>
      <c r="BM390" s="114">
        <f t="shared" si="472"/>
        <v>0</v>
      </c>
      <c r="BN390" s="114">
        <f t="shared" si="473"/>
        <v>0</v>
      </c>
      <c r="BO390" s="114">
        <f t="shared" si="474"/>
        <v>15</v>
      </c>
      <c r="BP390" s="114">
        <f t="shared" si="475"/>
        <v>0</v>
      </c>
      <c r="BQ390" s="114">
        <f t="shared" si="476"/>
        <v>0</v>
      </c>
      <c r="BR390" s="114">
        <f t="shared" si="477"/>
        <v>0</v>
      </c>
      <c r="BS390" s="114">
        <f t="shared" si="478"/>
        <v>0</v>
      </c>
      <c r="BT390" s="114">
        <f t="shared" si="479"/>
        <v>0</v>
      </c>
      <c r="BU390" s="114">
        <f t="shared" si="480"/>
        <v>0</v>
      </c>
      <c r="BV390" s="114">
        <f t="shared" si="481"/>
        <v>0</v>
      </c>
      <c r="BW390" s="114">
        <f t="shared" si="482"/>
        <v>0</v>
      </c>
      <c r="BX390" s="114">
        <f t="shared" si="483"/>
        <v>0</v>
      </c>
      <c r="BY390" s="114">
        <f t="shared" si="484"/>
        <v>0</v>
      </c>
      <c r="BZ390" s="114">
        <f t="shared" si="485"/>
        <v>0</v>
      </c>
      <c r="CA390" s="114">
        <f t="shared" si="486"/>
        <v>0</v>
      </c>
      <c r="CB390" s="114">
        <f t="shared" si="487"/>
        <v>0</v>
      </c>
      <c r="CC390" s="114">
        <f t="shared" si="488"/>
        <v>0</v>
      </c>
      <c r="CD390" s="114">
        <f t="shared" si="489"/>
        <v>0</v>
      </c>
      <c r="CE390" s="114">
        <f t="shared" si="490"/>
        <v>0</v>
      </c>
      <c r="CF390" s="114">
        <f t="shared" si="491"/>
        <v>0</v>
      </c>
      <c r="CG390" s="114">
        <f t="shared" si="351"/>
        <v>15</v>
      </c>
      <c r="CH390" s="114">
        <f t="shared" si="352"/>
        <v>15</v>
      </c>
    </row>
    <row r="391" spans="1:86" s="114" customFormat="1">
      <c r="A391" s="5" t="s">
        <v>364</v>
      </c>
      <c r="B391" s="5" t="s">
        <v>106</v>
      </c>
      <c r="C391" s="5">
        <v>16</v>
      </c>
      <c r="D391" s="5">
        <v>2</v>
      </c>
      <c r="E391" s="5">
        <v>6</v>
      </c>
      <c r="F391" s="5">
        <v>15</v>
      </c>
      <c r="H391" s="114">
        <v>4320</v>
      </c>
      <c r="I391" s="114">
        <v>72</v>
      </c>
      <c r="J391" s="114">
        <f t="shared" si="350"/>
        <v>144</v>
      </c>
      <c r="K391" s="114">
        <v>0</v>
      </c>
      <c r="L391" s="114">
        <v>8000</v>
      </c>
      <c r="M391" s="114">
        <v>8000</v>
      </c>
      <c r="N391" s="114">
        <v>22000</v>
      </c>
      <c r="O391" s="114">
        <v>24000</v>
      </c>
      <c r="Q391" s="114">
        <v>16</v>
      </c>
      <c r="AG391" s="114">
        <v>15</v>
      </c>
      <c r="AY391" s="114">
        <f t="shared" si="458"/>
        <v>15</v>
      </c>
      <c r="AZ391" s="114">
        <f t="shared" si="459"/>
        <v>0</v>
      </c>
      <c r="BA391" s="114">
        <f t="shared" si="460"/>
        <v>0</v>
      </c>
      <c r="BB391" s="114">
        <f t="shared" si="461"/>
        <v>0</v>
      </c>
      <c r="BC391" s="114">
        <f t="shared" si="462"/>
        <v>0</v>
      </c>
      <c r="BD391" s="114">
        <f t="shared" si="463"/>
        <v>0</v>
      </c>
      <c r="BE391" s="114">
        <f t="shared" si="464"/>
        <v>0</v>
      </c>
      <c r="BF391" s="114">
        <f t="shared" si="465"/>
        <v>0</v>
      </c>
      <c r="BG391" s="114">
        <f t="shared" si="466"/>
        <v>0</v>
      </c>
      <c r="BH391" s="114">
        <f t="shared" si="467"/>
        <v>0</v>
      </c>
      <c r="BI391" s="114">
        <f t="shared" si="468"/>
        <v>0</v>
      </c>
      <c r="BJ391" s="114">
        <f t="shared" si="469"/>
        <v>0</v>
      </c>
      <c r="BK391" s="114">
        <f t="shared" si="470"/>
        <v>0</v>
      </c>
      <c r="BL391" s="114">
        <f t="shared" si="471"/>
        <v>0</v>
      </c>
      <c r="BM391" s="114">
        <f t="shared" si="472"/>
        <v>0</v>
      </c>
      <c r="BN391" s="114">
        <f t="shared" si="473"/>
        <v>0</v>
      </c>
      <c r="BO391" s="114">
        <f t="shared" si="474"/>
        <v>15</v>
      </c>
      <c r="BP391" s="114">
        <f t="shared" si="475"/>
        <v>0</v>
      </c>
      <c r="BQ391" s="114">
        <f t="shared" si="476"/>
        <v>0</v>
      </c>
      <c r="BR391" s="114">
        <f t="shared" si="477"/>
        <v>0</v>
      </c>
      <c r="BS391" s="114">
        <f t="shared" si="478"/>
        <v>0</v>
      </c>
      <c r="BT391" s="114">
        <f t="shared" si="479"/>
        <v>0</v>
      </c>
      <c r="BU391" s="114">
        <f t="shared" si="480"/>
        <v>0</v>
      </c>
      <c r="BV391" s="114">
        <f t="shared" si="481"/>
        <v>0</v>
      </c>
      <c r="BW391" s="114">
        <f t="shared" si="482"/>
        <v>0</v>
      </c>
      <c r="BX391" s="114">
        <f t="shared" si="483"/>
        <v>0</v>
      </c>
      <c r="BY391" s="114">
        <f t="shared" si="484"/>
        <v>0</v>
      </c>
      <c r="BZ391" s="114">
        <f t="shared" si="485"/>
        <v>0</v>
      </c>
      <c r="CA391" s="114">
        <f t="shared" si="486"/>
        <v>0</v>
      </c>
      <c r="CB391" s="114">
        <f t="shared" si="487"/>
        <v>0</v>
      </c>
      <c r="CC391" s="114">
        <f t="shared" si="488"/>
        <v>0</v>
      </c>
      <c r="CD391" s="114">
        <f t="shared" si="489"/>
        <v>0</v>
      </c>
      <c r="CE391" s="114">
        <f t="shared" si="490"/>
        <v>0</v>
      </c>
      <c r="CF391" s="114">
        <f t="shared" si="491"/>
        <v>0</v>
      </c>
      <c r="CG391" s="114">
        <f t="shared" si="351"/>
        <v>15</v>
      </c>
      <c r="CH391" s="114">
        <f t="shared" si="352"/>
        <v>15</v>
      </c>
    </row>
    <row r="392" spans="1:86" s="114" customFormat="1">
      <c r="A392" s="5" t="s">
        <v>364</v>
      </c>
      <c r="B392" s="5" t="s">
        <v>106</v>
      </c>
      <c r="C392" s="5">
        <v>17</v>
      </c>
      <c r="D392" s="5">
        <v>2</v>
      </c>
      <c r="E392" s="5">
        <v>7</v>
      </c>
      <c r="F392" s="5">
        <v>15</v>
      </c>
      <c r="H392" s="114">
        <v>8640</v>
      </c>
      <c r="I392" s="114">
        <v>144</v>
      </c>
      <c r="J392" s="114">
        <f t="shared" si="350"/>
        <v>288</v>
      </c>
      <c r="K392" s="114">
        <v>0</v>
      </c>
      <c r="L392" s="114">
        <v>16000</v>
      </c>
      <c r="M392" s="114">
        <v>16000</v>
      </c>
      <c r="N392" s="114">
        <v>44000</v>
      </c>
      <c r="O392" s="114">
        <v>48000</v>
      </c>
      <c r="Q392" s="114">
        <v>17</v>
      </c>
      <c r="AG392" s="114">
        <v>16</v>
      </c>
      <c r="AY392" s="114">
        <f t="shared" si="458"/>
        <v>15</v>
      </c>
      <c r="AZ392" s="114">
        <f t="shared" si="459"/>
        <v>0</v>
      </c>
      <c r="BA392" s="114">
        <f t="shared" si="460"/>
        <v>0</v>
      </c>
      <c r="BB392" s="114">
        <f t="shared" si="461"/>
        <v>0</v>
      </c>
      <c r="BC392" s="114">
        <f t="shared" si="462"/>
        <v>0</v>
      </c>
      <c r="BD392" s="114">
        <f t="shared" si="463"/>
        <v>0</v>
      </c>
      <c r="BE392" s="114">
        <f t="shared" si="464"/>
        <v>0</v>
      </c>
      <c r="BF392" s="114">
        <f t="shared" si="465"/>
        <v>0</v>
      </c>
      <c r="BG392" s="114">
        <f t="shared" si="466"/>
        <v>0</v>
      </c>
      <c r="BH392" s="114">
        <f t="shared" si="467"/>
        <v>0</v>
      </c>
      <c r="BI392" s="114">
        <f t="shared" si="468"/>
        <v>0</v>
      </c>
      <c r="BJ392" s="114">
        <f t="shared" si="469"/>
        <v>0</v>
      </c>
      <c r="BK392" s="114">
        <f t="shared" si="470"/>
        <v>0</v>
      </c>
      <c r="BL392" s="114">
        <f t="shared" si="471"/>
        <v>0</v>
      </c>
      <c r="BM392" s="114">
        <f t="shared" si="472"/>
        <v>0</v>
      </c>
      <c r="BN392" s="114">
        <f t="shared" si="473"/>
        <v>0</v>
      </c>
      <c r="BO392" s="114">
        <f t="shared" si="474"/>
        <v>15</v>
      </c>
      <c r="BP392" s="114">
        <f t="shared" si="475"/>
        <v>0</v>
      </c>
      <c r="BQ392" s="114">
        <f t="shared" si="476"/>
        <v>0</v>
      </c>
      <c r="BR392" s="114">
        <f t="shared" si="477"/>
        <v>0</v>
      </c>
      <c r="BS392" s="114">
        <f t="shared" si="478"/>
        <v>0</v>
      </c>
      <c r="BT392" s="114">
        <f t="shared" si="479"/>
        <v>0</v>
      </c>
      <c r="BU392" s="114">
        <f t="shared" si="480"/>
        <v>0</v>
      </c>
      <c r="BV392" s="114">
        <f t="shared" si="481"/>
        <v>0</v>
      </c>
      <c r="BW392" s="114">
        <f t="shared" si="482"/>
        <v>0</v>
      </c>
      <c r="BX392" s="114">
        <f t="shared" si="483"/>
        <v>0</v>
      </c>
      <c r="BY392" s="114">
        <f t="shared" si="484"/>
        <v>0</v>
      </c>
      <c r="BZ392" s="114">
        <f t="shared" si="485"/>
        <v>0</v>
      </c>
      <c r="CA392" s="114">
        <f t="shared" si="486"/>
        <v>0</v>
      </c>
      <c r="CB392" s="114">
        <f t="shared" si="487"/>
        <v>0</v>
      </c>
      <c r="CC392" s="114">
        <f t="shared" si="488"/>
        <v>0</v>
      </c>
      <c r="CD392" s="114">
        <f t="shared" si="489"/>
        <v>0</v>
      </c>
      <c r="CE392" s="114">
        <f t="shared" si="490"/>
        <v>0</v>
      </c>
      <c r="CF392" s="114">
        <f t="shared" si="491"/>
        <v>0</v>
      </c>
      <c r="CG392" s="114">
        <f t="shared" si="351"/>
        <v>15</v>
      </c>
      <c r="CH392" s="114">
        <f t="shared" si="352"/>
        <v>15</v>
      </c>
    </row>
    <row r="393" spans="1:86" s="114" customFormat="1">
      <c r="A393" s="5" t="s">
        <v>364</v>
      </c>
      <c r="B393" s="5" t="s">
        <v>106</v>
      </c>
      <c r="C393" s="5">
        <v>18</v>
      </c>
      <c r="D393" s="5">
        <v>2</v>
      </c>
      <c r="E393" s="5">
        <v>8</v>
      </c>
      <c r="F393" s="5">
        <v>15</v>
      </c>
      <c r="H393" s="114">
        <v>17280</v>
      </c>
      <c r="I393" s="114">
        <v>288</v>
      </c>
      <c r="J393" s="114">
        <f t="shared" si="350"/>
        <v>576</v>
      </c>
      <c r="K393" s="114">
        <v>0</v>
      </c>
      <c r="L393" s="114">
        <v>32000</v>
      </c>
      <c r="M393" s="114">
        <v>32000</v>
      </c>
      <c r="N393" s="114">
        <v>88000</v>
      </c>
      <c r="O393" s="114">
        <v>96000</v>
      </c>
      <c r="Q393" s="114">
        <v>18</v>
      </c>
      <c r="AG393" s="114">
        <v>17</v>
      </c>
      <c r="AY393" s="114">
        <f t="shared" si="458"/>
        <v>15</v>
      </c>
      <c r="AZ393" s="114">
        <f t="shared" si="459"/>
        <v>0</v>
      </c>
      <c r="BA393" s="114">
        <f t="shared" si="460"/>
        <v>0</v>
      </c>
      <c r="BB393" s="114">
        <f t="shared" si="461"/>
        <v>0</v>
      </c>
      <c r="BC393" s="114">
        <f t="shared" si="462"/>
        <v>0</v>
      </c>
      <c r="BD393" s="114">
        <f t="shared" si="463"/>
        <v>0</v>
      </c>
      <c r="BE393" s="114">
        <f t="shared" si="464"/>
        <v>0</v>
      </c>
      <c r="BF393" s="114">
        <f t="shared" si="465"/>
        <v>0</v>
      </c>
      <c r="BG393" s="114">
        <f t="shared" si="466"/>
        <v>0</v>
      </c>
      <c r="BH393" s="114">
        <f t="shared" si="467"/>
        <v>0</v>
      </c>
      <c r="BI393" s="114">
        <f t="shared" si="468"/>
        <v>0</v>
      </c>
      <c r="BJ393" s="114">
        <f t="shared" si="469"/>
        <v>0</v>
      </c>
      <c r="BK393" s="114">
        <f t="shared" si="470"/>
        <v>0</v>
      </c>
      <c r="BL393" s="114">
        <f t="shared" si="471"/>
        <v>0</v>
      </c>
      <c r="BM393" s="114">
        <f t="shared" si="472"/>
        <v>0</v>
      </c>
      <c r="BN393" s="114">
        <f t="shared" si="473"/>
        <v>0</v>
      </c>
      <c r="BO393" s="114">
        <f t="shared" si="474"/>
        <v>15</v>
      </c>
      <c r="BP393" s="114">
        <f t="shared" si="475"/>
        <v>0</v>
      </c>
      <c r="BQ393" s="114">
        <f t="shared" si="476"/>
        <v>0</v>
      </c>
      <c r="BR393" s="114">
        <f t="shared" si="477"/>
        <v>0</v>
      </c>
      <c r="BS393" s="114">
        <f t="shared" si="478"/>
        <v>0</v>
      </c>
      <c r="BT393" s="114">
        <f t="shared" si="479"/>
        <v>0</v>
      </c>
      <c r="BU393" s="114">
        <f t="shared" si="480"/>
        <v>0</v>
      </c>
      <c r="BV393" s="114">
        <f t="shared" si="481"/>
        <v>0</v>
      </c>
      <c r="BW393" s="114">
        <f t="shared" si="482"/>
        <v>0</v>
      </c>
      <c r="BX393" s="114">
        <f t="shared" si="483"/>
        <v>0</v>
      </c>
      <c r="BY393" s="114">
        <f t="shared" si="484"/>
        <v>0</v>
      </c>
      <c r="BZ393" s="114">
        <f t="shared" si="485"/>
        <v>0</v>
      </c>
      <c r="CA393" s="114">
        <f t="shared" si="486"/>
        <v>0</v>
      </c>
      <c r="CB393" s="114">
        <f t="shared" si="487"/>
        <v>0</v>
      </c>
      <c r="CC393" s="114">
        <f t="shared" si="488"/>
        <v>0</v>
      </c>
      <c r="CD393" s="114">
        <f t="shared" si="489"/>
        <v>0</v>
      </c>
      <c r="CE393" s="114">
        <f t="shared" si="490"/>
        <v>0</v>
      </c>
      <c r="CF393" s="114">
        <f t="shared" si="491"/>
        <v>0</v>
      </c>
      <c r="CG393" s="114">
        <f t="shared" si="351"/>
        <v>15</v>
      </c>
      <c r="CH393" s="114">
        <f t="shared" si="352"/>
        <v>15</v>
      </c>
    </row>
    <row r="394" spans="1:86" s="114" customFormat="1">
      <c r="A394" s="5" t="s">
        <v>364</v>
      </c>
      <c r="B394" s="5" t="s">
        <v>106</v>
      </c>
      <c r="C394" s="5">
        <v>19</v>
      </c>
      <c r="D394" s="5">
        <v>2</v>
      </c>
      <c r="E394" s="5">
        <v>9</v>
      </c>
      <c r="F394" s="5">
        <v>15</v>
      </c>
      <c r="H394" s="114">
        <v>34560</v>
      </c>
      <c r="I394" s="114">
        <v>576</v>
      </c>
      <c r="J394" s="114">
        <f t="shared" si="350"/>
        <v>1152</v>
      </c>
      <c r="K394" s="114">
        <v>0</v>
      </c>
      <c r="L394" s="114">
        <v>64000</v>
      </c>
      <c r="M394" s="114">
        <v>64000</v>
      </c>
      <c r="N394" s="114">
        <v>176000</v>
      </c>
      <c r="O394" s="114">
        <v>192000</v>
      </c>
      <c r="Q394" s="114">
        <v>19</v>
      </c>
      <c r="AG394" s="114">
        <v>18</v>
      </c>
      <c r="AY394" s="114">
        <f t="shared" si="458"/>
        <v>15</v>
      </c>
      <c r="AZ394" s="114">
        <f t="shared" si="459"/>
        <v>0</v>
      </c>
      <c r="BA394" s="114">
        <f t="shared" si="460"/>
        <v>0</v>
      </c>
      <c r="BB394" s="114">
        <f t="shared" si="461"/>
        <v>0</v>
      </c>
      <c r="BC394" s="114">
        <f t="shared" si="462"/>
        <v>0</v>
      </c>
      <c r="BD394" s="114">
        <f t="shared" si="463"/>
        <v>0</v>
      </c>
      <c r="BE394" s="114">
        <f t="shared" si="464"/>
        <v>0</v>
      </c>
      <c r="BF394" s="114">
        <f t="shared" si="465"/>
        <v>0</v>
      </c>
      <c r="BG394" s="114">
        <f t="shared" si="466"/>
        <v>0</v>
      </c>
      <c r="BH394" s="114">
        <f t="shared" si="467"/>
        <v>0</v>
      </c>
      <c r="BI394" s="114">
        <f t="shared" si="468"/>
        <v>0</v>
      </c>
      <c r="BJ394" s="114">
        <f t="shared" si="469"/>
        <v>0</v>
      </c>
      <c r="BK394" s="114">
        <f t="shared" si="470"/>
        <v>0</v>
      </c>
      <c r="BL394" s="114">
        <f t="shared" si="471"/>
        <v>0</v>
      </c>
      <c r="BM394" s="114">
        <f t="shared" si="472"/>
        <v>0</v>
      </c>
      <c r="BN394" s="114">
        <f t="shared" si="473"/>
        <v>0</v>
      </c>
      <c r="BO394" s="114">
        <f t="shared" si="474"/>
        <v>15</v>
      </c>
      <c r="BP394" s="114">
        <f t="shared" si="475"/>
        <v>0</v>
      </c>
      <c r="BQ394" s="114">
        <f t="shared" si="476"/>
        <v>0</v>
      </c>
      <c r="BR394" s="114">
        <f t="shared" si="477"/>
        <v>0</v>
      </c>
      <c r="BS394" s="114">
        <f t="shared" si="478"/>
        <v>0</v>
      </c>
      <c r="BT394" s="114">
        <f t="shared" si="479"/>
        <v>0</v>
      </c>
      <c r="BU394" s="114">
        <f t="shared" si="480"/>
        <v>0</v>
      </c>
      <c r="BV394" s="114">
        <f t="shared" si="481"/>
        <v>0</v>
      </c>
      <c r="BW394" s="114">
        <f t="shared" si="482"/>
        <v>0</v>
      </c>
      <c r="BX394" s="114">
        <f t="shared" si="483"/>
        <v>0</v>
      </c>
      <c r="BY394" s="114">
        <f t="shared" si="484"/>
        <v>0</v>
      </c>
      <c r="BZ394" s="114">
        <f t="shared" si="485"/>
        <v>0</v>
      </c>
      <c r="CA394" s="114">
        <f t="shared" si="486"/>
        <v>0</v>
      </c>
      <c r="CB394" s="114">
        <f t="shared" si="487"/>
        <v>0</v>
      </c>
      <c r="CC394" s="114">
        <f t="shared" si="488"/>
        <v>0</v>
      </c>
      <c r="CD394" s="114">
        <f t="shared" si="489"/>
        <v>0</v>
      </c>
      <c r="CE394" s="114">
        <f t="shared" si="490"/>
        <v>0</v>
      </c>
      <c r="CF394" s="114">
        <f t="shared" si="491"/>
        <v>0</v>
      </c>
      <c r="CG394" s="114">
        <f t="shared" si="351"/>
        <v>15</v>
      </c>
      <c r="CH394" s="114">
        <f t="shared" si="352"/>
        <v>15</v>
      </c>
    </row>
    <row r="395" spans="1:86" s="114" customFormat="1">
      <c r="A395" s="5" t="s">
        <v>364</v>
      </c>
      <c r="B395" s="5" t="s">
        <v>106</v>
      </c>
      <c r="C395" s="5">
        <v>20</v>
      </c>
      <c r="D395" s="5">
        <v>2</v>
      </c>
      <c r="E395" s="5">
        <v>10</v>
      </c>
      <c r="F395" s="5">
        <v>15</v>
      </c>
      <c r="H395" s="114">
        <v>69120</v>
      </c>
      <c r="I395" s="114">
        <v>1152</v>
      </c>
      <c r="J395" s="114">
        <f t="shared" si="350"/>
        <v>2304</v>
      </c>
      <c r="K395" s="114">
        <v>0</v>
      </c>
      <c r="L395" s="114">
        <v>128000</v>
      </c>
      <c r="M395" s="114">
        <v>128000</v>
      </c>
      <c r="N395" s="114">
        <v>352000</v>
      </c>
      <c r="O395" s="114">
        <v>384000</v>
      </c>
      <c r="Q395" s="114">
        <v>20</v>
      </c>
      <c r="AG395" s="114">
        <v>19</v>
      </c>
      <c r="AY395" s="114">
        <f t="shared" si="458"/>
        <v>15</v>
      </c>
      <c r="AZ395" s="114">
        <f t="shared" si="459"/>
        <v>0</v>
      </c>
      <c r="BA395" s="114">
        <f t="shared" si="460"/>
        <v>0</v>
      </c>
      <c r="BB395" s="114">
        <f t="shared" si="461"/>
        <v>0</v>
      </c>
      <c r="BC395" s="114">
        <f t="shared" si="462"/>
        <v>0</v>
      </c>
      <c r="BD395" s="114">
        <f t="shared" si="463"/>
        <v>0</v>
      </c>
      <c r="BE395" s="114">
        <f t="shared" si="464"/>
        <v>0</v>
      </c>
      <c r="BF395" s="114">
        <f t="shared" si="465"/>
        <v>0</v>
      </c>
      <c r="BG395" s="114">
        <f t="shared" si="466"/>
        <v>0</v>
      </c>
      <c r="BH395" s="114">
        <f t="shared" si="467"/>
        <v>0</v>
      </c>
      <c r="BI395" s="114">
        <f t="shared" si="468"/>
        <v>0</v>
      </c>
      <c r="BJ395" s="114">
        <f t="shared" si="469"/>
        <v>0</v>
      </c>
      <c r="BK395" s="114">
        <f t="shared" si="470"/>
        <v>0</v>
      </c>
      <c r="BL395" s="114">
        <f t="shared" si="471"/>
        <v>0</v>
      </c>
      <c r="BM395" s="114">
        <f t="shared" si="472"/>
        <v>0</v>
      </c>
      <c r="BN395" s="114">
        <f t="shared" si="473"/>
        <v>0</v>
      </c>
      <c r="BO395" s="114">
        <f t="shared" si="474"/>
        <v>15</v>
      </c>
      <c r="BP395" s="114">
        <f t="shared" si="475"/>
        <v>0</v>
      </c>
      <c r="BQ395" s="114">
        <f t="shared" si="476"/>
        <v>0</v>
      </c>
      <c r="BR395" s="114">
        <f t="shared" si="477"/>
        <v>0</v>
      </c>
      <c r="BS395" s="114">
        <f t="shared" si="478"/>
        <v>0</v>
      </c>
      <c r="BT395" s="114">
        <f t="shared" si="479"/>
        <v>0</v>
      </c>
      <c r="BU395" s="114">
        <f t="shared" si="480"/>
        <v>0</v>
      </c>
      <c r="BV395" s="114">
        <f t="shared" si="481"/>
        <v>0</v>
      </c>
      <c r="BW395" s="114">
        <f t="shared" si="482"/>
        <v>0</v>
      </c>
      <c r="BX395" s="114">
        <f t="shared" si="483"/>
        <v>0</v>
      </c>
      <c r="BY395" s="114">
        <f t="shared" si="484"/>
        <v>0</v>
      </c>
      <c r="BZ395" s="114">
        <f t="shared" si="485"/>
        <v>0</v>
      </c>
      <c r="CA395" s="114">
        <f t="shared" si="486"/>
        <v>0</v>
      </c>
      <c r="CB395" s="114">
        <f t="shared" si="487"/>
        <v>0</v>
      </c>
      <c r="CC395" s="114">
        <f t="shared" si="488"/>
        <v>0</v>
      </c>
      <c r="CD395" s="114">
        <f t="shared" si="489"/>
        <v>0</v>
      </c>
      <c r="CE395" s="114">
        <f t="shared" si="490"/>
        <v>0</v>
      </c>
      <c r="CF395" s="114">
        <f t="shared" si="491"/>
        <v>0</v>
      </c>
      <c r="CG395" s="114">
        <f t="shared" si="351"/>
        <v>15</v>
      </c>
      <c r="CH395" s="114">
        <f t="shared" si="352"/>
        <v>15</v>
      </c>
    </row>
    <row r="396" spans="1:86" s="114" customFormat="1" ht="25.5">
      <c r="A396" s="5" t="s">
        <v>364</v>
      </c>
      <c r="B396" s="5" t="s">
        <v>106</v>
      </c>
      <c r="C396" s="5">
        <v>21</v>
      </c>
      <c r="D396" s="5">
        <v>2</v>
      </c>
      <c r="E396" s="5">
        <v>11</v>
      </c>
      <c r="F396" s="5">
        <v>15</v>
      </c>
      <c r="G396" s="114" t="s">
        <v>129</v>
      </c>
      <c r="H396" s="114">
        <v>138240</v>
      </c>
      <c r="I396" s="114">
        <v>384</v>
      </c>
      <c r="J396" s="114">
        <f t="shared" si="350"/>
        <v>4608</v>
      </c>
      <c r="K396" s="114">
        <v>0</v>
      </c>
      <c r="L396" s="114">
        <v>256000</v>
      </c>
      <c r="M396" s="114">
        <v>256000</v>
      </c>
      <c r="N396" s="114">
        <v>704000</v>
      </c>
      <c r="O396" s="114">
        <v>768000</v>
      </c>
      <c r="Q396" s="114">
        <v>21</v>
      </c>
      <c r="AG396" s="114">
        <v>20</v>
      </c>
      <c r="AY396" s="114">
        <f t="shared" ref="AY396:AY427" si="494">SUMIFS($CH$3:$CH$462,$A$3:$A$462,Q$2,$C$3:$C$462,Q396)</f>
        <v>15</v>
      </c>
      <c r="AZ396" s="114">
        <f t="shared" ref="AZ396:AZ427" si="495">SUMIFS($CH$3:$CH$462,$A$3:$A$462,R$2,$C$3:$C$462,R396)</f>
        <v>0</v>
      </c>
      <c r="BA396" s="114">
        <f t="shared" ref="BA396:BA427" si="496">SUMIFS($CH$3:$CH$462,$A$3:$A$462,S$2,$C$3:$C$462,S396)</f>
        <v>0</v>
      </c>
      <c r="BB396" s="114">
        <f t="shared" ref="BB396:BB427" si="497">SUMIFS($CH$3:$CH$462,$A$3:$A$462,T$2,$C$3:$C$462,T396)</f>
        <v>0</v>
      </c>
      <c r="BC396" s="114">
        <f t="shared" ref="BC396:BC427" si="498">SUMIFS($CH$3:$CH$462,$A$3:$A$462,U$2,$C$3:$C$462,U396)</f>
        <v>0</v>
      </c>
      <c r="BD396" s="114">
        <f t="shared" ref="BD396:BD427" si="499">SUMIFS($CH$3:$CH$462,$A$3:$A$462,V$2,$C$3:$C$462,V396)</f>
        <v>0</v>
      </c>
      <c r="BE396" s="114">
        <f t="shared" ref="BE396:BE427" si="500">SUMIFS($CH$3:$CH$462,$A$3:$A$462,W$2,$C$3:$C$462,W396)</f>
        <v>0</v>
      </c>
      <c r="BF396" s="114">
        <f t="shared" ref="BF396:BF427" si="501">SUMIFS($CH$3:$CH$462,$A$3:$A$462,X$2,$C$3:$C$462,X396)</f>
        <v>0</v>
      </c>
      <c r="BG396" s="114">
        <f t="shared" ref="BG396:BG427" si="502">SUMIFS($CH$3:$CH$462,$A$3:$A$462,Y$2,$C$3:$C$462,Y396)</f>
        <v>0</v>
      </c>
      <c r="BH396" s="114">
        <f t="shared" ref="BH396:BH427" si="503">SUMIFS($CH$3:$CH$462,$A$3:$A$462,Z$2,$C$3:$C$462,Z396)</f>
        <v>0</v>
      </c>
      <c r="BI396" s="114">
        <f t="shared" ref="BI396:BI427" si="504">SUMIFS($CH$3:$CH$462,$A$3:$A$462,AA$2,$C$3:$C$462,AA396)</f>
        <v>0</v>
      </c>
      <c r="BJ396" s="114">
        <f t="shared" ref="BJ396:BJ427" si="505">SUMIFS($CH$3:$CH$462,$A$3:$A$462,AB$2,$C$3:$C$462,AB396)</f>
        <v>0</v>
      </c>
      <c r="BK396" s="114">
        <f t="shared" ref="BK396:BK427" si="506">SUMIFS($CH$3:$CH$462,$A$3:$A$462,AC$2,$C$3:$C$462,AC396)</f>
        <v>0</v>
      </c>
      <c r="BL396" s="114">
        <f t="shared" ref="BL396:BL427" si="507">SUMIFS($CH$3:$CH$462,$A$3:$A$462,AD$2,$C$3:$C$462,AD396)</f>
        <v>0</v>
      </c>
      <c r="BM396" s="114">
        <f t="shared" ref="BM396:BM427" si="508">SUMIFS($CH$3:$CH$462,$A$3:$A$462,AE$2,$C$3:$C$462,AE396)</f>
        <v>0</v>
      </c>
      <c r="BN396" s="114">
        <f t="shared" ref="BN396:BN427" si="509">SUMIFS($CH$3:$CH$462,$A$3:$A$462,AF$2,$C$3:$C$462,AF396)</f>
        <v>0</v>
      </c>
      <c r="BO396" s="114">
        <f t="shared" ref="BO396:BO427" si="510">SUMIFS($CH$3:$CH$462,$A$3:$A$462,AG$2,$C$3:$C$462,AG396)</f>
        <v>15</v>
      </c>
      <c r="BP396" s="114">
        <f t="shared" ref="BP396:BP427" si="511">SUMIFS($CH$3:$CH$462,$A$3:$A$462,AH$2,$C$3:$C$462,AH396)</f>
        <v>0</v>
      </c>
      <c r="BQ396" s="114">
        <f t="shared" ref="BQ396:BQ427" si="512">SUMIFS($CH$3:$CH$462,$A$3:$A$462,AI$2,$C$3:$C$462,AI396)</f>
        <v>0</v>
      </c>
      <c r="BR396" s="114">
        <f t="shared" ref="BR396:BR427" si="513">SUMIFS($CH$3:$CH$462,$A$3:$A$462,AJ$2,$C$3:$C$462,AJ396)</f>
        <v>0</v>
      </c>
      <c r="BS396" s="114">
        <f t="shared" ref="BS396:BS427" si="514">SUMIFS($CH$3:$CH$462,$A$3:$A$462,AK$2,$C$3:$C$462,AK396)</f>
        <v>0</v>
      </c>
      <c r="BT396" s="114">
        <f t="shared" ref="BT396:BT427" si="515">SUMIFS($CH$3:$CH$462,$A$3:$A$462,AL$2,$C$3:$C$462,AL396)</f>
        <v>0</v>
      </c>
      <c r="BU396" s="114">
        <f t="shared" ref="BU396:BU427" si="516">SUMIFS($CH$3:$CH$462,$A$3:$A$462,AM$2,$C$3:$C$462,AM396)</f>
        <v>0</v>
      </c>
      <c r="BV396" s="114">
        <f t="shared" ref="BV396:BV427" si="517">SUMIFS($CH$3:$CH$462,$A$3:$A$462,AN$2,$C$3:$C$462,AN396)</f>
        <v>0</v>
      </c>
      <c r="BW396" s="114">
        <f t="shared" ref="BW396:BW427" si="518">SUMIFS($CH$3:$CH$462,$A$3:$A$462,AO$2,$C$3:$C$462,AO396)</f>
        <v>0</v>
      </c>
      <c r="BX396" s="114">
        <f t="shared" ref="BX396:BX427" si="519">SUMIFS($CH$3:$CH$462,$A$3:$A$462,AP$2,$C$3:$C$462,AP396)</f>
        <v>0</v>
      </c>
      <c r="BY396" s="114">
        <f t="shared" ref="BY396:BY427" si="520">SUMIFS($CH$3:$CH$462,$A$3:$A$462,AQ$2,$C$3:$C$462,AQ396)</f>
        <v>0</v>
      </c>
      <c r="BZ396" s="114">
        <f t="shared" ref="BZ396:BZ427" si="521">SUMIFS($CH$3:$CH$462,$A$3:$A$462,AR$2,$C$3:$C$462,AR396)</f>
        <v>0</v>
      </c>
      <c r="CA396" s="114">
        <f t="shared" ref="CA396:CA427" si="522">SUMIFS($CH$3:$CH$462,$A$3:$A$462,AS$2,$C$3:$C$462,AS396)</f>
        <v>0</v>
      </c>
      <c r="CB396" s="114">
        <f t="shared" ref="CB396:CB427" si="523">SUMIFS($CH$3:$CH$462,$A$3:$A$462,AT$2,$C$3:$C$462,AT396)</f>
        <v>0</v>
      </c>
      <c r="CC396" s="114">
        <f t="shared" ref="CC396:CC427" si="524">SUMIFS($CH$3:$CH$462,$A$3:$A$462,AU$2,$C$3:$C$462,AU396)</f>
        <v>0</v>
      </c>
      <c r="CD396" s="114">
        <f t="shared" ref="CD396:CD427" si="525">SUMIFS($CH$3:$CH$462,$A$3:$A$462,AV$2,$C$3:$C$462,AV396)</f>
        <v>0</v>
      </c>
      <c r="CE396" s="114">
        <f t="shared" ref="CE396:CE427" si="526">SUMIFS($CH$3:$CH$462,$A$3:$A$462,AW$2,$C$3:$C$462,AW396)</f>
        <v>0</v>
      </c>
      <c r="CF396" s="114">
        <f t="shared" ref="CF396:CF427" si="527">SUMIFS($CH$3:$CH$462,$A$3:$A$462,AX$2,$C$3:$C$462,AX396)</f>
        <v>0</v>
      </c>
      <c r="CG396" s="114">
        <f t="shared" si="351"/>
        <v>15</v>
      </c>
      <c r="CH396" s="114">
        <f t="shared" si="352"/>
        <v>15</v>
      </c>
    </row>
    <row r="397" spans="1:86" s="114" customFormat="1">
      <c r="A397" s="5" t="s">
        <v>89</v>
      </c>
      <c r="B397" s="5" t="s">
        <v>106</v>
      </c>
      <c r="C397" s="5">
        <v>11</v>
      </c>
      <c r="D397" s="5">
        <v>2</v>
      </c>
      <c r="E397" s="5">
        <v>1</v>
      </c>
      <c r="F397" s="5">
        <v>15</v>
      </c>
      <c r="H397" s="114">
        <v>0</v>
      </c>
      <c r="I397" s="114">
        <v>0</v>
      </c>
      <c r="J397" s="114">
        <f t="shared" si="350"/>
        <v>0</v>
      </c>
      <c r="K397" s="114">
        <v>0</v>
      </c>
      <c r="L397" s="5">
        <v>0</v>
      </c>
      <c r="M397" s="5">
        <v>0</v>
      </c>
      <c r="N397" s="5">
        <v>0</v>
      </c>
      <c r="O397" s="5">
        <v>0</v>
      </c>
      <c r="Q397" s="114">
        <v>11</v>
      </c>
      <c r="AH397" s="114">
        <v>10</v>
      </c>
      <c r="AY397" s="114">
        <f t="shared" si="494"/>
        <v>4</v>
      </c>
      <c r="AZ397" s="114">
        <f t="shared" si="495"/>
        <v>0</v>
      </c>
      <c r="BA397" s="114">
        <f t="shared" si="496"/>
        <v>0</v>
      </c>
      <c r="BB397" s="114">
        <f t="shared" si="497"/>
        <v>0</v>
      </c>
      <c r="BC397" s="114">
        <f t="shared" si="498"/>
        <v>0</v>
      </c>
      <c r="BD397" s="114">
        <f t="shared" si="499"/>
        <v>0</v>
      </c>
      <c r="BE397" s="114">
        <f t="shared" si="500"/>
        <v>0</v>
      </c>
      <c r="BF397" s="114">
        <f t="shared" si="501"/>
        <v>0</v>
      </c>
      <c r="BG397" s="114">
        <f t="shared" si="502"/>
        <v>0</v>
      </c>
      <c r="BH397" s="114">
        <f t="shared" si="503"/>
        <v>0</v>
      </c>
      <c r="BI397" s="114">
        <f t="shared" si="504"/>
        <v>0</v>
      </c>
      <c r="BJ397" s="114">
        <f t="shared" si="505"/>
        <v>0</v>
      </c>
      <c r="BK397" s="114">
        <f t="shared" si="506"/>
        <v>0</v>
      </c>
      <c r="BL397" s="114">
        <f t="shared" si="507"/>
        <v>0</v>
      </c>
      <c r="BM397" s="114">
        <f t="shared" si="508"/>
        <v>0</v>
      </c>
      <c r="BN397" s="114">
        <f t="shared" si="509"/>
        <v>0</v>
      </c>
      <c r="BO397" s="114">
        <f t="shared" si="510"/>
        <v>0</v>
      </c>
      <c r="BP397" s="114">
        <f t="shared" si="511"/>
        <v>0</v>
      </c>
      <c r="BQ397" s="114">
        <f t="shared" si="512"/>
        <v>0</v>
      </c>
      <c r="BR397" s="114">
        <f t="shared" si="513"/>
        <v>0</v>
      </c>
      <c r="BS397" s="114">
        <f t="shared" si="514"/>
        <v>0</v>
      </c>
      <c r="BT397" s="114">
        <f t="shared" si="515"/>
        <v>0</v>
      </c>
      <c r="BU397" s="114">
        <f t="shared" si="516"/>
        <v>0</v>
      </c>
      <c r="BV397" s="114">
        <f t="shared" si="517"/>
        <v>0</v>
      </c>
      <c r="BW397" s="114">
        <f t="shared" si="518"/>
        <v>0</v>
      </c>
      <c r="BX397" s="114">
        <f t="shared" si="519"/>
        <v>0</v>
      </c>
      <c r="BY397" s="114">
        <f t="shared" si="520"/>
        <v>0</v>
      </c>
      <c r="BZ397" s="114">
        <f t="shared" si="521"/>
        <v>0</v>
      </c>
      <c r="CA397" s="114">
        <f t="shared" si="522"/>
        <v>0</v>
      </c>
      <c r="CB397" s="114">
        <f t="shared" si="523"/>
        <v>0</v>
      </c>
      <c r="CC397" s="114">
        <f t="shared" si="524"/>
        <v>0</v>
      </c>
      <c r="CD397" s="114">
        <f t="shared" si="525"/>
        <v>0</v>
      </c>
      <c r="CE397" s="114">
        <f t="shared" si="526"/>
        <v>0</v>
      </c>
      <c r="CF397" s="114">
        <f t="shared" si="527"/>
        <v>0</v>
      </c>
      <c r="CG397" s="114">
        <f t="shared" si="351"/>
        <v>4</v>
      </c>
      <c r="CH397" s="114">
        <f t="shared" si="352"/>
        <v>15</v>
      </c>
    </row>
    <row r="398" spans="1:86" s="114" customFormat="1">
      <c r="A398" s="5" t="s">
        <v>89</v>
      </c>
      <c r="B398" s="5" t="s">
        <v>106</v>
      </c>
      <c r="C398" s="5">
        <v>12</v>
      </c>
      <c r="D398" s="5">
        <v>2</v>
      </c>
      <c r="E398" s="5">
        <v>2</v>
      </c>
      <c r="F398" s="5">
        <v>15</v>
      </c>
      <c r="H398" s="114">
        <v>135</v>
      </c>
      <c r="I398" s="114">
        <v>2.25</v>
      </c>
      <c r="J398" s="114">
        <f t="shared" si="350"/>
        <v>5</v>
      </c>
      <c r="K398" s="114">
        <v>0</v>
      </c>
      <c r="L398" s="5">
        <v>900</v>
      </c>
      <c r="M398" s="5">
        <v>2500</v>
      </c>
      <c r="N398" s="5">
        <v>825</v>
      </c>
      <c r="O398" s="5">
        <v>2000</v>
      </c>
      <c r="Q398" s="114">
        <v>12</v>
      </c>
      <c r="AH398" s="114">
        <v>11</v>
      </c>
      <c r="AY398" s="114">
        <f t="shared" si="494"/>
        <v>4</v>
      </c>
      <c r="AZ398" s="114">
        <f t="shared" si="495"/>
        <v>0</v>
      </c>
      <c r="BA398" s="114">
        <f t="shared" si="496"/>
        <v>0</v>
      </c>
      <c r="BB398" s="114">
        <f t="shared" si="497"/>
        <v>0</v>
      </c>
      <c r="BC398" s="114">
        <f t="shared" si="498"/>
        <v>0</v>
      </c>
      <c r="BD398" s="114">
        <f t="shared" si="499"/>
        <v>0</v>
      </c>
      <c r="BE398" s="114">
        <f t="shared" si="500"/>
        <v>0</v>
      </c>
      <c r="BF398" s="114">
        <f t="shared" si="501"/>
        <v>0</v>
      </c>
      <c r="BG398" s="114">
        <f t="shared" si="502"/>
        <v>0</v>
      </c>
      <c r="BH398" s="114">
        <f t="shared" si="503"/>
        <v>0</v>
      </c>
      <c r="BI398" s="114">
        <f t="shared" si="504"/>
        <v>0</v>
      </c>
      <c r="BJ398" s="114">
        <f t="shared" si="505"/>
        <v>0</v>
      </c>
      <c r="BK398" s="114">
        <f t="shared" si="506"/>
        <v>0</v>
      </c>
      <c r="BL398" s="114">
        <f t="shared" si="507"/>
        <v>0</v>
      </c>
      <c r="BM398" s="114">
        <f t="shared" si="508"/>
        <v>0</v>
      </c>
      <c r="BN398" s="114">
        <f t="shared" si="509"/>
        <v>0</v>
      </c>
      <c r="BO398" s="114">
        <f t="shared" si="510"/>
        <v>0</v>
      </c>
      <c r="BP398" s="114">
        <f t="shared" si="511"/>
        <v>15</v>
      </c>
      <c r="BQ398" s="114">
        <f t="shared" si="512"/>
        <v>0</v>
      </c>
      <c r="BR398" s="114">
        <f t="shared" si="513"/>
        <v>0</v>
      </c>
      <c r="BS398" s="114">
        <f t="shared" si="514"/>
        <v>0</v>
      </c>
      <c r="BT398" s="114">
        <f t="shared" si="515"/>
        <v>0</v>
      </c>
      <c r="BU398" s="114">
        <f t="shared" si="516"/>
        <v>0</v>
      </c>
      <c r="BV398" s="114">
        <f t="shared" si="517"/>
        <v>0</v>
      </c>
      <c r="BW398" s="114">
        <f t="shared" si="518"/>
        <v>0</v>
      </c>
      <c r="BX398" s="114">
        <f t="shared" si="519"/>
        <v>0</v>
      </c>
      <c r="BY398" s="114">
        <f t="shared" si="520"/>
        <v>0</v>
      </c>
      <c r="BZ398" s="114">
        <f t="shared" si="521"/>
        <v>0</v>
      </c>
      <c r="CA398" s="114">
        <f t="shared" si="522"/>
        <v>0</v>
      </c>
      <c r="CB398" s="114">
        <f t="shared" si="523"/>
        <v>0</v>
      </c>
      <c r="CC398" s="114">
        <f t="shared" si="524"/>
        <v>0</v>
      </c>
      <c r="CD398" s="114">
        <f t="shared" si="525"/>
        <v>0</v>
      </c>
      <c r="CE398" s="114">
        <f t="shared" si="526"/>
        <v>0</v>
      </c>
      <c r="CF398" s="114">
        <f t="shared" si="527"/>
        <v>0</v>
      </c>
      <c r="CG398" s="114">
        <f t="shared" si="351"/>
        <v>15</v>
      </c>
      <c r="CH398" s="114">
        <f t="shared" si="352"/>
        <v>15</v>
      </c>
    </row>
    <row r="399" spans="1:86" s="114" customFormat="1">
      <c r="A399" s="5" t="s">
        <v>89</v>
      </c>
      <c r="B399" s="5" t="s">
        <v>106</v>
      </c>
      <c r="C399" s="5">
        <v>13</v>
      </c>
      <c r="D399" s="5">
        <v>2</v>
      </c>
      <c r="E399" s="5">
        <v>3</v>
      </c>
      <c r="F399" s="5">
        <v>15</v>
      </c>
      <c r="H399" s="114">
        <v>720</v>
      </c>
      <c r="I399" s="114">
        <v>12</v>
      </c>
      <c r="J399" s="114">
        <f t="shared" si="350"/>
        <v>24</v>
      </c>
      <c r="K399" s="114">
        <v>0</v>
      </c>
      <c r="L399" s="5">
        <v>1800</v>
      </c>
      <c r="M399" s="5">
        <v>5000</v>
      </c>
      <c r="N399" s="5">
        <v>1650</v>
      </c>
      <c r="O399" s="5">
        <v>4000</v>
      </c>
      <c r="Q399" s="114">
        <v>13</v>
      </c>
      <c r="AH399" s="114">
        <v>12</v>
      </c>
      <c r="AY399" s="114">
        <f t="shared" si="494"/>
        <v>15</v>
      </c>
      <c r="AZ399" s="114">
        <f t="shared" si="495"/>
        <v>0</v>
      </c>
      <c r="BA399" s="114">
        <f t="shared" si="496"/>
        <v>0</v>
      </c>
      <c r="BB399" s="114">
        <f t="shared" si="497"/>
        <v>0</v>
      </c>
      <c r="BC399" s="114">
        <f t="shared" si="498"/>
        <v>0</v>
      </c>
      <c r="BD399" s="114">
        <f t="shared" si="499"/>
        <v>0</v>
      </c>
      <c r="BE399" s="114">
        <f t="shared" si="500"/>
        <v>0</v>
      </c>
      <c r="BF399" s="114">
        <f t="shared" si="501"/>
        <v>0</v>
      </c>
      <c r="BG399" s="114">
        <f t="shared" si="502"/>
        <v>0</v>
      </c>
      <c r="BH399" s="114">
        <f t="shared" si="503"/>
        <v>0</v>
      </c>
      <c r="BI399" s="114">
        <f t="shared" si="504"/>
        <v>0</v>
      </c>
      <c r="BJ399" s="114">
        <f t="shared" si="505"/>
        <v>0</v>
      </c>
      <c r="BK399" s="114">
        <f t="shared" si="506"/>
        <v>0</v>
      </c>
      <c r="BL399" s="114">
        <f t="shared" si="507"/>
        <v>0</v>
      </c>
      <c r="BM399" s="114">
        <f t="shared" si="508"/>
        <v>0</v>
      </c>
      <c r="BN399" s="114">
        <f t="shared" si="509"/>
        <v>0</v>
      </c>
      <c r="BO399" s="114">
        <f t="shared" si="510"/>
        <v>0</v>
      </c>
      <c r="BP399" s="114">
        <f t="shared" si="511"/>
        <v>15</v>
      </c>
      <c r="BQ399" s="114">
        <f t="shared" si="512"/>
        <v>0</v>
      </c>
      <c r="BR399" s="114">
        <f t="shared" si="513"/>
        <v>0</v>
      </c>
      <c r="BS399" s="114">
        <f t="shared" si="514"/>
        <v>0</v>
      </c>
      <c r="BT399" s="114">
        <f t="shared" si="515"/>
        <v>0</v>
      </c>
      <c r="BU399" s="114">
        <f t="shared" si="516"/>
        <v>0</v>
      </c>
      <c r="BV399" s="114">
        <f t="shared" si="517"/>
        <v>0</v>
      </c>
      <c r="BW399" s="114">
        <f t="shared" si="518"/>
        <v>0</v>
      </c>
      <c r="BX399" s="114">
        <f t="shared" si="519"/>
        <v>0</v>
      </c>
      <c r="BY399" s="114">
        <f t="shared" si="520"/>
        <v>0</v>
      </c>
      <c r="BZ399" s="114">
        <f t="shared" si="521"/>
        <v>0</v>
      </c>
      <c r="CA399" s="114">
        <f t="shared" si="522"/>
        <v>0</v>
      </c>
      <c r="CB399" s="114">
        <f t="shared" si="523"/>
        <v>0</v>
      </c>
      <c r="CC399" s="114">
        <f t="shared" si="524"/>
        <v>0</v>
      </c>
      <c r="CD399" s="114">
        <f t="shared" si="525"/>
        <v>0</v>
      </c>
      <c r="CE399" s="114">
        <f t="shared" si="526"/>
        <v>0</v>
      </c>
      <c r="CF399" s="114">
        <f t="shared" si="527"/>
        <v>0</v>
      </c>
      <c r="CG399" s="114">
        <f t="shared" si="351"/>
        <v>15</v>
      </c>
      <c r="CH399" s="114">
        <f t="shared" si="352"/>
        <v>15</v>
      </c>
    </row>
    <row r="400" spans="1:86" s="114" customFormat="1">
      <c r="A400" s="5" t="s">
        <v>89</v>
      </c>
      <c r="B400" s="5" t="s">
        <v>106</v>
      </c>
      <c r="C400" s="5">
        <v>14</v>
      </c>
      <c r="D400" s="5">
        <v>2</v>
      </c>
      <c r="E400" s="5">
        <v>4</v>
      </c>
      <c r="F400" s="5">
        <v>15</v>
      </c>
      <c r="H400" s="114">
        <v>1440</v>
      </c>
      <c r="I400" s="114">
        <v>24</v>
      </c>
      <c r="J400" s="114">
        <f t="shared" si="350"/>
        <v>48</v>
      </c>
      <c r="K400" s="114">
        <v>0</v>
      </c>
      <c r="L400" s="5">
        <v>3600</v>
      </c>
      <c r="M400" s="5">
        <v>10000</v>
      </c>
      <c r="N400" s="5">
        <v>3300</v>
      </c>
      <c r="O400" s="5">
        <v>8000</v>
      </c>
      <c r="Q400" s="114">
        <v>14</v>
      </c>
      <c r="AH400" s="114">
        <v>13</v>
      </c>
      <c r="AY400" s="114">
        <f t="shared" si="494"/>
        <v>15</v>
      </c>
      <c r="AZ400" s="114">
        <f t="shared" si="495"/>
        <v>0</v>
      </c>
      <c r="BA400" s="114">
        <f t="shared" si="496"/>
        <v>0</v>
      </c>
      <c r="BB400" s="114">
        <f t="shared" si="497"/>
        <v>0</v>
      </c>
      <c r="BC400" s="114">
        <f t="shared" si="498"/>
        <v>0</v>
      </c>
      <c r="BD400" s="114">
        <f t="shared" si="499"/>
        <v>0</v>
      </c>
      <c r="BE400" s="114">
        <f t="shared" si="500"/>
        <v>0</v>
      </c>
      <c r="BF400" s="114">
        <f t="shared" si="501"/>
        <v>0</v>
      </c>
      <c r="BG400" s="114">
        <f t="shared" si="502"/>
        <v>0</v>
      </c>
      <c r="BH400" s="114">
        <f t="shared" si="503"/>
        <v>0</v>
      </c>
      <c r="BI400" s="114">
        <f t="shared" si="504"/>
        <v>0</v>
      </c>
      <c r="BJ400" s="114">
        <f t="shared" si="505"/>
        <v>0</v>
      </c>
      <c r="BK400" s="114">
        <f t="shared" si="506"/>
        <v>0</v>
      </c>
      <c r="BL400" s="114">
        <f t="shared" si="507"/>
        <v>0</v>
      </c>
      <c r="BM400" s="114">
        <f t="shared" si="508"/>
        <v>0</v>
      </c>
      <c r="BN400" s="114">
        <f t="shared" si="509"/>
        <v>0</v>
      </c>
      <c r="BO400" s="114">
        <f t="shared" si="510"/>
        <v>0</v>
      </c>
      <c r="BP400" s="114">
        <f t="shared" si="511"/>
        <v>15</v>
      </c>
      <c r="BQ400" s="114">
        <f t="shared" si="512"/>
        <v>0</v>
      </c>
      <c r="BR400" s="114">
        <f t="shared" si="513"/>
        <v>0</v>
      </c>
      <c r="BS400" s="114">
        <f t="shared" si="514"/>
        <v>0</v>
      </c>
      <c r="BT400" s="114">
        <f t="shared" si="515"/>
        <v>0</v>
      </c>
      <c r="BU400" s="114">
        <f t="shared" si="516"/>
        <v>0</v>
      </c>
      <c r="BV400" s="114">
        <f t="shared" si="517"/>
        <v>0</v>
      </c>
      <c r="BW400" s="114">
        <f t="shared" si="518"/>
        <v>0</v>
      </c>
      <c r="BX400" s="114">
        <f t="shared" si="519"/>
        <v>0</v>
      </c>
      <c r="BY400" s="114">
        <f t="shared" si="520"/>
        <v>0</v>
      </c>
      <c r="BZ400" s="114">
        <f t="shared" si="521"/>
        <v>0</v>
      </c>
      <c r="CA400" s="114">
        <f t="shared" si="522"/>
        <v>0</v>
      </c>
      <c r="CB400" s="114">
        <f t="shared" si="523"/>
        <v>0</v>
      </c>
      <c r="CC400" s="114">
        <f t="shared" si="524"/>
        <v>0</v>
      </c>
      <c r="CD400" s="114">
        <f t="shared" si="525"/>
        <v>0</v>
      </c>
      <c r="CE400" s="114">
        <f t="shared" si="526"/>
        <v>0</v>
      </c>
      <c r="CF400" s="114">
        <f t="shared" si="527"/>
        <v>0</v>
      </c>
      <c r="CG400" s="114">
        <f t="shared" si="351"/>
        <v>15</v>
      </c>
      <c r="CH400" s="114">
        <f t="shared" si="352"/>
        <v>15</v>
      </c>
    </row>
    <row r="401" spans="1:86" s="114" customFormat="1">
      <c r="A401" s="5" t="s">
        <v>89</v>
      </c>
      <c r="B401" s="5" t="s">
        <v>106</v>
      </c>
      <c r="C401" s="5">
        <v>15</v>
      </c>
      <c r="D401" s="5">
        <v>2</v>
      </c>
      <c r="E401" s="5">
        <v>5</v>
      </c>
      <c r="F401" s="5">
        <v>15</v>
      </c>
      <c r="H401" s="114">
        <v>2880</v>
      </c>
      <c r="I401" s="114">
        <v>48</v>
      </c>
      <c r="J401" s="114">
        <f t="shared" si="350"/>
        <v>96</v>
      </c>
      <c r="K401" s="114">
        <v>0</v>
      </c>
      <c r="L401" s="5">
        <v>7200</v>
      </c>
      <c r="M401" s="5">
        <v>20000</v>
      </c>
      <c r="N401" s="5">
        <v>6600</v>
      </c>
      <c r="O401" s="5">
        <v>16000</v>
      </c>
      <c r="Q401" s="114">
        <v>15</v>
      </c>
      <c r="AH401" s="114">
        <v>14</v>
      </c>
      <c r="AY401" s="114">
        <f t="shared" si="494"/>
        <v>15</v>
      </c>
      <c r="AZ401" s="114">
        <f t="shared" si="495"/>
        <v>0</v>
      </c>
      <c r="BA401" s="114">
        <f t="shared" si="496"/>
        <v>0</v>
      </c>
      <c r="BB401" s="114">
        <f t="shared" si="497"/>
        <v>0</v>
      </c>
      <c r="BC401" s="114">
        <f t="shared" si="498"/>
        <v>0</v>
      </c>
      <c r="BD401" s="114">
        <f t="shared" si="499"/>
        <v>0</v>
      </c>
      <c r="BE401" s="114">
        <f t="shared" si="500"/>
        <v>0</v>
      </c>
      <c r="BF401" s="114">
        <f t="shared" si="501"/>
        <v>0</v>
      </c>
      <c r="BG401" s="114">
        <f t="shared" si="502"/>
        <v>0</v>
      </c>
      <c r="BH401" s="114">
        <f t="shared" si="503"/>
        <v>0</v>
      </c>
      <c r="BI401" s="114">
        <f t="shared" si="504"/>
        <v>0</v>
      </c>
      <c r="BJ401" s="114">
        <f t="shared" si="505"/>
        <v>0</v>
      </c>
      <c r="BK401" s="114">
        <f t="shared" si="506"/>
        <v>0</v>
      </c>
      <c r="BL401" s="114">
        <f t="shared" si="507"/>
        <v>0</v>
      </c>
      <c r="BM401" s="114">
        <f t="shared" si="508"/>
        <v>0</v>
      </c>
      <c r="BN401" s="114">
        <f t="shared" si="509"/>
        <v>0</v>
      </c>
      <c r="BO401" s="114">
        <f t="shared" si="510"/>
        <v>0</v>
      </c>
      <c r="BP401" s="114">
        <f t="shared" si="511"/>
        <v>15</v>
      </c>
      <c r="BQ401" s="114">
        <f t="shared" si="512"/>
        <v>0</v>
      </c>
      <c r="BR401" s="114">
        <f t="shared" si="513"/>
        <v>0</v>
      </c>
      <c r="BS401" s="114">
        <f t="shared" si="514"/>
        <v>0</v>
      </c>
      <c r="BT401" s="114">
        <f t="shared" si="515"/>
        <v>0</v>
      </c>
      <c r="BU401" s="114">
        <f t="shared" si="516"/>
        <v>0</v>
      </c>
      <c r="BV401" s="114">
        <f t="shared" si="517"/>
        <v>0</v>
      </c>
      <c r="BW401" s="114">
        <f t="shared" si="518"/>
        <v>0</v>
      </c>
      <c r="BX401" s="114">
        <f t="shared" si="519"/>
        <v>0</v>
      </c>
      <c r="BY401" s="114">
        <f t="shared" si="520"/>
        <v>0</v>
      </c>
      <c r="BZ401" s="114">
        <f t="shared" si="521"/>
        <v>0</v>
      </c>
      <c r="CA401" s="114">
        <f t="shared" si="522"/>
        <v>0</v>
      </c>
      <c r="CB401" s="114">
        <f t="shared" si="523"/>
        <v>0</v>
      </c>
      <c r="CC401" s="114">
        <f t="shared" si="524"/>
        <v>0</v>
      </c>
      <c r="CD401" s="114">
        <f t="shared" si="525"/>
        <v>0</v>
      </c>
      <c r="CE401" s="114">
        <f t="shared" si="526"/>
        <v>0</v>
      </c>
      <c r="CF401" s="114">
        <f t="shared" si="527"/>
        <v>0</v>
      </c>
      <c r="CG401" s="114">
        <f t="shared" si="351"/>
        <v>15</v>
      </c>
      <c r="CH401" s="114">
        <f t="shared" si="352"/>
        <v>15</v>
      </c>
    </row>
    <row r="402" spans="1:86" s="114" customFormat="1">
      <c r="A402" s="5" t="s">
        <v>89</v>
      </c>
      <c r="B402" s="5" t="s">
        <v>106</v>
      </c>
      <c r="C402" s="5">
        <v>16</v>
      </c>
      <c r="D402" s="5">
        <v>2</v>
      </c>
      <c r="E402" s="5">
        <v>6</v>
      </c>
      <c r="F402" s="5">
        <v>15</v>
      </c>
      <c r="H402" s="114">
        <v>5760</v>
      </c>
      <c r="I402" s="114">
        <v>96</v>
      </c>
      <c r="J402" s="114">
        <f t="shared" si="350"/>
        <v>192</v>
      </c>
      <c r="K402" s="114">
        <v>0</v>
      </c>
      <c r="L402" s="5">
        <v>14400</v>
      </c>
      <c r="M402" s="5">
        <v>40000</v>
      </c>
      <c r="N402" s="5">
        <v>13200</v>
      </c>
      <c r="O402" s="5">
        <v>32000</v>
      </c>
      <c r="Q402" s="114">
        <v>16</v>
      </c>
      <c r="AH402" s="114">
        <v>15</v>
      </c>
      <c r="AY402" s="114">
        <f t="shared" si="494"/>
        <v>15</v>
      </c>
      <c r="AZ402" s="114">
        <f t="shared" si="495"/>
        <v>0</v>
      </c>
      <c r="BA402" s="114">
        <f t="shared" si="496"/>
        <v>0</v>
      </c>
      <c r="BB402" s="114">
        <f t="shared" si="497"/>
        <v>0</v>
      </c>
      <c r="BC402" s="114">
        <f t="shared" si="498"/>
        <v>0</v>
      </c>
      <c r="BD402" s="114">
        <f t="shared" si="499"/>
        <v>0</v>
      </c>
      <c r="BE402" s="114">
        <f t="shared" si="500"/>
        <v>0</v>
      </c>
      <c r="BF402" s="114">
        <f t="shared" si="501"/>
        <v>0</v>
      </c>
      <c r="BG402" s="114">
        <f t="shared" si="502"/>
        <v>0</v>
      </c>
      <c r="BH402" s="114">
        <f t="shared" si="503"/>
        <v>0</v>
      </c>
      <c r="BI402" s="114">
        <f t="shared" si="504"/>
        <v>0</v>
      </c>
      <c r="BJ402" s="114">
        <f t="shared" si="505"/>
        <v>0</v>
      </c>
      <c r="BK402" s="114">
        <f t="shared" si="506"/>
        <v>0</v>
      </c>
      <c r="BL402" s="114">
        <f t="shared" si="507"/>
        <v>0</v>
      </c>
      <c r="BM402" s="114">
        <f t="shared" si="508"/>
        <v>0</v>
      </c>
      <c r="BN402" s="114">
        <f t="shared" si="509"/>
        <v>0</v>
      </c>
      <c r="BO402" s="114">
        <f t="shared" si="510"/>
        <v>0</v>
      </c>
      <c r="BP402" s="114">
        <f t="shared" si="511"/>
        <v>15</v>
      </c>
      <c r="BQ402" s="114">
        <f t="shared" si="512"/>
        <v>0</v>
      </c>
      <c r="BR402" s="114">
        <f t="shared" si="513"/>
        <v>0</v>
      </c>
      <c r="BS402" s="114">
        <f t="shared" si="514"/>
        <v>0</v>
      </c>
      <c r="BT402" s="114">
        <f t="shared" si="515"/>
        <v>0</v>
      </c>
      <c r="BU402" s="114">
        <f t="shared" si="516"/>
        <v>0</v>
      </c>
      <c r="BV402" s="114">
        <f t="shared" si="517"/>
        <v>0</v>
      </c>
      <c r="BW402" s="114">
        <f t="shared" si="518"/>
        <v>0</v>
      </c>
      <c r="BX402" s="114">
        <f t="shared" si="519"/>
        <v>0</v>
      </c>
      <c r="BY402" s="114">
        <f t="shared" si="520"/>
        <v>0</v>
      </c>
      <c r="BZ402" s="114">
        <f t="shared" si="521"/>
        <v>0</v>
      </c>
      <c r="CA402" s="114">
        <f t="shared" si="522"/>
        <v>0</v>
      </c>
      <c r="CB402" s="114">
        <f t="shared" si="523"/>
        <v>0</v>
      </c>
      <c r="CC402" s="114">
        <f t="shared" si="524"/>
        <v>0</v>
      </c>
      <c r="CD402" s="114">
        <f t="shared" si="525"/>
        <v>0</v>
      </c>
      <c r="CE402" s="114">
        <f t="shared" si="526"/>
        <v>0</v>
      </c>
      <c r="CF402" s="114">
        <f t="shared" si="527"/>
        <v>0</v>
      </c>
      <c r="CG402" s="114">
        <f t="shared" si="351"/>
        <v>15</v>
      </c>
      <c r="CH402" s="114">
        <f t="shared" si="352"/>
        <v>15</v>
      </c>
    </row>
    <row r="403" spans="1:86" s="114" customFormat="1">
      <c r="A403" s="5" t="s">
        <v>89</v>
      </c>
      <c r="B403" s="5" t="s">
        <v>106</v>
      </c>
      <c r="C403" s="5">
        <v>17</v>
      </c>
      <c r="D403" s="5">
        <v>2</v>
      </c>
      <c r="E403" s="5">
        <v>7</v>
      </c>
      <c r="F403" s="5">
        <v>15</v>
      </c>
      <c r="H403" s="114">
        <v>11520</v>
      </c>
      <c r="I403" s="114">
        <v>192</v>
      </c>
      <c r="J403" s="114">
        <f t="shared" si="350"/>
        <v>384</v>
      </c>
      <c r="K403" s="114">
        <v>0</v>
      </c>
      <c r="L403" s="5">
        <v>28800</v>
      </c>
      <c r="M403" s="5">
        <v>80000</v>
      </c>
      <c r="N403" s="5">
        <v>26400</v>
      </c>
      <c r="O403" s="5">
        <v>64000</v>
      </c>
      <c r="Q403" s="114">
        <v>17</v>
      </c>
      <c r="AH403" s="114">
        <v>16</v>
      </c>
      <c r="AY403" s="114">
        <f t="shared" si="494"/>
        <v>15</v>
      </c>
      <c r="AZ403" s="114">
        <f t="shared" si="495"/>
        <v>0</v>
      </c>
      <c r="BA403" s="114">
        <f t="shared" si="496"/>
        <v>0</v>
      </c>
      <c r="BB403" s="114">
        <f t="shared" si="497"/>
        <v>0</v>
      </c>
      <c r="BC403" s="114">
        <f t="shared" si="498"/>
        <v>0</v>
      </c>
      <c r="BD403" s="114">
        <f t="shared" si="499"/>
        <v>0</v>
      </c>
      <c r="BE403" s="114">
        <f t="shared" si="500"/>
        <v>0</v>
      </c>
      <c r="BF403" s="114">
        <f t="shared" si="501"/>
        <v>0</v>
      </c>
      <c r="BG403" s="114">
        <f t="shared" si="502"/>
        <v>0</v>
      </c>
      <c r="BH403" s="114">
        <f t="shared" si="503"/>
        <v>0</v>
      </c>
      <c r="BI403" s="114">
        <f t="shared" si="504"/>
        <v>0</v>
      </c>
      <c r="BJ403" s="114">
        <f t="shared" si="505"/>
        <v>0</v>
      </c>
      <c r="BK403" s="114">
        <f t="shared" si="506"/>
        <v>0</v>
      </c>
      <c r="BL403" s="114">
        <f t="shared" si="507"/>
        <v>0</v>
      </c>
      <c r="BM403" s="114">
        <f t="shared" si="508"/>
        <v>0</v>
      </c>
      <c r="BN403" s="114">
        <f t="shared" si="509"/>
        <v>0</v>
      </c>
      <c r="BO403" s="114">
        <f t="shared" si="510"/>
        <v>0</v>
      </c>
      <c r="BP403" s="114">
        <f t="shared" si="511"/>
        <v>15</v>
      </c>
      <c r="BQ403" s="114">
        <f t="shared" si="512"/>
        <v>0</v>
      </c>
      <c r="BR403" s="114">
        <f t="shared" si="513"/>
        <v>0</v>
      </c>
      <c r="BS403" s="114">
        <f t="shared" si="514"/>
        <v>0</v>
      </c>
      <c r="BT403" s="114">
        <f t="shared" si="515"/>
        <v>0</v>
      </c>
      <c r="BU403" s="114">
        <f t="shared" si="516"/>
        <v>0</v>
      </c>
      <c r="BV403" s="114">
        <f t="shared" si="517"/>
        <v>0</v>
      </c>
      <c r="BW403" s="114">
        <f t="shared" si="518"/>
        <v>0</v>
      </c>
      <c r="BX403" s="114">
        <f t="shared" si="519"/>
        <v>0</v>
      </c>
      <c r="BY403" s="114">
        <f t="shared" si="520"/>
        <v>0</v>
      </c>
      <c r="BZ403" s="114">
        <f t="shared" si="521"/>
        <v>0</v>
      </c>
      <c r="CA403" s="114">
        <f t="shared" si="522"/>
        <v>0</v>
      </c>
      <c r="CB403" s="114">
        <f t="shared" si="523"/>
        <v>0</v>
      </c>
      <c r="CC403" s="114">
        <f t="shared" si="524"/>
        <v>0</v>
      </c>
      <c r="CD403" s="114">
        <f t="shared" si="525"/>
        <v>0</v>
      </c>
      <c r="CE403" s="114">
        <f t="shared" si="526"/>
        <v>0</v>
      </c>
      <c r="CF403" s="114">
        <f t="shared" si="527"/>
        <v>0</v>
      </c>
      <c r="CG403" s="114">
        <f t="shared" si="351"/>
        <v>15</v>
      </c>
      <c r="CH403" s="114">
        <f t="shared" si="352"/>
        <v>15</v>
      </c>
    </row>
    <row r="404" spans="1:86" s="114" customFormat="1">
      <c r="A404" s="5" t="s">
        <v>89</v>
      </c>
      <c r="B404" s="5" t="s">
        <v>106</v>
      </c>
      <c r="C404" s="5">
        <v>18</v>
      </c>
      <c r="D404" s="5">
        <v>2</v>
      </c>
      <c r="E404" s="5">
        <v>8</v>
      </c>
      <c r="F404" s="5">
        <v>15</v>
      </c>
      <c r="H404" s="114">
        <v>23040</v>
      </c>
      <c r="I404" s="114">
        <v>384</v>
      </c>
      <c r="J404" s="114">
        <f t="shared" si="350"/>
        <v>768</v>
      </c>
      <c r="K404" s="114">
        <v>0</v>
      </c>
      <c r="L404" s="5">
        <v>57600</v>
      </c>
      <c r="M404" s="5">
        <v>160000</v>
      </c>
      <c r="N404" s="5">
        <v>52800</v>
      </c>
      <c r="O404" s="5">
        <v>128000</v>
      </c>
      <c r="Q404" s="114">
        <v>18</v>
      </c>
      <c r="AH404" s="114">
        <v>17</v>
      </c>
      <c r="AY404" s="114">
        <f t="shared" si="494"/>
        <v>15</v>
      </c>
      <c r="AZ404" s="114">
        <f t="shared" si="495"/>
        <v>0</v>
      </c>
      <c r="BA404" s="114">
        <f t="shared" si="496"/>
        <v>0</v>
      </c>
      <c r="BB404" s="114">
        <f t="shared" si="497"/>
        <v>0</v>
      </c>
      <c r="BC404" s="114">
        <f t="shared" si="498"/>
        <v>0</v>
      </c>
      <c r="BD404" s="114">
        <f t="shared" si="499"/>
        <v>0</v>
      </c>
      <c r="BE404" s="114">
        <f t="shared" si="500"/>
        <v>0</v>
      </c>
      <c r="BF404" s="114">
        <f t="shared" si="501"/>
        <v>0</v>
      </c>
      <c r="BG404" s="114">
        <f t="shared" si="502"/>
        <v>0</v>
      </c>
      <c r="BH404" s="114">
        <f t="shared" si="503"/>
        <v>0</v>
      </c>
      <c r="BI404" s="114">
        <f t="shared" si="504"/>
        <v>0</v>
      </c>
      <c r="BJ404" s="114">
        <f t="shared" si="505"/>
        <v>0</v>
      </c>
      <c r="BK404" s="114">
        <f t="shared" si="506"/>
        <v>0</v>
      </c>
      <c r="BL404" s="114">
        <f t="shared" si="507"/>
        <v>0</v>
      </c>
      <c r="BM404" s="114">
        <f t="shared" si="508"/>
        <v>0</v>
      </c>
      <c r="BN404" s="114">
        <f t="shared" si="509"/>
        <v>0</v>
      </c>
      <c r="BO404" s="114">
        <f t="shared" si="510"/>
        <v>0</v>
      </c>
      <c r="BP404" s="114">
        <f t="shared" si="511"/>
        <v>15</v>
      </c>
      <c r="BQ404" s="114">
        <f t="shared" si="512"/>
        <v>0</v>
      </c>
      <c r="BR404" s="114">
        <f t="shared" si="513"/>
        <v>0</v>
      </c>
      <c r="BS404" s="114">
        <f t="shared" si="514"/>
        <v>0</v>
      </c>
      <c r="BT404" s="114">
        <f t="shared" si="515"/>
        <v>0</v>
      </c>
      <c r="BU404" s="114">
        <f t="shared" si="516"/>
        <v>0</v>
      </c>
      <c r="BV404" s="114">
        <f t="shared" si="517"/>
        <v>0</v>
      </c>
      <c r="BW404" s="114">
        <f t="shared" si="518"/>
        <v>0</v>
      </c>
      <c r="BX404" s="114">
        <f t="shared" si="519"/>
        <v>0</v>
      </c>
      <c r="BY404" s="114">
        <f t="shared" si="520"/>
        <v>0</v>
      </c>
      <c r="BZ404" s="114">
        <f t="shared" si="521"/>
        <v>0</v>
      </c>
      <c r="CA404" s="114">
        <f t="shared" si="522"/>
        <v>0</v>
      </c>
      <c r="CB404" s="114">
        <f t="shared" si="523"/>
        <v>0</v>
      </c>
      <c r="CC404" s="114">
        <f t="shared" si="524"/>
        <v>0</v>
      </c>
      <c r="CD404" s="114">
        <f t="shared" si="525"/>
        <v>0</v>
      </c>
      <c r="CE404" s="114">
        <f t="shared" si="526"/>
        <v>0</v>
      </c>
      <c r="CF404" s="114">
        <f t="shared" si="527"/>
        <v>0</v>
      </c>
      <c r="CG404" s="114">
        <f t="shared" si="351"/>
        <v>15</v>
      </c>
      <c r="CH404" s="114">
        <f t="shared" si="352"/>
        <v>15</v>
      </c>
    </row>
    <row r="405" spans="1:86" s="114" customFormat="1">
      <c r="A405" s="5" t="s">
        <v>89</v>
      </c>
      <c r="B405" s="5" t="s">
        <v>106</v>
      </c>
      <c r="C405" s="5">
        <v>19</v>
      </c>
      <c r="D405" s="5">
        <v>2</v>
      </c>
      <c r="E405" s="5">
        <v>9</v>
      </c>
      <c r="F405" s="5">
        <v>15</v>
      </c>
      <c r="H405" s="114">
        <v>46080</v>
      </c>
      <c r="I405" s="114">
        <v>768</v>
      </c>
      <c r="J405" s="114">
        <f t="shared" si="350"/>
        <v>1536</v>
      </c>
      <c r="K405" s="114">
        <v>0</v>
      </c>
      <c r="L405" s="5">
        <v>115200</v>
      </c>
      <c r="M405" s="5">
        <v>320000</v>
      </c>
      <c r="N405" s="5">
        <v>105600</v>
      </c>
      <c r="O405" s="5">
        <v>256000</v>
      </c>
      <c r="Q405" s="114">
        <v>19</v>
      </c>
      <c r="AH405" s="114">
        <v>18</v>
      </c>
      <c r="AY405" s="114">
        <f t="shared" si="494"/>
        <v>15</v>
      </c>
      <c r="AZ405" s="114">
        <f t="shared" si="495"/>
        <v>0</v>
      </c>
      <c r="BA405" s="114">
        <f t="shared" si="496"/>
        <v>0</v>
      </c>
      <c r="BB405" s="114">
        <f t="shared" si="497"/>
        <v>0</v>
      </c>
      <c r="BC405" s="114">
        <f t="shared" si="498"/>
        <v>0</v>
      </c>
      <c r="BD405" s="114">
        <f t="shared" si="499"/>
        <v>0</v>
      </c>
      <c r="BE405" s="114">
        <f t="shared" si="500"/>
        <v>0</v>
      </c>
      <c r="BF405" s="114">
        <f t="shared" si="501"/>
        <v>0</v>
      </c>
      <c r="BG405" s="114">
        <f t="shared" si="502"/>
        <v>0</v>
      </c>
      <c r="BH405" s="114">
        <f t="shared" si="503"/>
        <v>0</v>
      </c>
      <c r="BI405" s="114">
        <f t="shared" si="504"/>
        <v>0</v>
      </c>
      <c r="BJ405" s="114">
        <f t="shared" si="505"/>
        <v>0</v>
      </c>
      <c r="BK405" s="114">
        <f t="shared" si="506"/>
        <v>0</v>
      </c>
      <c r="BL405" s="114">
        <f t="shared" si="507"/>
        <v>0</v>
      </c>
      <c r="BM405" s="114">
        <f t="shared" si="508"/>
        <v>0</v>
      </c>
      <c r="BN405" s="114">
        <f t="shared" si="509"/>
        <v>0</v>
      </c>
      <c r="BO405" s="114">
        <f t="shared" si="510"/>
        <v>0</v>
      </c>
      <c r="BP405" s="114">
        <f t="shared" si="511"/>
        <v>15</v>
      </c>
      <c r="BQ405" s="114">
        <f t="shared" si="512"/>
        <v>0</v>
      </c>
      <c r="BR405" s="114">
        <f t="shared" si="513"/>
        <v>0</v>
      </c>
      <c r="BS405" s="114">
        <f t="shared" si="514"/>
        <v>0</v>
      </c>
      <c r="BT405" s="114">
        <f t="shared" si="515"/>
        <v>0</v>
      </c>
      <c r="BU405" s="114">
        <f t="shared" si="516"/>
        <v>0</v>
      </c>
      <c r="BV405" s="114">
        <f t="shared" si="517"/>
        <v>0</v>
      </c>
      <c r="BW405" s="114">
        <f t="shared" si="518"/>
        <v>0</v>
      </c>
      <c r="BX405" s="114">
        <f t="shared" si="519"/>
        <v>0</v>
      </c>
      <c r="BY405" s="114">
        <f t="shared" si="520"/>
        <v>0</v>
      </c>
      <c r="BZ405" s="114">
        <f t="shared" si="521"/>
        <v>0</v>
      </c>
      <c r="CA405" s="114">
        <f t="shared" si="522"/>
        <v>0</v>
      </c>
      <c r="CB405" s="114">
        <f t="shared" si="523"/>
        <v>0</v>
      </c>
      <c r="CC405" s="114">
        <f t="shared" si="524"/>
        <v>0</v>
      </c>
      <c r="CD405" s="114">
        <f t="shared" si="525"/>
        <v>0</v>
      </c>
      <c r="CE405" s="114">
        <f t="shared" si="526"/>
        <v>0</v>
      </c>
      <c r="CF405" s="114">
        <f t="shared" si="527"/>
        <v>0</v>
      </c>
      <c r="CG405" s="114">
        <f t="shared" si="351"/>
        <v>15</v>
      </c>
      <c r="CH405" s="114">
        <f t="shared" si="352"/>
        <v>15</v>
      </c>
    </row>
    <row r="406" spans="1:86" s="114" customFormat="1">
      <c r="A406" s="5" t="s">
        <v>89</v>
      </c>
      <c r="B406" s="5" t="s">
        <v>106</v>
      </c>
      <c r="C406" s="5">
        <v>20</v>
      </c>
      <c r="D406" s="5">
        <v>2</v>
      </c>
      <c r="E406" s="5">
        <v>10</v>
      </c>
      <c r="F406" s="5">
        <v>15</v>
      </c>
      <c r="H406" s="114">
        <v>92160</v>
      </c>
      <c r="I406" s="114">
        <v>1536</v>
      </c>
      <c r="J406" s="114">
        <f t="shared" si="350"/>
        <v>3072</v>
      </c>
      <c r="K406" s="114">
        <v>0</v>
      </c>
      <c r="L406" s="5">
        <v>230400</v>
      </c>
      <c r="M406" s="5">
        <v>640000</v>
      </c>
      <c r="N406" s="5">
        <v>211200</v>
      </c>
      <c r="O406" s="5">
        <v>512000</v>
      </c>
      <c r="Q406" s="114">
        <v>20</v>
      </c>
      <c r="AH406" s="114">
        <v>19</v>
      </c>
      <c r="AY406" s="114">
        <f t="shared" si="494"/>
        <v>15</v>
      </c>
      <c r="AZ406" s="114">
        <f t="shared" si="495"/>
        <v>0</v>
      </c>
      <c r="BA406" s="114">
        <f t="shared" si="496"/>
        <v>0</v>
      </c>
      <c r="BB406" s="114">
        <f t="shared" si="497"/>
        <v>0</v>
      </c>
      <c r="BC406" s="114">
        <f t="shared" si="498"/>
        <v>0</v>
      </c>
      <c r="BD406" s="114">
        <f t="shared" si="499"/>
        <v>0</v>
      </c>
      <c r="BE406" s="114">
        <f t="shared" si="500"/>
        <v>0</v>
      </c>
      <c r="BF406" s="114">
        <f t="shared" si="501"/>
        <v>0</v>
      </c>
      <c r="BG406" s="114">
        <f t="shared" si="502"/>
        <v>0</v>
      </c>
      <c r="BH406" s="114">
        <f t="shared" si="503"/>
        <v>0</v>
      </c>
      <c r="BI406" s="114">
        <f t="shared" si="504"/>
        <v>0</v>
      </c>
      <c r="BJ406" s="114">
        <f t="shared" si="505"/>
        <v>0</v>
      </c>
      <c r="BK406" s="114">
        <f t="shared" si="506"/>
        <v>0</v>
      </c>
      <c r="BL406" s="114">
        <f t="shared" si="507"/>
        <v>0</v>
      </c>
      <c r="BM406" s="114">
        <f t="shared" si="508"/>
        <v>0</v>
      </c>
      <c r="BN406" s="114">
        <f t="shared" si="509"/>
        <v>0</v>
      </c>
      <c r="BO406" s="114">
        <f t="shared" si="510"/>
        <v>0</v>
      </c>
      <c r="BP406" s="114">
        <f t="shared" si="511"/>
        <v>15</v>
      </c>
      <c r="BQ406" s="114">
        <f t="shared" si="512"/>
        <v>0</v>
      </c>
      <c r="BR406" s="114">
        <f t="shared" si="513"/>
        <v>0</v>
      </c>
      <c r="BS406" s="114">
        <f t="shared" si="514"/>
        <v>0</v>
      </c>
      <c r="BT406" s="114">
        <f t="shared" si="515"/>
        <v>0</v>
      </c>
      <c r="BU406" s="114">
        <f t="shared" si="516"/>
        <v>0</v>
      </c>
      <c r="BV406" s="114">
        <f t="shared" si="517"/>
        <v>0</v>
      </c>
      <c r="BW406" s="114">
        <f t="shared" si="518"/>
        <v>0</v>
      </c>
      <c r="BX406" s="114">
        <f t="shared" si="519"/>
        <v>0</v>
      </c>
      <c r="BY406" s="114">
        <f t="shared" si="520"/>
        <v>0</v>
      </c>
      <c r="BZ406" s="114">
        <f t="shared" si="521"/>
        <v>0</v>
      </c>
      <c r="CA406" s="114">
        <f t="shared" si="522"/>
        <v>0</v>
      </c>
      <c r="CB406" s="114">
        <f t="shared" si="523"/>
        <v>0</v>
      </c>
      <c r="CC406" s="114">
        <f t="shared" si="524"/>
        <v>0</v>
      </c>
      <c r="CD406" s="114">
        <f t="shared" si="525"/>
        <v>0</v>
      </c>
      <c r="CE406" s="114">
        <f t="shared" si="526"/>
        <v>0</v>
      </c>
      <c r="CF406" s="114">
        <f t="shared" si="527"/>
        <v>0</v>
      </c>
      <c r="CG406" s="114">
        <f t="shared" si="351"/>
        <v>15</v>
      </c>
      <c r="CH406" s="114">
        <f t="shared" si="352"/>
        <v>15</v>
      </c>
    </row>
    <row r="407" spans="1:86" s="114" customFormat="1" ht="25.5">
      <c r="A407" s="5" t="s">
        <v>89</v>
      </c>
      <c r="B407" s="5" t="s">
        <v>106</v>
      </c>
      <c r="C407" s="5">
        <v>21</v>
      </c>
      <c r="D407" s="5">
        <v>2</v>
      </c>
      <c r="E407" s="5">
        <v>11</v>
      </c>
      <c r="F407" s="5">
        <v>15</v>
      </c>
      <c r="G407" s="114" t="s">
        <v>129</v>
      </c>
      <c r="H407" s="114">
        <v>184320</v>
      </c>
      <c r="I407" s="114">
        <v>512</v>
      </c>
      <c r="J407" s="114">
        <f t="shared" si="350"/>
        <v>6144</v>
      </c>
      <c r="K407" s="114">
        <v>0</v>
      </c>
      <c r="L407" s="5">
        <v>460800</v>
      </c>
      <c r="M407" s="5">
        <v>1280000</v>
      </c>
      <c r="N407" s="5">
        <v>422400</v>
      </c>
      <c r="O407" s="5">
        <v>1024000</v>
      </c>
      <c r="Q407" s="114">
        <v>21</v>
      </c>
      <c r="AH407" s="114">
        <v>20</v>
      </c>
      <c r="AY407" s="114">
        <f t="shared" si="494"/>
        <v>15</v>
      </c>
      <c r="AZ407" s="114">
        <f t="shared" si="495"/>
        <v>0</v>
      </c>
      <c r="BA407" s="114">
        <f t="shared" si="496"/>
        <v>0</v>
      </c>
      <c r="BB407" s="114">
        <f t="shared" si="497"/>
        <v>0</v>
      </c>
      <c r="BC407" s="114">
        <f t="shared" si="498"/>
        <v>0</v>
      </c>
      <c r="BD407" s="114">
        <f t="shared" si="499"/>
        <v>0</v>
      </c>
      <c r="BE407" s="114">
        <f t="shared" si="500"/>
        <v>0</v>
      </c>
      <c r="BF407" s="114">
        <f t="shared" si="501"/>
        <v>0</v>
      </c>
      <c r="BG407" s="114">
        <f t="shared" si="502"/>
        <v>0</v>
      </c>
      <c r="BH407" s="114">
        <f t="shared" si="503"/>
        <v>0</v>
      </c>
      <c r="BI407" s="114">
        <f t="shared" si="504"/>
        <v>0</v>
      </c>
      <c r="BJ407" s="114">
        <f t="shared" si="505"/>
        <v>0</v>
      </c>
      <c r="BK407" s="114">
        <f t="shared" si="506"/>
        <v>0</v>
      </c>
      <c r="BL407" s="114">
        <f t="shared" si="507"/>
        <v>0</v>
      </c>
      <c r="BM407" s="114">
        <f t="shared" si="508"/>
        <v>0</v>
      </c>
      <c r="BN407" s="114">
        <f t="shared" si="509"/>
        <v>0</v>
      </c>
      <c r="BO407" s="114">
        <f t="shared" si="510"/>
        <v>0</v>
      </c>
      <c r="BP407" s="114">
        <f t="shared" si="511"/>
        <v>15</v>
      </c>
      <c r="BQ407" s="114">
        <f t="shared" si="512"/>
        <v>0</v>
      </c>
      <c r="BR407" s="114">
        <f t="shared" si="513"/>
        <v>0</v>
      </c>
      <c r="BS407" s="114">
        <f t="shared" si="514"/>
        <v>0</v>
      </c>
      <c r="BT407" s="114">
        <f t="shared" si="515"/>
        <v>0</v>
      </c>
      <c r="BU407" s="114">
        <f t="shared" si="516"/>
        <v>0</v>
      </c>
      <c r="BV407" s="114">
        <f t="shared" si="517"/>
        <v>0</v>
      </c>
      <c r="BW407" s="114">
        <f t="shared" si="518"/>
        <v>0</v>
      </c>
      <c r="BX407" s="114">
        <f t="shared" si="519"/>
        <v>0</v>
      </c>
      <c r="BY407" s="114">
        <f t="shared" si="520"/>
        <v>0</v>
      </c>
      <c r="BZ407" s="114">
        <f t="shared" si="521"/>
        <v>0</v>
      </c>
      <c r="CA407" s="114">
        <f t="shared" si="522"/>
        <v>0</v>
      </c>
      <c r="CB407" s="114">
        <f t="shared" si="523"/>
        <v>0</v>
      </c>
      <c r="CC407" s="114">
        <f t="shared" si="524"/>
        <v>0</v>
      </c>
      <c r="CD407" s="114">
        <f t="shared" si="525"/>
        <v>0</v>
      </c>
      <c r="CE407" s="114">
        <f t="shared" si="526"/>
        <v>0</v>
      </c>
      <c r="CF407" s="114">
        <f t="shared" si="527"/>
        <v>0</v>
      </c>
      <c r="CG407" s="114">
        <f t="shared" si="351"/>
        <v>15</v>
      </c>
      <c r="CH407" s="114">
        <f t="shared" si="352"/>
        <v>15</v>
      </c>
    </row>
    <row r="408" spans="1:86" s="114" customFormat="1">
      <c r="A408" s="5" t="s">
        <v>365</v>
      </c>
      <c r="B408" s="5" t="s">
        <v>106</v>
      </c>
      <c r="C408" s="5">
        <v>11</v>
      </c>
      <c r="D408" s="5">
        <v>2</v>
      </c>
      <c r="E408" s="5">
        <v>1</v>
      </c>
      <c r="F408" s="5">
        <v>15</v>
      </c>
      <c r="H408" s="114">
        <v>0</v>
      </c>
      <c r="I408" s="114">
        <v>0</v>
      </c>
      <c r="J408" s="114">
        <f t="shared" si="350"/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Q408" s="114">
        <v>11</v>
      </c>
      <c r="AI408" s="114">
        <v>10</v>
      </c>
      <c r="AY408" s="114">
        <f t="shared" si="494"/>
        <v>4</v>
      </c>
      <c r="AZ408" s="114">
        <f t="shared" si="495"/>
        <v>0</v>
      </c>
      <c r="BA408" s="114">
        <f t="shared" si="496"/>
        <v>0</v>
      </c>
      <c r="BB408" s="114">
        <f t="shared" si="497"/>
        <v>0</v>
      </c>
      <c r="BC408" s="114">
        <f t="shared" si="498"/>
        <v>0</v>
      </c>
      <c r="BD408" s="114">
        <f t="shared" si="499"/>
        <v>0</v>
      </c>
      <c r="BE408" s="114">
        <f t="shared" si="500"/>
        <v>0</v>
      </c>
      <c r="BF408" s="114">
        <f t="shared" si="501"/>
        <v>0</v>
      </c>
      <c r="BG408" s="114">
        <f t="shared" si="502"/>
        <v>0</v>
      </c>
      <c r="BH408" s="114">
        <f t="shared" si="503"/>
        <v>0</v>
      </c>
      <c r="BI408" s="114">
        <f t="shared" si="504"/>
        <v>0</v>
      </c>
      <c r="BJ408" s="114">
        <f t="shared" si="505"/>
        <v>0</v>
      </c>
      <c r="BK408" s="114">
        <f t="shared" si="506"/>
        <v>0</v>
      </c>
      <c r="BL408" s="114">
        <f t="shared" si="507"/>
        <v>0</v>
      </c>
      <c r="BM408" s="114">
        <f t="shared" si="508"/>
        <v>0</v>
      </c>
      <c r="BN408" s="114">
        <f t="shared" si="509"/>
        <v>0</v>
      </c>
      <c r="BO408" s="114">
        <f t="shared" si="510"/>
        <v>0</v>
      </c>
      <c r="BP408" s="114">
        <f t="shared" si="511"/>
        <v>0</v>
      </c>
      <c r="BQ408" s="114">
        <f t="shared" si="512"/>
        <v>0</v>
      </c>
      <c r="BR408" s="114">
        <f t="shared" si="513"/>
        <v>0</v>
      </c>
      <c r="BS408" s="114">
        <f t="shared" si="514"/>
        <v>0</v>
      </c>
      <c r="BT408" s="114">
        <f t="shared" si="515"/>
        <v>0</v>
      </c>
      <c r="BU408" s="114">
        <f t="shared" si="516"/>
        <v>0</v>
      </c>
      <c r="BV408" s="114">
        <f t="shared" si="517"/>
        <v>0</v>
      </c>
      <c r="BW408" s="114">
        <f t="shared" si="518"/>
        <v>0</v>
      </c>
      <c r="BX408" s="114">
        <f t="shared" si="519"/>
        <v>0</v>
      </c>
      <c r="BY408" s="114">
        <f t="shared" si="520"/>
        <v>0</v>
      </c>
      <c r="BZ408" s="114">
        <f t="shared" si="521"/>
        <v>0</v>
      </c>
      <c r="CA408" s="114">
        <f t="shared" si="522"/>
        <v>0</v>
      </c>
      <c r="CB408" s="114">
        <f t="shared" si="523"/>
        <v>0</v>
      </c>
      <c r="CC408" s="114">
        <f t="shared" si="524"/>
        <v>0</v>
      </c>
      <c r="CD408" s="114">
        <f t="shared" si="525"/>
        <v>0</v>
      </c>
      <c r="CE408" s="114">
        <f t="shared" si="526"/>
        <v>0</v>
      </c>
      <c r="CF408" s="114">
        <f t="shared" si="527"/>
        <v>0</v>
      </c>
      <c r="CG408" s="114">
        <f t="shared" si="351"/>
        <v>4</v>
      </c>
      <c r="CH408" s="114">
        <f t="shared" si="352"/>
        <v>15</v>
      </c>
    </row>
    <row r="409" spans="1:86" s="114" customFormat="1">
      <c r="A409" s="5" t="s">
        <v>365</v>
      </c>
      <c r="B409" s="5" t="s">
        <v>106</v>
      </c>
      <c r="C409" s="5">
        <v>12</v>
      </c>
      <c r="D409" s="5">
        <v>2</v>
      </c>
      <c r="E409" s="5">
        <v>2</v>
      </c>
      <c r="F409" s="5">
        <v>15</v>
      </c>
      <c r="H409" s="114">
        <v>270</v>
      </c>
      <c r="I409" s="114">
        <v>4.5</v>
      </c>
      <c r="J409" s="114">
        <f t="shared" si="350"/>
        <v>9</v>
      </c>
      <c r="K409" s="5">
        <v>0</v>
      </c>
      <c r="L409" s="112">
        <v>1050</v>
      </c>
      <c r="M409" s="112">
        <v>3000</v>
      </c>
      <c r="N409" s="112">
        <v>2750</v>
      </c>
      <c r="O409" s="112">
        <v>1000</v>
      </c>
      <c r="Q409" s="114">
        <v>12</v>
      </c>
      <c r="AI409" s="114">
        <v>11</v>
      </c>
      <c r="AY409" s="114">
        <f t="shared" si="494"/>
        <v>4</v>
      </c>
      <c r="AZ409" s="114">
        <f t="shared" si="495"/>
        <v>0</v>
      </c>
      <c r="BA409" s="114">
        <f t="shared" si="496"/>
        <v>0</v>
      </c>
      <c r="BB409" s="114">
        <f t="shared" si="497"/>
        <v>0</v>
      </c>
      <c r="BC409" s="114">
        <f t="shared" si="498"/>
        <v>0</v>
      </c>
      <c r="BD409" s="114">
        <f t="shared" si="499"/>
        <v>0</v>
      </c>
      <c r="BE409" s="114">
        <f t="shared" si="500"/>
        <v>0</v>
      </c>
      <c r="BF409" s="114">
        <f t="shared" si="501"/>
        <v>0</v>
      </c>
      <c r="BG409" s="114">
        <f t="shared" si="502"/>
        <v>0</v>
      </c>
      <c r="BH409" s="114">
        <f t="shared" si="503"/>
        <v>0</v>
      </c>
      <c r="BI409" s="114">
        <f t="shared" si="504"/>
        <v>0</v>
      </c>
      <c r="BJ409" s="114">
        <f t="shared" si="505"/>
        <v>0</v>
      </c>
      <c r="BK409" s="114">
        <f t="shared" si="506"/>
        <v>0</v>
      </c>
      <c r="BL409" s="114">
        <f t="shared" si="507"/>
        <v>0</v>
      </c>
      <c r="BM409" s="114">
        <f t="shared" si="508"/>
        <v>0</v>
      </c>
      <c r="BN409" s="114">
        <f t="shared" si="509"/>
        <v>0</v>
      </c>
      <c r="BO409" s="114">
        <f t="shared" si="510"/>
        <v>0</v>
      </c>
      <c r="BP409" s="114">
        <f t="shared" si="511"/>
        <v>0</v>
      </c>
      <c r="BQ409" s="114">
        <f t="shared" si="512"/>
        <v>15</v>
      </c>
      <c r="BR409" s="114">
        <f t="shared" si="513"/>
        <v>0</v>
      </c>
      <c r="BS409" s="114">
        <f t="shared" si="514"/>
        <v>0</v>
      </c>
      <c r="BT409" s="114">
        <f t="shared" si="515"/>
        <v>0</v>
      </c>
      <c r="BU409" s="114">
        <f t="shared" si="516"/>
        <v>0</v>
      </c>
      <c r="BV409" s="114">
        <f t="shared" si="517"/>
        <v>0</v>
      </c>
      <c r="BW409" s="114">
        <f t="shared" si="518"/>
        <v>0</v>
      </c>
      <c r="BX409" s="114">
        <f t="shared" si="519"/>
        <v>0</v>
      </c>
      <c r="BY409" s="114">
        <f t="shared" si="520"/>
        <v>0</v>
      </c>
      <c r="BZ409" s="114">
        <f t="shared" si="521"/>
        <v>0</v>
      </c>
      <c r="CA409" s="114">
        <f t="shared" si="522"/>
        <v>0</v>
      </c>
      <c r="CB409" s="114">
        <f t="shared" si="523"/>
        <v>0</v>
      </c>
      <c r="CC409" s="114">
        <f t="shared" si="524"/>
        <v>0</v>
      </c>
      <c r="CD409" s="114">
        <f t="shared" si="525"/>
        <v>0</v>
      </c>
      <c r="CE409" s="114">
        <f t="shared" si="526"/>
        <v>0</v>
      </c>
      <c r="CF409" s="114">
        <f t="shared" si="527"/>
        <v>0</v>
      </c>
      <c r="CG409" s="114">
        <f t="shared" si="351"/>
        <v>15</v>
      </c>
      <c r="CH409" s="114">
        <f t="shared" si="352"/>
        <v>15</v>
      </c>
    </row>
    <row r="410" spans="1:86" s="114" customFormat="1">
      <c r="A410" s="5" t="s">
        <v>365</v>
      </c>
      <c r="B410" s="5" t="s">
        <v>106</v>
      </c>
      <c r="C410" s="5">
        <v>13</v>
      </c>
      <c r="D410" s="5">
        <v>2</v>
      </c>
      <c r="E410" s="5">
        <v>3</v>
      </c>
      <c r="F410" s="5">
        <v>15</v>
      </c>
      <c r="H410" s="114">
        <v>1080</v>
      </c>
      <c r="I410" s="114">
        <v>18</v>
      </c>
      <c r="J410" s="114">
        <f t="shared" si="350"/>
        <v>36</v>
      </c>
      <c r="K410" s="5">
        <v>0</v>
      </c>
      <c r="L410" s="112">
        <v>2100</v>
      </c>
      <c r="M410" s="112">
        <v>6000</v>
      </c>
      <c r="N410" s="112">
        <v>5500</v>
      </c>
      <c r="O410" s="112">
        <v>2000</v>
      </c>
      <c r="Q410" s="114">
        <v>13</v>
      </c>
      <c r="AI410" s="114">
        <v>12</v>
      </c>
      <c r="AY410" s="114">
        <f t="shared" si="494"/>
        <v>15</v>
      </c>
      <c r="AZ410" s="114">
        <f t="shared" si="495"/>
        <v>0</v>
      </c>
      <c r="BA410" s="114">
        <f t="shared" si="496"/>
        <v>0</v>
      </c>
      <c r="BB410" s="114">
        <f t="shared" si="497"/>
        <v>0</v>
      </c>
      <c r="BC410" s="114">
        <f t="shared" si="498"/>
        <v>0</v>
      </c>
      <c r="BD410" s="114">
        <f t="shared" si="499"/>
        <v>0</v>
      </c>
      <c r="BE410" s="114">
        <f t="shared" si="500"/>
        <v>0</v>
      </c>
      <c r="BF410" s="114">
        <f t="shared" si="501"/>
        <v>0</v>
      </c>
      <c r="BG410" s="114">
        <f t="shared" si="502"/>
        <v>0</v>
      </c>
      <c r="BH410" s="114">
        <f t="shared" si="503"/>
        <v>0</v>
      </c>
      <c r="BI410" s="114">
        <f t="shared" si="504"/>
        <v>0</v>
      </c>
      <c r="BJ410" s="114">
        <f t="shared" si="505"/>
        <v>0</v>
      </c>
      <c r="BK410" s="114">
        <f t="shared" si="506"/>
        <v>0</v>
      </c>
      <c r="BL410" s="114">
        <f t="shared" si="507"/>
        <v>0</v>
      </c>
      <c r="BM410" s="114">
        <f t="shared" si="508"/>
        <v>0</v>
      </c>
      <c r="BN410" s="114">
        <f t="shared" si="509"/>
        <v>0</v>
      </c>
      <c r="BO410" s="114">
        <f t="shared" si="510"/>
        <v>0</v>
      </c>
      <c r="BP410" s="114">
        <f t="shared" si="511"/>
        <v>0</v>
      </c>
      <c r="BQ410" s="114">
        <f t="shared" si="512"/>
        <v>15</v>
      </c>
      <c r="BR410" s="114">
        <f t="shared" si="513"/>
        <v>0</v>
      </c>
      <c r="BS410" s="114">
        <f t="shared" si="514"/>
        <v>0</v>
      </c>
      <c r="BT410" s="114">
        <f t="shared" si="515"/>
        <v>0</v>
      </c>
      <c r="BU410" s="114">
        <f t="shared" si="516"/>
        <v>0</v>
      </c>
      <c r="BV410" s="114">
        <f t="shared" si="517"/>
        <v>0</v>
      </c>
      <c r="BW410" s="114">
        <f t="shared" si="518"/>
        <v>0</v>
      </c>
      <c r="BX410" s="114">
        <f t="shared" si="519"/>
        <v>0</v>
      </c>
      <c r="BY410" s="114">
        <f t="shared" si="520"/>
        <v>0</v>
      </c>
      <c r="BZ410" s="114">
        <f t="shared" si="521"/>
        <v>0</v>
      </c>
      <c r="CA410" s="114">
        <f t="shared" si="522"/>
        <v>0</v>
      </c>
      <c r="CB410" s="114">
        <f t="shared" si="523"/>
        <v>0</v>
      </c>
      <c r="CC410" s="114">
        <f t="shared" si="524"/>
        <v>0</v>
      </c>
      <c r="CD410" s="114">
        <f t="shared" si="525"/>
        <v>0</v>
      </c>
      <c r="CE410" s="114">
        <f t="shared" si="526"/>
        <v>0</v>
      </c>
      <c r="CF410" s="114">
        <f t="shared" si="527"/>
        <v>0</v>
      </c>
      <c r="CG410" s="114">
        <f t="shared" si="351"/>
        <v>15</v>
      </c>
      <c r="CH410" s="114">
        <f t="shared" si="352"/>
        <v>15</v>
      </c>
    </row>
    <row r="411" spans="1:86" s="114" customFormat="1">
      <c r="A411" s="5" t="s">
        <v>365</v>
      </c>
      <c r="B411" s="5" t="s">
        <v>106</v>
      </c>
      <c r="C411" s="5">
        <v>14</v>
      </c>
      <c r="D411" s="5">
        <v>2</v>
      </c>
      <c r="E411" s="5">
        <v>4</v>
      </c>
      <c r="F411" s="5">
        <v>15</v>
      </c>
      <c r="H411" s="114">
        <v>2160</v>
      </c>
      <c r="I411" s="114">
        <v>36</v>
      </c>
      <c r="J411" s="114">
        <f t="shared" si="350"/>
        <v>72</v>
      </c>
      <c r="K411" s="5">
        <v>0</v>
      </c>
      <c r="L411" s="112">
        <v>4200</v>
      </c>
      <c r="M411" s="112">
        <v>12000</v>
      </c>
      <c r="N411" s="112">
        <v>11000</v>
      </c>
      <c r="O411" s="112">
        <v>4000</v>
      </c>
      <c r="Q411" s="114">
        <v>14</v>
      </c>
      <c r="AI411" s="114">
        <v>13</v>
      </c>
      <c r="AY411" s="114">
        <f t="shared" si="494"/>
        <v>15</v>
      </c>
      <c r="AZ411" s="114">
        <f t="shared" si="495"/>
        <v>0</v>
      </c>
      <c r="BA411" s="114">
        <f t="shared" si="496"/>
        <v>0</v>
      </c>
      <c r="BB411" s="114">
        <f t="shared" si="497"/>
        <v>0</v>
      </c>
      <c r="BC411" s="114">
        <f t="shared" si="498"/>
        <v>0</v>
      </c>
      <c r="BD411" s="114">
        <f t="shared" si="499"/>
        <v>0</v>
      </c>
      <c r="BE411" s="114">
        <f t="shared" si="500"/>
        <v>0</v>
      </c>
      <c r="BF411" s="114">
        <f t="shared" si="501"/>
        <v>0</v>
      </c>
      <c r="BG411" s="114">
        <f t="shared" si="502"/>
        <v>0</v>
      </c>
      <c r="BH411" s="114">
        <f t="shared" si="503"/>
        <v>0</v>
      </c>
      <c r="BI411" s="114">
        <f t="shared" si="504"/>
        <v>0</v>
      </c>
      <c r="BJ411" s="114">
        <f t="shared" si="505"/>
        <v>0</v>
      </c>
      <c r="BK411" s="114">
        <f t="shared" si="506"/>
        <v>0</v>
      </c>
      <c r="BL411" s="114">
        <f t="shared" si="507"/>
        <v>0</v>
      </c>
      <c r="BM411" s="114">
        <f t="shared" si="508"/>
        <v>0</v>
      </c>
      <c r="BN411" s="114">
        <f t="shared" si="509"/>
        <v>0</v>
      </c>
      <c r="BO411" s="114">
        <f t="shared" si="510"/>
        <v>0</v>
      </c>
      <c r="BP411" s="114">
        <f t="shared" si="511"/>
        <v>0</v>
      </c>
      <c r="BQ411" s="114">
        <f t="shared" si="512"/>
        <v>15</v>
      </c>
      <c r="BR411" s="114">
        <f t="shared" si="513"/>
        <v>0</v>
      </c>
      <c r="BS411" s="114">
        <f t="shared" si="514"/>
        <v>0</v>
      </c>
      <c r="BT411" s="114">
        <f t="shared" si="515"/>
        <v>0</v>
      </c>
      <c r="BU411" s="114">
        <f t="shared" si="516"/>
        <v>0</v>
      </c>
      <c r="BV411" s="114">
        <f t="shared" si="517"/>
        <v>0</v>
      </c>
      <c r="BW411" s="114">
        <f t="shared" si="518"/>
        <v>0</v>
      </c>
      <c r="BX411" s="114">
        <f t="shared" si="519"/>
        <v>0</v>
      </c>
      <c r="BY411" s="114">
        <f t="shared" si="520"/>
        <v>0</v>
      </c>
      <c r="BZ411" s="114">
        <f t="shared" si="521"/>
        <v>0</v>
      </c>
      <c r="CA411" s="114">
        <f t="shared" si="522"/>
        <v>0</v>
      </c>
      <c r="CB411" s="114">
        <f t="shared" si="523"/>
        <v>0</v>
      </c>
      <c r="CC411" s="114">
        <f t="shared" si="524"/>
        <v>0</v>
      </c>
      <c r="CD411" s="114">
        <f t="shared" si="525"/>
        <v>0</v>
      </c>
      <c r="CE411" s="114">
        <f t="shared" si="526"/>
        <v>0</v>
      </c>
      <c r="CF411" s="114">
        <f t="shared" si="527"/>
        <v>0</v>
      </c>
      <c r="CG411" s="114">
        <f t="shared" si="351"/>
        <v>15</v>
      </c>
      <c r="CH411" s="114">
        <f t="shared" si="352"/>
        <v>15</v>
      </c>
    </row>
    <row r="412" spans="1:86" s="114" customFormat="1">
      <c r="A412" s="5" t="s">
        <v>365</v>
      </c>
      <c r="B412" s="5" t="s">
        <v>106</v>
      </c>
      <c r="C412" s="5">
        <v>15</v>
      </c>
      <c r="D412" s="5">
        <v>2</v>
      </c>
      <c r="E412" s="5">
        <v>5</v>
      </c>
      <c r="F412" s="5">
        <v>15</v>
      </c>
      <c r="H412" s="114">
        <v>4320</v>
      </c>
      <c r="I412" s="114">
        <v>72</v>
      </c>
      <c r="J412" s="114">
        <f t="shared" si="350"/>
        <v>144</v>
      </c>
      <c r="K412" s="5">
        <v>0</v>
      </c>
      <c r="L412" s="112">
        <v>8400</v>
      </c>
      <c r="M412" s="112">
        <v>24000</v>
      </c>
      <c r="N412" s="112">
        <v>22000</v>
      </c>
      <c r="O412" s="112">
        <v>8000</v>
      </c>
      <c r="Q412" s="114">
        <v>15</v>
      </c>
      <c r="AI412" s="114">
        <v>14</v>
      </c>
      <c r="AY412" s="114">
        <f t="shared" si="494"/>
        <v>15</v>
      </c>
      <c r="AZ412" s="114">
        <f t="shared" si="495"/>
        <v>0</v>
      </c>
      <c r="BA412" s="114">
        <f t="shared" si="496"/>
        <v>0</v>
      </c>
      <c r="BB412" s="114">
        <f t="shared" si="497"/>
        <v>0</v>
      </c>
      <c r="BC412" s="114">
        <f t="shared" si="498"/>
        <v>0</v>
      </c>
      <c r="BD412" s="114">
        <f t="shared" si="499"/>
        <v>0</v>
      </c>
      <c r="BE412" s="114">
        <f t="shared" si="500"/>
        <v>0</v>
      </c>
      <c r="BF412" s="114">
        <f t="shared" si="501"/>
        <v>0</v>
      </c>
      <c r="BG412" s="114">
        <f t="shared" si="502"/>
        <v>0</v>
      </c>
      <c r="BH412" s="114">
        <f t="shared" si="503"/>
        <v>0</v>
      </c>
      <c r="BI412" s="114">
        <f t="shared" si="504"/>
        <v>0</v>
      </c>
      <c r="BJ412" s="114">
        <f t="shared" si="505"/>
        <v>0</v>
      </c>
      <c r="BK412" s="114">
        <f t="shared" si="506"/>
        <v>0</v>
      </c>
      <c r="BL412" s="114">
        <f t="shared" si="507"/>
        <v>0</v>
      </c>
      <c r="BM412" s="114">
        <f t="shared" si="508"/>
        <v>0</v>
      </c>
      <c r="BN412" s="114">
        <f t="shared" si="509"/>
        <v>0</v>
      </c>
      <c r="BO412" s="114">
        <f t="shared" si="510"/>
        <v>0</v>
      </c>
      <c r="BP412" s="114">
        <f t="shared" si="511"/>
        <v>0</v>
      </c>
      <c r="BQ412" s="114">
        <f t="shared" si="512"/>
        <v>15</v>
      </c>
      <c r="BR412" s="114">
        <f t="shared" si="513"/>
        <v>0</v>
      </c>
      <c r="BS412" s="114">
        <f t="shared" si="514"/>
        <v>0</v>
      </c>
      <c r="BT412" s="114">
        <f t="shared" si="515"/>
        <v>0</v>
      </c>
      <c r="BU412" s="114">
        <f t="shared" si="516"/>
        <v>0</v>
      </c>
      <c r="BV412" s="114">
        <f t="shared" si="517"/>
        <v>0</v>
      </c>
      <c r="BW412" s="114">
        <f t="shared" si="518"/>
        <v>0</v>
      </c>
      <c r="BX412" s="114">
        <f t="shared" si="519"/>
        <v>0</v>
      </c>
      <c r="BY412" s="114">
        <f t="shared" si="520"/>
        <v>0</v>
      </c>
      <c r="BZ412" s="114">
        <f t="shared" si="521"/>
        <v>0</v>
      </c>
      <c r="CA412" s="114">
        <f t="shared" si="522"/>
        <v>0</v>
      </c>
      <c r="CB412" s="114">
        <f t="shared" si="523"/>
        <v>0</v>
      </c>
      <c r="CC412" s="114">
        <f t="shared" si="524"/>
        <v>0</v>
      </c>
      <c r="CD412" s="114">
        <f t="shared" si="525"/>
        <v>0</v>
      </c>
      <c r="CE412" s="114">
        <f t="shared" si="526"/>
        <v>0</v>
      </c>
      <c r="CF412" s="114">
        <f t="shared" si="527"/>
        <v>0</v>
      </c>
      <c r="CG412" s="114">
        <f t="shared" si="351"/>
        <v>15</v>
      </c>
      <c r="CH412" s="114">
        <f t="shared" si="352"/>
        <v>15</v>
      </c>
    </row>
    <row r="413" spans="1:86" s="114" customFormat="1">
      <c r="A413" s="5" t="s">
        <v>365</v>
      </c>
      <c r="B413" s="5" t="s">
        <v>106</v>
      </c>
      <c r="C413" s="5">
        <v>16</v>
      </c>
      <c r="D413" s="5">
        <v>2</v>
      </c>
      <c r="E413" s="5">
        <v>6</v>
      </c>
      <c r="F413" s="5">
        <v>15</v>
      </c>
      <c r="H413" s="114">
        <v>8640</v>
      </c>
      <c r="I413" s="114">
        <v>144</v>
      </c>
      <c r="J413" s="114">
        <f t="shared" si="350"/>
        <v>288</v>
      </c>
      <c r="K413" s="5">
        <v>0</v>
      </c>
      <c r="L413" s="112">
        <v>16800</v>
      </c>
      <c r="M413" s="112">
        <v>48000</v>
      </c>
      <c r="N413" s="112">
        <v>44000</v>
      </c>
      <c r="O413" s="112">
        <v>16000</v>
      </c>
      <c r="Q413" s="114">
        <v>16</v>
      </c>
      <c r="AI413" s="114">
        <v>15</v>
      </c>
      <c r="AY413" s="114">
        <f t="shared" si="494"/>
        <v>15</v>
      </c>
      <c r="AZ413" s="114">
        <f t="shared" si="495"/>
        <v>0</v>
      </c>
      <c r="BA413" s="114">
        <f t="shared" si="496"/>
        <v>0</v>
      </c>
      <c r="BB413" s="114">
        <f t="shared" si="497"/>
        <v>0</v>
      </c>
      <c r="BC413" s="114">
        <f t="shared" si="498"/>
        <v>0</v>
      </c>
      <c r="BD413" s="114">
        <f t="shared" si="499"/>
        <v>0</v>
      </c>
      <c r="BE413" s="114">
        <f t="shared" si="500"/>
        <v>0</v>
      </c>
      <c r="BF413" s="114">
        <f t="shared" si="501"/>
        <v>0</v>
      </c>
      <c r="BG413" s="114">
        <f t="shared" si="502"/>
        <v>0</v>
      </c>
      <c r="BH413" s="114">
        <f t="shared" si="503"/>
        <v>0</v>
      </c>
      <c r="BI413" s="114">
        <f t="shared" si="504"/>
        <v>0</v>
      </c>
      <c r="BJ413" s="114">
        <f t="shared" si="505"/>
        <v>0</v>
      </c>
      <c r="BK413" s="114">
        <f t="shared" si="506"/>
        <v>0</v>
      </c>
      <c r="BL413" s="114">
        <f t="shared" si="507"/>
        <v>0</v>
      </c>
      <c r="BM413" s="114">
        <f t="shared" si="508"/>
        <v>0</v>
      </c>
      <c r="BN413" s="114">
        <f t="shared" si="509"/>
        <v>0</v>
      </c>
      <c r="BO413" s="114">
        <f t="shared" si="510"/>
        <v>0</v>
      </c>
      <c r="BP413" s="114">
        <f t="shared" si="511"/>
        <v>0</v>
      </c>
      <c r="BQ413" s="114">
        <f t="shared" si="512"/>
        <v>15</v>
      </c>
      <c r="BR413" s="114">
        <f t="shared" si="513"/>
        <v>0</v>
      </c>
      <c r="BS413" s="114">
        <f t="shared" si="514"/>
        <v>0</v>
      </c>
      <c r="BT413" s="114">
        <f t="shared" si="515"/>
        <v>0</v>
      </c>
      <c r="BU413" s="114">
        <f t="shared" si="516"/>
        <v>0</v>
      </c>
      <c r="BV413" s="114">
        <f t="shared" si="517"/>
        <v>0</v>
      </c>
      <c r="BW413" s="114">
        <f t="shared" si="518"/>
        <v>0</v>
      </c>
      <c r="BX413" s="114">
        <f t="shared" si="519"/>
        <v>0</v>
      </c>
      <c r="BY413" s="114">
        <f t="shared" si="520"/>
        <v>0</v>
      </c>
      <c r="BZ413" s="114">
        <f t="shared" si="521"/>
        <v>0</v>
      </c>
      <c r="CA413" s="114">
        <f t="shared" si="522"/>
        <v>0</v>
      </c>
      <c r="CB413" s="114">
        <f t="shared" si="523"/>
        <v>0</v>
      </c>
      <c r="CC413" s="114">
        <f t="shared" si="524"/>
        <v>0</v>
      </c>
      <c r="CD413" s="114">
        <f t="shared" si="525"/>
        <v>0</v>
      </c>
      <c r="CE413" s="114">
        <f t="shared" si="526"/>
        <v>0</v>
      </c>
      <c r="CF413" s="114">
        <f t="shared" si="527"/>
        <v>0</v>
      </c>
      <c r="CG413" s="114">
        <f t="shared" si="351"/>
        <v>15</v>
      </c>
      <c r="CH413" s="114">
        <f t="shared" si="352"/>
        <v>15</v>
      </c>
    </row>
    <row r="414" spans="1:86" s="114" customFormat="1">
      <c r="A414" s="5" t="s">
        <v>365</v>
      </c>
      <c r="B414" s="5" t="s">
        <v>106</v>
      </c>
      <c r="C414" s="5">
        <v>17</v>
      </c>
      <c r="D414" s="5">
        <v>2</v>
      </c>
      <c r="E414" s="5">
        <v>7</v>
      </c>
      <c r="F414" s="5">
        <v>15</v>
      </c>
      <c r="H414" s="114">
        <v>17280</v>
      </c>
      <c r="I414" s="114">
        <v>288</v>
      </c>
      <c r="J414" s="114">
        <f t="shared" si="350"/>
        <v>576</v>
      </c>
      <c r="K414" s="5">
        <v>0</v>
      </c>
      <c r="L414" s="112">
        <v>33600</v>
      </c>
      <c r="M414" s="112">
        <v>96000</v>
      </c>
      <c r="N414" s="112">
        <v>88000</v>
      </c>
      <c r="O414" s="112">
        <v>32000</v>
      </c>
      <c r="Q414" s="114">
        <v>17</v>
      </c>
      <c r="AI414" s="114">
        <v>16</v>
      </c>
      <c r="AY414" s="114">
        <f t="shared" si="494"/>
        <v>15</v>
      </c>
      <c r="AZ414" s="114">
        <f t="shared" si="495"/>
        <v>0</v>
      </c>
      <c r="BA414" s="114">
        <f t="shared" si="496"/>
        <v>0</v>
      </c>
      <c r="BB414" s="114">
        <f t="shared" si="497"/>
        <v>0</v>
      </c>
      <c r="BC414" s="114">
        <f t="shared" si="498"/>
        <v>0</v>
      </c>
      <c r="BD414" s="114">
        <f t="shared" si="499"/>
        <v>0</v>
      </c>
      <c r="BE414" s="114">
        <f t="shared" si="500"/>
        <v>0</v>
      </c>
      <c r="BF414" s="114">
        <f t="shared" si="501"/>
        <v>0</v>
      </c>
      <c r="BG414" s="114">
        <f t="shared" si="502"/>
        <v>0</v>
      </c>
      <c r="BH414" s="114">
        <f t="shared" si="503"/>
        <v>0</v>
      </c>
      <c r="BI414" s="114">
        <f t="shared" si="504"/>
        <v>0</v>
      </c>
      <c r="BJ414" s="114">
        <f t="shared" si="505"/>
        <v>0</v>
      </c>
      <c r="BK414" s="114">
        <f t="shared" si="506"/>
        <v>0</v>
      </c>
      <c r="BL414" s="114">
        <f t="shared" si="507"/>
        <v>0</v>
      </c>
      <c r="BM414" s="114">
        <f t="shared" si="508"/>
        <v>0</v>
      </c>
      <c r="BN414" s="114">
        <f t="shared" si="509"/>
        <v>0</v>
      </c>
      <c r="BO414" s="114">
        <f t="shared" si="510"/>
        <v>0</v>
      </c>
      <c r="BP414" s="114">
        <f t="shared" si="511"/>
        <v>0</v>
      </c>
      <c r="BQ414" s="114">
        <f t="shared" si="512"/>
        <v>15</v>
      </c>
      <c r="BR414" s="114">
        <f t="shared" si="513"/>
        <v>0</v>
      </c>
      <c r="BS414" s="114">
        <f t="shared" si="514"/>
        <v>0</v>
      </c>
      <c r="BT414" s="114">
        <f t="shared" si="515"/>
        <v>0</v>
      </c>
      <c r="BU414" s="114">
        <f t="shared" si="516"/>
        <v>0</v>
      </c>
      <c r="BV414" s="114">
        <f t="shared" si="517"/>
        <v>0</v>
      </c>
      <c r="BW414" s="114">
        <f t="shared" si="518"/>
        <v>0</v>
      </c>
      <c r="BX414" s="114">
        <f t="shared" si="519"/>
        <v>0</v>
      </c>
      <c r="BY414" s="114">
        <f t="shared" si="520"/>
        <v>0</v>
      </c>
      <c r="BZ414" s="114">
        <f t="shared" si="521"/>
        <v>0</v>
      </c>
      <c r="CA414" s="114">
        <f t="shared" si="522"/>
        <v>0</v>
      </c>
      <c r="CB414" s="114">
        <f t="shared" si="523"/>
        <v>0</v>
      </c>
      <c r="CC414" s="114">
        <f t="shared" si="524"/>
        <v>0</v>
      </c>
      <c r="CD414" s="114">
        <f t="shared" si="525"/>
        <v>0</v>
      </c>
      <c r="CE414" s="114">
        <f t="shared" si="526"/>
        <v>0</v>
      </c>
      <c r="CF414" s="114">
        <f t="shared" si="527"/>
        <v>0</v>
      </c>
      <c r="CG414" s="114">
        <f t="shared" si="351"/>
        <v>15</v>
      </c>
      <c r="CH414" s="114">
        <f t="shared" si="352"/>
        <v>15</v>
      </c>
    </row>
    <row r="415" spans="1:86" s="114" customFormat="1">
      <c r="A415" s="5" t="s">
        <v>365</v>
      </c>
      <c r="B415" s="5" t="s">
        <v>106</v>
      </c>
      <c r="C415" s="5">
        <v>18</v>
      </c>
      <c r="D415" s="5">
        <v>2</v>
      </c>
      <c r="E415" s="5">
        <v>8</v>
      </c>
      <c r="F415" s="5">
        <v>15</v>
      </c>
      <c r="H415" s="114">
        <v>34560</v>
      </c>
      <c r="I415" s="114">
        <v>576</v>
      </c>
      <c r="J415" s="114">
        <f t="shared" si="350"/>
        <v>1152</v>
      </c>
      <c r="K415" s="5">
        <v>0</v>
      </c>
      <c r="L415" s="112">
        <v>67200</v>
      </c>
      <c r="M415" s="112">
        <v>192000</v>
      </c>
      <c r="N415" s="112">
        <v>176000</v>
      </c>
      <c r="O415" s="112">
        <v>64000</v>
      </c>
      <c r="Q415" s="114">
        <v>18</v>
      </c>
      <c r="AI415" s="114">
        <v>17</v>
      </c>
      <c r="AY415" s="114">
        <f t="shared" si="494"/>
        <v>15</v>
      </c>
      <c r="AZ415" s="114">
        <f t="shared" si="495"/>
        <v>0</v>
      </c>
      <c r="BA415" s="114">
        <f t="shared" si="496"/>
        <v>0</v>
      </c>
      <c r="BB415" s="114">
        <f t="shared" si="497"/>
        <v>0</v>
      </c>
      <c r="BC415" s="114">
        <f t="shared" si="498"/>
        <v>0</v>
      </c>
      <c r="BD415" s="114">
        <f t="shared" si="499"/>
        <v>0</v>
      </c>
      <c r="BE415" s="114">
        <f t="shared" si="500"/>
        <v>0</v>
      </c>
      <c r="BF415" s="114">
        <f t="shared" si="501"/>
        <v>0</v>
      </c>
      <c r="BG415" s="114">
        <f t="shared" si="502"/>
        <v>0</v>
      </c>
      <c r="BH415" s="114">
        <f t="shared" si="503"/>
        <v>0</v>
      </c>
      <c r="BI415" s="114">
        <f t="shared" si="504"/>
        <v>0</v>
      </c>
      <c r="BJ415" s="114">
        <f t="shared" si="505"/>
        <v>0</v>
      </c>
      <c r="BK415" s="114">
        <f t="shared" si="506"/>
        <v>0</v>
      </c>
      <c r="BL415" s="114">
        <f t="shared" si="507"/>
        <v>0</v>
      </c>
      <c r="BM415" s="114">
        <f t="shared" si="508"/>
        <v>0</v>
      </c>
      <c r="BN415" s="114">
        <f t="shared" si="509"/>
        <v>0</v>
      </c>
      <c r="BO415" s="114">
        <f t="shared" si="510"/>
        <v>0</v>
      </c>
      <c r="BP415" s="114">
        <f t="shared" si="511"/>
        <v>0</v>
      </c>
      <c r="BQ415" s="114">
        <f t="shared" si="512"/>
        <v>15</v>
      </c>
      <c r="BR415" s="114">
        <f t="shared" si="513"/>
        <v>0</v>
      </c>
      <c r="BS415" s="114">
        <f t="shared" si="514"/>
        <v>0</v>
      </c>
      <c r="BT415" s="114">
        <f t="shared" si="515"/>
        <v>0</v>
      </c>
      <c r="BU415" s="114">
        <f t="shared" si="516"/>
        <v>0</v>
      </c>
      <c r="BV415" s="114">
        <f t="shared" si="517"/>
        <v>0</v>
      </c>
      <c r="BW415" s="114">
        <f t="shared" si="518"/>
        <v>0</v>
      </c>
      <c r="BX415" s="114">
        <f t="shared" si="519"/>
        <v>0</v>
      </c>
      <c r="BY415" s="114">
        <f t="shared" si="520"/>
        <v>0</v>
      </c>
      <c r="BZ415" s="114">
        <f t="shared" si="521"/>
        <v>0</v>
      </c>
      <c r="CA415" s="114">
        <f t="shared" si="522"/>
        <v>0</v>
      </c>
      <c r="CB415" s="114">
        <f t="shared" si="523"/>
        <v>0</v>
      </c>
      <c r="CC415" s="114">
        <f t="shared" si="524"/>
        <v>0</v>
      </c>
      <c r="CD415" s="114">
        <f t="shared" si="525"/>
        <v>0</v>
      </c>
      <c r="CE415" s="114">
        <f t="shared" si="526"/>
        <v>0</v>
      </c>
      <c r="CF415" s="114">
        <f t="shared" si="527"/>
        <v>0</v>
      </c>
      <c r="CG415" s="114">
        <f t="shared" si="351"/>
        <v>15</v>
      </c>
      <c r="CH415" s="114">
        <f t="shared" si="352"/>
        <v>15</v>
      </c>
    </row>
    <row r="416" spans="1:86" s="114" customFormat="1">
      <c r="A416" s="5" t="s">
        <v>365</v>
      </c>
      <c r="B416" s="5" t="s">
        <v>106</v>
      </c>
      <c r="C416" s="5">
        <v>19</v>
      </c>
      <c r="D416" s="5">
        <v>2</v>
      </c>
      <c r="E416" s="5">
        <v>9</v>
      </c>
      <c r="F416" s="5">
        <v>15</v>
      </c>
      <c r="H416" s="114">
        <v>69120</v>
      </c>
      <c r="I416" s="114">
        <v>1152</v>
      </c>
      <c r="J416" s="114">
        <f t="shared" si="350"/>
        <v>2304</v>
      </c>
      <c r="K416" s="5">
        <v>0</v>
      </c>
      <c r="L416" s="112">
        <v>134400</v>
      </c>
      <c r="M416" s="112">
        <v>384000</v>
      </c>
      <c r="N416" s="112">
        <v>352000</v>
      </c>
      <c r="O416" s="112">
        <v>128000</v>
      </c>
      <c r="Q416" s="114">
        <v>19</v>
      </c>
      <c r="AI416" s="114">
        <v>18</v>
      </c>
      <c r="AY416" s="114">
        <f t="shared" si="494"/>
        <v>15</v>
      </c>
      <c r="AZ416" s="114">
        <f t="shared" si="495"/>
        <v>0</v>
      </c>
      <c r="BA416" s="114">
        <f t="shared" si="496"/>
        <v>0</v>
      </c>
      <c r="BB416" s="114">
        <f t="shared" si="497"/>
        <v>0</v>
      </c>
      <c r="BC416" s="114">
        <f t="shared" si="498"/>
        <v>0</v>
      </c>
      <c r="BD416" s="114">
        <f t="shared" si="499"/>
        <v>0</v>
      </c>
      <c r="BE416" s="114">
        <f t="shared" si="500"/>
        <v>0</v>
      </c>
      <c r="BF416" s="114">
        <f t="shared" si="501"/>
        <v>0</v>
      </c>
      <c r="BG416" s="114">
        <f t="shared" si="502"/>
        <v>0</v>
      </c>
      <c r="BH416" s="114">
        <f t="shared" si="503"/>
        <v>0</v>
      </c>
      <c r="BI416" s="114">
        <f t="shared" si="504"/>
        <v>0</v>
      </c>
      <c r="BJ416" s="114">
        <f t="shared" si="505"/>
        <v>0</v>
      </c>
      <c r="BK416" s="114">
        <f t="shared" si="506"/>
        <v>0</v>
      </c>
      <c r="BL416" s="114">
        <f t="shared" si="507"/>
        <v>0</v>
      </c>
      <c r="BM416" s="114">
        <f t="shared" si="508"/>
        <v>0</v>
      </c>
      <c r="BN416" s="114">
        <f t="shared" si="509"/>
        <v>0</v>
      </c>
      <c r="BO416" s="114">
        <f t="shared" si="510"/>
        <v>0</v>
      </c>
      <c r="BP416" s="114">
        <f t="shared" si="511"/>
        <v>0</v>
      </c>
      <c r="BQ416" s="114">
        <f t="shared" si="512"/>
        <v>15</v>
      </c>
      <c r="BR416" s="114">
        <f t="shared" si="513"/>
        <v>0</v>
      </c>
      <c r="BS416" s="114">
        <f t="shared" si="514"/>
        <v>0</v>
      </c>
      <c r="BT416" s="114">
        <f t="shared" si="515"/>
        <v>0</v>
      </c>
      <c r="BU416" s="114">
        <f t="shared" si="516"/>
        <v>0</v>
      </c>
      <c r="BV416" s="114">
        <f t="shared" si="517"/>
        <v>0</v>
      </c>
      <c r="BW416" s="114">
        <f t="shared" si="518"/>
        <v>0</v>
      </c>
      <c r="BX416" s="114">
        <f t="shared" si="519"/>
        <v>0</v>
      </c>
      <c r="BY416" s="114">
        <f t="shared" si="520"/>
        <v>0</v>
      </c>
      <c r="BZ416" s="114">
        <f t="shared" si="521"/>
        <v>0</v>
      </c>
      <c r="CA416" s="114">
        <f t="shared" si="522"/>
        <v>0</v>
      </c>
      <c r="CB416" s="114">
        <f t="shared" si="523"/>
        <v>0</v>
      </c>
      <c r="CC416" s="114">
        <f t="shared" si="524"/>
        <v>0</v>
      </c>
      <c r="CD416" s="114">
        <f t="shared" si="525"/>
        <v>0</v>
      </c>
      <c r="CE416" s="114">
        <f t="shared" si="526"/>
        <v>0</v>
      </c>
      <c r="CF416" s="114">
        <f t="shared" si="527"/>
        <v>0</v>
      </c>
      <c r="CG416" s="114">
        <f t="shared" si="351"/>
        <v>15</v>
      </c>
      <c r="CH416" s="114">
        <f t="shared" si="352"/>
        <v>15</v>
      </c>
    </row>
    <row r="417" spans="1:86" s="114" customFormat="1">
      <c r="A417" s="5" t="s">
        <v>365</v>
      </c>
      <c r="B417" s="5" t="s">
        <v>106</v>
      </c>
      <c r="C417" s="5">
        <v>20</v>
      </c>
      <c r="D417" s="5">
        <v>2</v>
      </c>
      <c r="E417" s="5">
        <v>10</v>
      </c>
      <c r="F417" s="5">
        <v>15</v>
      </c>
      <c r="H417" s="114">
        <v>138240</v>
      </c>
      <c r="I417" s="114">
        <v>2304</v>
      </c>
      <c r="J417" s="114">
        <f t="shared" si="350"/>
        <v>4608</v>
      </c>
      <c r="K417" s="5">
        <v>0</v>
      </c>
      <c r="L417" s="112">
        <v>268800</v>
      </c>
      <c r="M417" s="112">
        <v>768000</v>
      </c>
      <c r="N417" s="112">
        <v>704000</v>
      </c>
      <c r="O417" s="112">
        <v>256000</v>
      </c>
      <c r="Q417" s="114">
        <v>20</v>
      </c>
      <c r="AI417" s="114">
        <v>19</v>
      </c>
      <c r="AY417" s="114">
        <f t="shared" si="494"/>
        <v>15</v>
      </c>
      <c r="AZ417" s="114">
        <f t="shared" si="495"/>
        <v>0</v>
      </c>
      <c r="BA417" s="114">
        <f t="shared" si="496"/>
        <v>0</v>
      </c>
      <c r="BB417" s="114">
        <f t="shared" si="497"/>
        <v>0</v>
      </c>
      <c r="BC417" s="114">
        <f t="shared" si="498"/>
        <v>0</v>
      </c>
      <c r="BD417" s="114">
        <f t="shared" si="499"/>
        <v>0</v>
      </c>
      <c r="BE417" s="114">
        <f t="shared" si="500"/>
        <v>0</v>
      </c>
      <c r="BF417" s="114">
        <f t="shared" si="501"/>
        <v>0</v>
      </c>
      <c r="BG417" s="114">
        <f t="shared" si="502"/>
        <v>0</v>
      </c>
      <c r="BH417" s="114">
        <f t="shared" si="503"/>
        <v>0</v>
      </c>
      <c r="BI417" s="114">
        <f t="shared" si="504"/>
        <v>0</v>
      </c>
      <c r="BJ417" s="114">
        <f t="shared" si="505"/>
        <v>0</v>
      </c>
      <c r="BK417" s="114">
        <f t="shared" si="506"/>
        <v>0</v>
      </c>
      <c r="BL417" s="114">
        <f t="shared" si="507"/>
        <v>0</v>
      </c>
      <c r="BM417" s="114">
        <f t="shared" si="508"/>
        <v>0</v>
      </c>
      <c r="BN417" s="114">
        <f t="shared" si="509"/>
        <v>0</v>
      </c>
      <c r="BO417" s="114">
        <f t="shared" si="510"/>
        <v>0</v>
      </c>
      <c r="BP417" s="114">
        <f t="shared" si="511"/>
        <v>0</v>
      </c>
      <c r="BQ417" s="114">
        <f t="shared" si="512"/>
        <v>15</v>
      </c>
      <c r="BR417" s="114">
        <f t="shared" si="513"/>
        <v>0</v>
      </c>
      <c r="BS417" s="114">
        <f t="shared" si="514"/>
        <v>0</v>
      </c>
      <c r="BT417" s="114">
        <f t="shared" si="515"/>
        <v>0</v>
      </c>
      <c r="BU417" s="114">
        <f t="shared" si="516"/>
        <v>0</v>
      </c>
      <c r="BV417" s="114">
        <f t="shared" si="517"/>
        <v>0</v>
      </c>
      <c r="BW417" s="114">
        <f t="shared" si="518"/>
        <v>0</v>
      </c>
      <c r="BX417" s="114">
        <f t="shared" si="519"/>
        <v>0</v>
      </c>
      <c r="BY417" s="114">
        <f t="shared" si="520"/>
        <v>0</v>
      </c>
      <c r="BZ417" s="114">
        <f t="shared" si="521"/>
        <v>0</v>
      </c>
      <c r="CA417" s="114">
        <f t="shared" si="522"/>
        <v>0</v>
      </c>
      <c r="CB417" s="114">
        <f t="shared" si="523"/>
        <v>0</v>
      </c>
      <c r="CC417" s="114">
        <f t="shared" si="524"/>
        <v>0</v>
      </c>
      <c r="CD417" s="114">
        <f t="shared" si="525"/>
        <v>0</v>
      </c>
      <c r="CE417" s="114">
        <f t="shared" si="526"/>
        <v>0</v>
      </c>
      <c r="CF417" s="114">
        <f t="shared" si="527"/>
        <v>0</v>
      </c>
      <c r="CG417" s="114">
        <f t="shared" si="351"/>
        <v>15</v>
      </c>
      <c r="CH417" s="114">
        <f t="shared" si="352"/>
        <v>15</v>
      </c>
    </row>
    <row r="418" spans="1:86" s="114" customFormat="1" ht="25.5">
      <c r="A418" s="5" t="s">
        <v>365</v>
      </c>
      <c r="B418" s="5" t="s">
        <v>106</v>
      </c>
      <c r="C418" s="5">
        <v>21</v>
      </c>
      <c r="D418" s="5">
        <v>2</v>
      </c>
      <c r="E418" s="5">
        <v>11</v>
      </c>
      <c r="F418" s="5">
        <v>15</v>
      </c>
      <c r="G418" s="114" t="s">
        <v>129</v>
      </c>
      <c r="H418" s="114">
        <v>276480</v>
      </c>
      <c r="I418" s="114">
        <v>768</v>
      </c>
      <c r="J418" s="114">
        <f t="shared" si="350"/>
        <v>9216</v>
      </c>
      <c r="K418" s="5">
        <v>0</v>
      </c>
      <c r="L418" s="112">
        <v>537600</v>
      </c>
      <c r="M418" s="112">
        <v>1536000</v>
      </c>
      <c r="N418" s="112">
        <v>1408000</v>
      </c>
      <c r="O418" s="112">
        <v>512000</v>
      </c>
      <c r="Q418" s="114">
        <v>21</v>
      </c>
      <c r="AI418" s="114">
        <v>20</v>
      </c>
      <c r="AY418" s="114">
        <f t="shared" si="494"/>
        <v>15</v>
      </c>
      <c r="AZ418" s="114">
        <f t="shared" si="495"/>
        <v>0</v>
      </c>
      <c r="BA418" s="114">
        <f t="shared" si="496"/>
        <v>0</v>
      </c>
      <c r="BB418" s="114">
        <f t="shared" si="497"/>
        <v>0</v>
      </c>
      <c r="BC418" s="114">
        <f t="shared" si="498"/>
        <v>0</v>
      </c>
      <c r="BD418" s="114">
        <f t="shared" si="499"/>
        <v>0</v>
      </c>
      <c r="BE418" s="114">
        <f t="shared" si="500"/>
        <v>0</v>
      </c>
      <c r="BF418" s="114">
        <f t="shared" si="501"/>
        <v>0</v>
      </c>
      <c r="BG418" s="114">
        <f t="shared" si="502"/>
        <v>0</v>
      </c>
      <c r="BH418" s="114">
        <f t="shared" si="503"/>
        <v>0</v>
      </c>
      <c r="BI418" s="114">
        <f t="shared" si="504"/>
        <v>0</v>
      </c>
      <c r="BJ418" s="114">
        <f t="shared" si="505"/>
        <v>0</v>
      </c>
      <c r="BK418" s="114">
        <f t="shared" si="506"/>
        <v>0</v>
      </c>
      <c r="BL418" s="114">
        <f t="shared" si="507"/>
        <v>0</v>
      </c>
      <c r="BM418" s="114">
        <f t="shared" si="508"/>
        <v>0</v>
      </c>
      <c r="BN418" s="114">
        <f t="shared" si="509"/>
        <v>0</v>
      </c>
      <c r="BO418" s="114">
        <f t="shared" si="510"/>
        <v>0</v>
      </c>
      <c r="BP418" s="114">
        <f t="shared" si="511"/>
        <v>0</v>
      </c>
      <c r="BQ418" s="114">
        <f t="shared" si="512"/>
        <v>15</v>
      </c>
      <c r="BR418" s="114">
        <f t="shared" si="513"/>
        <v>0</v>
      </c>
      <c r="BS418" s="114">
        <f t="shared" si="514"/>
        <v>0</v>
      </c>
      <c r="BT418" s="114">
        <f t="shared" si="515"/>
        <v>0</v>
      </c>
      <c r="BU418" s="114">
        <f t="shared" si="516"/>
        <v>0</v>
      </c>
      <c r="BV418" s="114">
        <f t="shared" si="517"/>
        <v>0</v>
      </c>
      <c r="BW418" s="114">
        <f t="shared" si="518"/>
        <v>0</v>
      </c>
      <c r="BX418" s="114">
        <f t="shared" si="519"/>
        <v>0</v>
      </c>
      <c r="BY418" s="114">
        <f t="shared" si="520"/>
        <v>0</v>
      </c>
      <c r="BZ418" s="114">
        <f t="shared" si="521"/>
        <v>0</v>
      </c>
      <c r="CA418" s="114">
        <f t="shared" si="522"/>
        <v>0</v>
      </c>
      <c r="CB418" s="114">
        <f t="shared" si="523"/>
        <v>0</v>
      </c>
      <c r="CC418" s="114">
        <f t="shared" si="524"/>
        <v>0</v>
      </c>
      <c r="CD418" s="114">
        <f t="shared" si="525"/>
        <v>0</v>
      </c>
      <c r="CE418" s="114">
        <f t="shared" si="526"/>
        <v>0</v>
      </c>
      <c r="CF418" s="114">
        <f t="shared" si="527"/>
        <v>0</v>
      </c>
      <c r="CG418" s="114">
        <f t="shared" si="351"/>
        <v>15</v>
      </c>
      <c r="CH418" s="114">
        <f t="shared" si="352"/>
        <v>15</v>
      </c>
    </row>
    <row r="419" spans="1:86" s="114" customFormat="1">
      <c r="A419" s="5" t="s">
        <v>1297</v>
      </c>
      <c r="B419" s="5" t="s">
        <v>106</v>
      </c>
      <c r="C419" s="5">
        <v>11</v>
      </c>
      <c r="D419" s="5">
        <v>2</v>
      </c>
      <c r="E419" s="5">
        <v>1</v>
      </c>
      <c r="F419" s="5">
        <v>15</v>
      </c>
      <c r="H419" s="114">
        <v>0</v>
      </c>
      <c r="I419" s="114">
        <v>0</v>
      </c>
      <c r="J419" s="114">
        <f t="shared" si="350"/>
        <v>0</v>
      </c>
      <c r="K419" s="114">
        <v>0</v>
      </c>
      <c r="L419" s="114">
        <v>0</v>
      </c>
      <c r="M419" s="114">
        <v>0</v>
      </c>
      <c r="N419" s="114">
        <v>0</v>
      </c>
      <c r="O419" s="114">
        <v>11</v>
      </c>
      <c r="Q419" s="5">
        <v>11</v>
      </c>
      <c r="R419" s="5"/>
      <c r="S419" s="5"/>
      <c r="T419" s="5"/>
      <c r="U419" s="5"/>
      <c r="V419" s="5"/>
      <c r="W419" s="5">
        <f t="shared" ref="W419:W429" si="528">W418+1</f>
        <v>1</v>
      </c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114">
        <f t="shared" si="494"/>
        <v>4</v>
      </c>
      <c r="AZ419" s="114">
        <f t="shared" si="495"/>
        <v>0</v>
      </c>
      <c r="BA419" s="114">
        <f t="shared" si="496"/>
        <v>0</v>
      </c>
      <c r="BB419" s="114">
        <f t="shared" si="497"/>
        <v>0</v>
      </c>
      <c r="BC419" s="114">
        <f t="shared" si="498"/>
        <v>0</v>
      </c>
      <c r="BD419" s="114">
        <f t="shared" si="499"/>
        <v>0</v>
      </c>
      <c r="BE419" s="114">
        <f t="shared" si="500"/>
        <v>3</v>
      </c>
      <c r="BF419" s="114">
        <f t="shared" si="501"/>
        <v>0</v>
      </c>
      <c r="BG419" s="114">
        <f t="shared" si="502"/>
        <v>0</v>
      </c>
      <c r="BH419" s="114">
        <f t="shared" si="503"/>
        <v>0</v>
      </c>
      <c r="BI419" s="114">
        <f t="shared" si="504"/>
        <v>0</v>
      </c>
      <c r="BJ419" s="114">
        <f t="shared" si="505"/>
        <v>0</v>
      </c>
      <c r="BK419" s="114">
        <f t="shared" si="506"/>
        <v>0</v>
      </c>
      <c r="BL419" s="114">
        <f t="shared" si="507"/>
        <v>0</v>
      </c>
      <c r="BM419" s="114">
        <f t="shared" si="508"/>
        <v>0</v>
      </c>
      <c r="BN419" s="114">
        <f t="shared" si="509"/>
        <v>0</v>
      </c>
      <c r="BO419" s="114">
        <f t="shared" si="510"/>
        <v>0</v>
      </c>
      <c r="BP419" s="114">
        <f t="shared" si="511"/>
        <v>0</v>
      </c>
      <c r="BQ419" s="114">
        <f t="shared" si="512"/>
        <v>0</v>
      </c>
      <c r="BR419" s="114">
        <f t="shared" si="513"/>
        <v>0</v>
      </c>
      <c r="BS419" s="114">
        <f t="shared" si="514"/>
        <v>0</v>
      </c>
      <c r="BT419" s="114">
        <f t="shared" si="515"/>
        <v>0</v>
      </c>
      <c r="BU419" s="114">
        <f t="shared" si="516"/>
        <v>0</v>
      </c>
      <c r="BV419" s="114">
        <f t="shared" si="517"/>
        <v>0</v>
      </c>
      <c r="BW419" s="114">
        <f t="shared" si="518"/>
        <v>0</v>
      </c>
      <c r="BX419" s="114">
        <f t="shared" si="519"/>
        <v>0</v>
      </c>
      <c r="BY419" s="114">
        <f t="shared" si="520"/>
        <v>0</v>
      </c>
      <c r="BZ419" s="114">
        <f t="shared" si="521"/>
        <v>0</v>
      </c>
      <c r="CA419" s="114">
        <f t="shared" si="522"/>
        <v>0</v>
      </c>
      <c r="CB419" s="114">
        <f t="shared" si="523"/>
        <v>0</v>
      </c>
      <c r="CC419" s="114">
        <f t="shared" si="524"/>
        <v>0</v>
      </c>
      <c r="CD419" s="114">
        <f t="shared" si="525"/>
        <v>0</v>
      </c>
      <c r="CE419" s="114">
        <f t="shared" si="526"/>
        <v>0</v>
      </c>
      <c r="CF419" s="114">
        <f t="shared" si="527"/>
        <v>0</v>
      </c>
      <c r="CG419" s="114">
        <f t="shared" si="351"/>
        <v>4</v>
      </c>
      <c r="CH419" s="114">
        <f t="shared" si="352"/>
        <v>15</v>
      </c>
    </row>
    <row r="420" spans="1:86" s="114" customFormat="1">
      <c r="A420" s="5" t="s">
        <v>359</v>
      </c>
      <c r="B420" s="5" t="s">
        <v>106</v>
      </c>
      <c r="C420" s="5">
        <v>12</v>
      </c>
      <c r="D420" s="5">
        <v>2</v>
      </c>
      <c r="E420" s="5">
        <v>2</v>
      </c>
      <c r="F420" s="5">
        <v>15</v>
      </c>
      <c r="H420" s="114">
        <v>900</v>
      </c>
      <c r="I420" s="114">
        <v>15</v>
      </c>
      <c r="J420" s="114">
        <f t="shared" si="350"/>
        <v>30</v>
      </c>
      <c r="K420" s="114">
        <v>0</v>
      </c>
      <c r="L420" s="114">
        <v>500</v>
      </c>
      <c r="M420" s="114">
        <v>3000</v>
      </c>
      <c r="N420" s="114">
        <v>11000</v>
      </c>
      <c r="O420" s="114">
        <v>1250</v>
      </c>
      <c r="Q420" s="5">
        <f t="shared" ref="Q420:Q429" si="529">Q419+1</f>
        <v>12</v>
      </c>
      <c r="R420" s="5"/>
      <c r="S420" s="5"/>
      <c r="T420" s="5"/>
      <c r="U420" s="5"/>
      <c r="V420" s="5"/>
      <c r="W420" s="5">
        <f t="shared" si="528"/>
        <v>2</v>
      </c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114">
        <f t="shared" si="494"/>
        <v>4</v>
      </c>
      <c r="AZ420" s="114">
        <f t="shared" si="495"/>
        <v>0</v>
      </c>
      <c r="BA420" s="114">
        <f t="shared" si="496"/>
        <v>0</v>
      </c>
      <c r="BB420" s="114">
        <f t="shared" si="497"/>
        <v>0</v>
      </c>
      <c r="BC420" s="114">
        <f t="shared" si="498"/>
        <v>0</v>
      </c>
      <c r="BD420" s="114">
        <f t="shared" si="499"/>
        <v>0</v>
      </c>
      <c r="BE420" s="114">
        <f t="shared" si="500"/>
        <v>3</v>
      </c>
      <c r="BF420" s="114">
        <f t="shared" si="501"/>
        <v>0</v>
      </c>
      <c r="BG420" s="114">
        <f t="shared" si="502"/>
        <v>0</v>
      </c>
      <c r="BH420" s="114">
        <f t="shared" si="503"/>
        <v>0</v>
      </c>
      <c r="BI420" s="114">
        <f t="shared" si="504"/>
        <v>0</v>
      </c>
      <c r="BJ420" s="114">
        <f t="shared" si="505"/>
        <v>0</v>
      </c>
      <c r="BK420" s="114">
        <f t="shared" si="506"/>
        <v>0</v>
      </c>
      <c r="BL420" s="114">
        <f t="shared" si="507"/>
        <v>0</v>
      </c>
      <c r="BM420" s="114">
        <f t="shared" si="508"/>
        <v>0</v>
      </c>
      <c r="BN420" s="114">
        <f t="shared" si="509"/>
        <v>0</v>
      </c>
      <c r="BO420" s="114">
        <f t="shared" si="510"/>
        <v>0</v>
      </c>
      <c r="BP420" s="114">
        <f t="shared" si="511"/>
        <v>0</v>
      </c>
      <c r="BQ420" s="114">
        <f t="shared" si="512"/>
        <v>0</v>
      </c>
      <c r="BR420" s="114">
        <f t="shared" si="513"/>
        <v>0</v>
      </c>
      <c r="BS420" s="114">
        <f t="shared" si="514"/>
        <v>0</v>
      </c>
      <c r="BT420" s="114">
        <f t="shared" si="515"/>
        <v>0</v>
      </c>
      <c r="BU420" s="114">
        <f t="shared" si="516"/>
        <v>0</v>
      </c>
      <c r="BV420" s="114">
        <f t="shared" si="517"/>
        <v>0</v>
      </c>
      <c r="BW420" s="114">
        <f t="shared" si="518"/>
        <v>0</v>
      </c>
      <c r="BX420" s="114">
        <f t="shared" si="519"/>
        <v>0</v>
      </c>
      <c r="BY420" s="114">
        <f t="shared" si="520"/>
        <v>0</v>
      </c>
      <c r="BZ420" s="114">
        <f t="shared" si="521"/>
        <v>0</v>
      </c>
      <c r="CA420" s="114">
        <f t="shared" si="522"/>
        <v>0</v>
      </c>
      <c r="CB420" s="114">
        <f t="shared" si="523"/>
        <v>0</v>
      </c>
      <c r="CC420" s="114">
        <f t="shared" si="524"/>
        <v>0</v>
      </c>
      <c r="CD420" s="114">
        <f t="shared" si="525"/>
        <v>0</v>
      </c>
      <c r="CE420" s="114">
        <f t="shared" si="526"/>
        <v>0</v>
      </c>
      <c r="CF420" s="114">
        <f t="shared" si="527"/>
        <v>0</v>
      </c>
      <c r="CG420" s="114">
        <f t="shared" si="351"/>
        <v>4</v>
      </c>
      <c r="CH420" s="114">
        <f t="shared" si="352"/>
        <v>15</v>
      </c>
    </row>
    <row r="421" spans="1:86" s="114" customFormat="1">
      <c r="A421" s="5" t="s">
        <v>359</v>
      </c>
      <c r="B421" s="5" t="s">
        <v>106</v>
      </c>
      <c r="C421" s="5">
        <v>13</v>
      </c>
      <c r="D421" s="5">
        <v>2</v>
      </c>
      <c r="E421" s="5">
        <v>3</v>
      </c>
      <c r="F421" s="5">
        <v>15</v>
      </c>
      <c r="H421" s="114">
        <v>1800</v>
      </c>
      <c r="I421" s="114">
        <v>30</v>
      </c>
      <c r="J421" s="114">
        <f t="shared" si="350"/>
        <v>60</v>
      </c>
      <c r="K421" s="114">
        <v>0</v>
      </c>
      <c r="L421" s="114">
        <v>1000</v>
      </c>
      <c r="M421" s="114">
        <v>6000</v>
      </c>
      <c r="N421" s="114">
        <v>22000</v>
      </c>
      <c r="O421" s="114">
        <v>2500</v>
      </c>
      <c r="Q421" s="5">
        <f t="shared" si="529"/>
        <v>13</v>
      </c>
      <c r="R421" s="5"/>
      <c r="S421" s="5"/>
      <c r="T421" s="5"/>
      <c r="U421" s="5"/>
      <c r="V421" s="5"/>
      <c r="W421" s="5">
        <f t="shared" si="528"/>
        <v>3</v>
      </c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114">
        <f t="shared" si="494"/>
        <v>15</v>
      </c>
      <c r="AZ421" s="114">
        <f t="shared" si="495"/>
        <v>0</v>
      </c>
      <c r="BA421" s="114">
        <f t="shared" si="496"/>
        <v>0</v>
      </c>
      <c r="BB421" s="114">
        <f t="shared" si="497"/>
        <v>0</v>
      </c>
      <c r="BC421" s="114">
        <f t="shared" si="498"/>
        <v>0</v>
      </c>
      <c r="BD421" s="114">
        <f t="shared" si="499"/>
        <v>0</v>
      </c>
      <c r="BE421" s="114">
        <f t="shared" si="500"/>
        <v>3</v>
      </c>
      <c r="BF421" s="114">
        <f t="shared" si="501"/>
        <v>0</v>
      </c>
      <c r="BG421" s="114">
        <f t="shared" si="502"/>
        <v>0</v>
      </c>
      <c r="BH421" s="114">
        <f t="shared" si="503"/>
        <v>0</v>
      </c>
      <c r="BI421" s="114">
        <f t="shared" si="504"/>
        <v>0</v>
      </c>
      <c r="BJ421" s="114">
        <f t="shared" si="505"/>
        <v>0</v>
      </c>
      <c r="BK421" s="114">
        <f t="shared" si="506"/>
        <v>0</v>
      </c>
      <c r="BL421" s="114">
        <f t="shared" si="507"/>
        <v>0</v>
      </c>
      <c r="BM421" s="114">
        <f t="shared" si="508"/>
        <v>0</v>
      </c>
      <c r="BN421" s="114">
        <f t="shared" si="509"/>
        <v>0</v>
      </c>
      <c r="BO421" s="114">
        <f t="shared" si="510"/>
        <v>0</v>
      </c>
      <c r="BP421" s="114">
        <f t="shared" si="511"/>
        <v>0</v>
      </c>
      <c r="BQ421" s="114">
        <f t="shared" si="512"/>
        <v>0</v>
      </c>
      <c r="BR421" s="114">
        <f t="shared" si="513"/>
        <v>0</v>
      </c>
      <c r="BS421" s="114">
        <f t="shared" si="514"/>
        <v>0</v>
      </c>
      <c r="BT421" s="114">
        <f t="shared" si="515"/>
        <v>0</v>
      </c>
      <c r="BU421" s="114">
        <f t="shared" si="516"/>
        <v>0</v>
      </c>
      <c r="BV421" s="114">
        <f t="shared" si="517"/>
        <v>0</v>
      </c>
      <c r="BW421" s="114">
        <f t="shared" si="518"/>
        <v>0</v>
      </c>
      <c r="BX421" s="114">
        <f t="shared" si="519"/>
        <v>0</v>
      </c>
      <c r="BY421" s="114">
        <f t="shared" si="520"/>
        <v>0</v>
      </c>
      <c r="BZ421" s="114">
        <f t="shared" si="521"/>
        <v>0</v>
      </c>
      <c r="CA421" s="114">
        <f t="shared" si="522"/>
        <v>0</v>
      </c>
      <c r="CB421" s="114">
        <f t="shared" si="523"/>
        <v>0</v>
      </c>
      <c r="CC421" s="114">
        <f t="shared" si="524"/>
        <v>0</v>
      </c>
      <c r="CD421" s="114">
        <f t="shared" si="525"/>
        <v>0</v>
      </c>
      <c r="CE421" s="114">
        <f t="shared" si="526"/>
        <v>0</v>
      </c>
      <c r="CF421" s="114">
        <f t="shared" si="527"/>
        <v>0</v>
      </c>
      <c r="CG421" s="114">
        <f t="shared" si="351"/>
        <v>15</v>
      </c>
      <c r="CH421" s="114">
        <f t="shared" si="352"/>
        <v>15</v>
      </c>
    </row>
    <row r="422" spans="1:86" s="114" customFormat="1">
      <c r="A422" s="5" t="s">
        <v>359</v>
      </c>
      <c r="B422" s="5" t="s">
        <v>106</v>
      </c>
      <c r="C422" s="5">
        <v>14</v>
      </c>
      <c r="D422" s="5">
        <v>2</v>
      </c>
      <c r="E422" s="5">
        <v>4</v>
      </c>
      <c r="F422" s="5">
        <v>15</v>
      </c>
      <c r="H422" s="114">
        <v>3600</v>
      </c>
      <c r="I422" s="114">
        <v>60</v>
      </c>
      <c r="J422" s="114">
        <f t="shared" si="350"/>
        <v>120</v>
      </c>
      <c r="K422" s="114">
        <v>0</v>
      </c>
      <c r="L422" s="114">
        <v>2000</v>
      </c>
      <c r="M422" s="114">
        <v>12000</v>
      </c>
      <c r="N422" s="114">
        <v>44000</v>
      </c>
      <c r="O422" s="114">
        <v>5000</v>
      </c>
      <c r="Q422" s="5">
        <f t="shared" si="529"/>
        <v>14</v>
      </c>
      <c r="R422" s="5"/>
      <c r="S422" s="5"/>
      <c r="T422" s="5"/>
      <c r="U422" s="5"/>
      <c r="V422" s="5"/>
      <c r="W422" s="5">
        <f t="shared" si="528"/>
        <v>4</v>
      </c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114">
        <f t="shared" si="494"/>
        <v>15</v>
      </c>
      <c r="AZ422" s="114">
        <f t="shared" si="495"/>
        <v>0</v>
      </c>
      <c r="BA422" s="114">
        <f t="shared" si="496"/>
        <v>0</v>
      </c>
      <c r="BB422" s="114">
        <f t="shared" si="497"/>
        <v>0</v>
      </c>
      <c r="BC422" s="114">
        <f t="shared" si="498"/>
        <v>0</v>
      </c>
      <c r="BD422" s="114">
        <f t="shared" si="499"/>
        <v>0</v>
      </c>
      <c r="BE422" s="114">
        <f t="shared" si="500"/>
        <v>3</v>
      </c>
      <c r="BF422" s="114">
        <f t="shared" si="501"/>
        <v>0</v>
      </c>
      <c r="BG422" s="114">
        <f t="shared" si="502"/>
        <v>0</v>
      </c>
      <c r="BH422" s="114">
        <f t="shared" si="503"/>
        <v>0</v>
      </c>
      <c r="BI422" s="114">
        <f t="shared" si="504"/>
        <v>0</v>
      </c>
      <c r="BJ422" s="114">
        <f t="shared" si="505"/>
        <v>0</v>
      </c>
      <c r="BK422" s="114">
        <f t="shared" si="506"/>
        <v>0</v>
      </c>
      <c r="BL422" s="114">
        <f t="shared" si="507"/>
        <v>0</v>
      </c>
      <c r="BM422" s="114">
        <f t="shared" si="508"/>
        <v>0</v>
      </c>
      <c r="BN422" s="114">
        <f t="shared" si="509"/>
        <v>0</v>
      </c>
      <c r="BO422" s="114">
        <f t="shared" si="510"/>
        <v>0</v>
      </c>
      <c r="BP422" s="114">
        <f t="shared" si="511"/>
        <v>0</v>
      </c>
      <c r="BQ422" s="114">
        <f t="shared" si="512"/>
        <v>0</v>
      </c>
      <c r="BR422" s="114">
        <f t="shared" si="513"/>
        <v>0</v>
      </c>
      <c r="BS422" s="114">
        <f t="shared" si="514"/>
        <v>0</v>
      </c>
      <c r="BT422" s="114">
        <f t="shared" si="515"/>
        <v>0</v>
      </c>
      <c r="BU422" s="114">
        <f t="shared" si="516"/>
        <v>0</v>
      </c>
      <c r="BV422" s="114">
        <f t="shared" si="517"/>
        <v>0</v>
      </c>
      <c r="BW422" s="114">
        <f t="shared" si="518"/>
        <v>0</v>
      </c>
      <c r="BX422" s="114">
        <f t="shared" si="519"/>
        <v>0</v>
      </c>
      <c r="BY422" s="114">
        <f t="shared" si="520"/>
        <v>0</v>
      </c>
      <c r="BZ422" s="114">
        <f t="shared" si="521"/>
        <v>0</v>
      </c>
      <c r="CA422" s="114">
        <f t="shared" si="522"/>
        <v>0</v>
      </c>
      <c r="CB422" s="114">
        <f t="shared" si="523"/>
        <v>0</v>
      </c>
      <c r="CC422" s="114">
        <f t="shared" si="524"/>
        <v>0</v>
      </c>
      <c r="CD422" s="114">
        <f t="shared" si="525"/>
        <v>0</v>
      </c>
      <c r="CE422" s="114">
        <f t="shared" si="526"/>
        <v>0</v>
      </c>
      <c r="CF422" s="114">
        <f t="shared" si="527"/>
        <v>0</v>
      </c>
      <c r="CG422" s="114">
        <f t="shared" si="351"/>
        <v>15</v>
      </c>
      <c r="CH422" s="114">
        <f t="shared" si="352"/>
        <v>15</v>
      </c>
    </row>
    <row r="423" spans="1:86" s="114" customFormat="1">
      <c r="A423" s="5" t="s">
        <v>359</v>
      </c>
      <c r="B423" s="5" t="s">
        <v>106</v>
      </c>
      <c r="C423" s="5">
        <v>15</v>
      </c>
      <c r="D423" s="5">
        <v>2</v>
      </c>
      <c r="E423" s="5">
        <v>5</v>
      </c>
      <c r="F423" s="5">
        <v>15</v>
      </c>
      <c r="H423" s="114">
        <v>7200</v>
      </c>
      <c r="I423" s="114">
        <v>120</v>
      </c>
      <c r="J423" s="114">
        <f t="shared" si="350"/>
        <v>240</v>
      </c>
      <c r="K423" s="114">
        <v>0</v>
      </c>
      <c r="L423" s="114">
        <v>4000</v>
      </c>
      <c r="M423" s="114">
        <v>24000</v>
      </c>
      <c r="N423" s="114">
        <v>88000</v>
      </c>
      <c r="O423" s="114">
        <v>10000</v>
      </c>
      <c r="Q423" s="5">
        <f t="shared" si="529"/>
        <v>15</v>
      </c>
      <c r="R423" s="5"/>
      <c r="S423" s="5"/>
      <c r="T423" s="5"/>
      <c r="U423" s="5"/>
      <c r="V423" s="5"/>
      <c r="W423" s="5">
        <f t="shared" si="528"/>
        <v>5</v>
      </c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114">
        <f t="shared" si="494"/>
        <v>15</v>
      </c>
      <c r="AZ423" s="114">
        <f t="shared" si="495"/>
        <v>0</v>
      </c>
      <c r="BA423" s="114">
        <f t="shared" si="496"/>
        <v>0</v>
      </c>
      <c r="BB423" s="114">
        <f t="shared" si="497"/>
        <v>0</v>
      </c>
      <c r="BC423" s="114">
        <f t="shared" si="498"/>
        <v>0</v>
      </c>
      <c r="BD423" s="114">
        <f t="shared" si="499"/>
        <v>0</v>
      </c>
      <c r="BE423" s="114">
        <f t="shared" si="500"/>
        <v>3</v>
      </c>
      <c r="BF423" s="114">
        <f t="shared" si="501"/>
        <v>0</v>
      </c>
      <c r="BG423" s="114">
        <f t="shared" si="502"/>
        <v>0</v>
      </c>
      <c r="BH423" s="114">
        <f t="shared" si="503"/>
        <v>0</v>
      </c>
      <c r="BI423" s="114">
        <f t="shared" si="504"/>
        <v>0</v>
      </c>
      <c r="BJ423" s="114">
        <f t="shared" si="505"/>
        <v>0</v>
      </c>
      <c r="BK423" s="114">
        <f t="shared" si="506"/>
        <v>0</v>
      </c>
      <c r="BL423" s="114">
        <f t="shared" si="507"/>
        <v>0</v>
      </c>
      <c r="BM423" s="114">
        <f t="shared" si="508"/>
        <v>0</v>
      </c>
      <c r="BN423" s="114">
        <f t="shared" si="509"/>
        <v>0</v>
      </c>
      <c r="BO423" s="114">
        <f t="shared" si="510"/>
        <v>0</v>
      </c>
      <c r="BP423" s="114">
        <f t="shared" si="511"/>
        <v>0</v>
      </c>
      <c r="BQ423" s="114">
        <f t="shared" si="512"/>
        <v>0</v>
      </c>
      <c r="BR423" s="114">
        <f t="shared" si="513"/>
        <v>0</v>
      </c>
      <c r="BS423" s="114">
        <f t="shared" si="514"/>
        <v>0</v>
      </c>
      <c r="BT423" s="114">
        <f t="shared" si="515"/>
        <v>0</v>
      </c>
      <c r="BU423" s="114">
        <f t="shared" si="516"/>
        <v>0</v>
      </c>
      <c r="BV423" s="114">
        <f t="shared" si="517"/>
        <v>0</v>
      </c>
      <c r="BW423" s="114">
        <f t="shared" si="518"/>
        <v>0</v>
      </c>
      <c r="BX423" s="114">
        <f t="shared" si="519"/>
        <v>0</v>
      </c>
      <c r="BY423" s="114">
        <f t="shared" si="520"/>
        <v>0</v>
      </c>
      <c r="BZ423" s="114">
        <f t="shared" si="521"/>
        <v>0</v>
      </c>
      <c r="CA423" s="114">
        <f t="shared" si="522"/>
        <v>0</v>
      </c>
      <c r="CB423" s="114">
        <f t="shared" si="523"/>
        <v>0</v>
      </c>
      <c r="CC423" s="114">
        <f t="shared" si="524"/>
        <v>0</v>
      </c>
      <c r="CD423" s="114">
        <f t="shared" si="525"/>
        <v>0</v>
      </c>
      <c r="CE423" s="114">
        <f t="shared" si="526"/>
        <v>0</v>
      </c>
      <c r="CF423" s="114">
        <f t="shared" si="527"/>
        <v>0</v>
      </c>
      <c r="CG423" s="114">
        <f t="shared" si="351"/>
        <v>15</v>
      </c>
      <c r="CH423" s="114">
        <f t="shared" si="352"/>
        <v>15</v>
      </c>
    </row>
    <row r="424" spans="1:86" s="114" customFormat="1">
      <c r="A424" s="5" t="s">
        <v>359</v>
      </c>
      <c r="B424" s="5" t="s">
        <v>106</v>
      </c>
      <c r="C424" s="5">
        <v>16</v>
      </c>
      <c r="D424" s="5">
        <v>2</v>
      </c>
      <c r="E424" s="5">
        <v>6</v>
      </c>
      <c r="F424" s="5">
        <v>15</v>
      </c>
      <c r="H424" s="114">
        <v>14400</v>
      </c>
      <c r="I424" s="114">
        <v>240</v>
      </c>
      <c r="J424" s="114">
        <f t="shared" si="350"/>
        <v>480</v>
      </c>
      <c r="K424" s="114">
        <v>0</v>
      </c>
      <c r="L424" s="114">
        <v>8000</v>
      </c>
      <c r="M424" s="114">
        <v>48000</v>
      </c>
      <c r="N424" s="114">
        <v>176000</v>
      </c>
      <c r="O424" s="114">
        <v>20000</v>
      </c>
      <c r="Q424" s="5">
        <f t="shared" si="529"/>
        <v>16</v>
      </c>
      <c r="R424" s="5"/>
      <c r="S424" s="5"/>
      <c r="T424" s="5"/>
      <c r="U424" s="5"/>
      <c r="V424" s="5"/>
      <c r="W424" s="5">
        <f t="shared" si="528"/>
        <v>6</v>
      </c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114">
        <f t="shared" si="494"/>
        <v>15</v>
      </c>
      <c r="AZ424" s="114">
        <f t="shared" si="495"/>
        <v>0</v>
      </c>
      <c r="BA424" s="114">
        <f t="shared" si="496"/>
        <v>0</v>
      </c>
      <c r="BB424" s="114">
        <f t="shared" si="497"/>
        <v>0</v>
      </c>
      <c r="BC424" s="114">
        <f t="shared" si="498"/>
        <v>0</v>
      </c>
      <c r="BD424" s="114">
        <f t="shared" si="499"/>
        <v>0</v>
      </c>
      <c r="BE424" s="114">
        <f t="shared" si="500"/>
        <v>3</v>
      </c>
      <c r="BF424" s="114">
        <f t="shared" si="501"/>
        <v>0</v>
      </c>
      <c r="BG424" s="114">
        <f t="shared" si="502"/>
        <v>0</v>
      </c>
      <c r="BH424" s="114">
        <f t="shared" si="503"/>
        <v>0</v>
      </c>
      <c r="BI424" s="114">
        <f t="shared" si="504"/>
        <v>0</v>
      </c>
      <c r="BJ424" s="114">
        <f t="shared" si="505"/>
        <v>0</v>
      </c>
      <c r="BK424" s="114">
        <f t="shared" si="506"/>
        <v>0</v>
      </c>
      <c r="BL424" s="114">
        <f t="shared" si="507"/>
        <v>0</v>
      </c>
      <c r="BM424" s="114">
        <f t="shared" si="508"/>
        <v>0</v>
      </c>
      <c r="BN424" s="114">
        <f t="shared" si="509"/>
        <v>0</v>
      </c>
      <c r="BO424" s="114">
        <f t="shared" si="510"/>
        <v>0</v>
      </c>
      <c r="BP424" s="114">
        <f t="shared" si="511"/>
        <v>0</v>
      </c>
      <c r="BQ424" s="114">
        <f t="shared" si="512"/>
        <v>0</v>
      </c>
      <c r="BR424" s="114">
        <f t="shared" si="513"/>
        <v>0</v>
      </c>
      <c r="BS424" s="114">
        <f t="shared" si="514"/>
        <v>0</v>
      </c>
      <c r="BT424" s="114">
        <f t="shared" si="515"/>
        <v>0</v>
      </c>
      <c r="BU424" s="114">
        <f t="shared" si="516"/>
        <v>0</v>
      </c>
      <c r="BV424" s="114">
        <f t="shared" si="517"/>
        <v>0</v>
      </c>
      <c r="BW424" s="114">
        <f t="shared" si="518"/>
        <v>0</v>
      </c>
      <c r="BX424" s="114">
        <f t="shared" si="519"/>
        <v>0</v>
      </c>
      <c r="BY424" s="114">
        <f t="shared" si="520"/>
        <v>0</v>
      </c>
      <c r="BZ424" s="114">
        <f t="shared" si="521"/>
        <v>0</v>
      </c>
      <c r="CA424" s="114">
        <f t="shared" si="522"/>
        <v>0</v>
      </c>
      <c r="CB424" s="114">
        <f t="shared" si="523"/>
        <v>0</v>
      </c>
      <c r="CC424" s="114">
        <f t="shared" si="524"/>
        <v>0</v>
      </c>
      <c r="CD424" s="114">
        <f t="shared" si="525"/>
        <v>0</v>
      </c>
      <c r="CE424" s="114">
        <f t="shared" si="526"/>
        <v>0</v>
      </c>
      <c r="CF424" s="114">
        <f t="shared" si="527"/>
        <v>0</v>
      </c>
      <c r="CG424" s="114">
        <f t="shared" si="351"/>
        <v>15</v>
      </c>
      <c r="CH424" s="114">
        <f t="shared" si="352"/>
        <v>15</v>
      </c>
    </row>
    <row r="425" spans="1:86" s="114" customFormat="1">
      <c r="A425" s="5" t="s">
        <v>359</v>
      </c>
      <c r="B425" s="5" t="s">
        <v>106</v>
      </c>
      <c r="C425" s="5">
        <v>17</v>
      </c>
      <c r="D425" s="5">
        <v>2</v>
      </c>
      <c r="E425" s="5">
        <v>7</v>
      </c>
      <c r="F425" s="5">
        <v>15</v>
      </c>
      <c r="H425" s="114">
        <v>28800</v>
      </c>
      <c r="I425" s="114">
        <v>480</v>
      </c>
      <c r="J425" s="114">
        <f t="shared" si="350"/>
        <v>960</v>
      </c>
      <c r="K425" s="114">
        <v>0</v>
      </c>
      <c r="L425" s="114">
        <v>16000</v>
      </c>
      <c r="M425" s="114">
        <v>96000</v>
      </c>
      <c r="N425" s="114">
        <v>352000</v>
      </c>
      <c r="O425" s="114">
        <v>40000</v>
      </c>
      <c r="Q425" s="5">
        <f t="shared" si="529"/>
        <v>17</v>
      </c>
      <c r="R425" s="5"/>
      <c r="S425" s="5"/>
      <c r="T425" s="5"/>
      <c r="U425" s="5"/>
      <c r="V425" s="5"/>
      <c r="W425" s="5">
        <f t="shared" si="528"/>
        <v>7</v>
      </c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114">
        <f t="shared" si="494"/>
        <v>15</v>
      </c>
      <c r="AZ425" s="114">
        <f t="shared" si="495"/>
        <v>0</v>
      </c>
      <c r="BA425" s="114">
        <f t="shared" si="496"/>
        <v>0</v>
      </c>
      <c r="BB425" s="114">
        <f t="shared" si="497"/>
        <v>0</v>
      </c>
      <c r="BC425" s="114">
        <f t="shared" si="498"/>
        <v>0</v>
      </c>
      <c r="BD425" s="114">
        <f t="shared" si="499"/>
        <v>0</v>
      </c>
      <c r="BE425" s="114">
        <f t="shared" si="500"/>
        <v>3</v>
      </c>
      <c r="BF425" s="114">
        <f t="shared" si="501"/>
        <v>0</v>
      </c>
      <c r="BG425" s="114">
        <f t="shared" si="502"/>
        <v>0</v>
      </c>
      <c r="BH425" s="114">
        <f t="shared" si="503"/>
        <v>0</v>
      </c>
      <c r="BI425" s="114">
        <f t="shared" si="504"/>
        <v>0</v>
      </c>
      <c r="BJ425" s="114">
        <f t="shared" si="505"/>
        <v>0</v>
      </c>
      <c r="BK425" s="114">
        <f t="shared" si="506"/>
        <v>0</v>
      </c>
      <c r="BL425" s="114">
        <f t="shared" si="507"/>
        <v>0</v>
      </c>
      <c r="BM425" s="114">
        <f t="shared" si="508"/>
        <v>0</v>
      </c>
      <c r="BN425" s="114">
        <f t="shared" si="509"/>
        <v>0</v>
      </c>
      <c r="BO425" s="114">
        <f t="shared" si="510"/>
        <v>0</v>
      </c>
      <c r="BP425" s="114">
        <f t="shared" si="511"/>
        <v>0</v>
      </c>
      <c r="BQ425" s="114">
        <f t="shared" si="512"/>
        <v>0</v>
      </c>
      <c r="BR425" s="114">
        <f t="shared" si="513"/>
        <v>0</v>
      </c>
      <c r="BS425" s="114">
        <f t="shared" si="514"/>
        <v>0</v>
      </c>
      <c r="BT425" s="114">
        <f t="shared" si="515"/>
        <v>0</v>
      </c>
      <c r="BU425" s="114">
        <f t="shared" si="516"/>
        <v>0</v>
      </c>
      <c r="BV425" s="114">
        <f t="shared" si="517"/>
        <v>0</v>
      </c>
      <c r="BW425" s="114">
        <f t="shared" si="518"/>
        <v>0</v>
      </c>
      <c r="BX425" s="114">
        <f t="shared" si="519"/>
        <v>0</v>
      </c>
      <c r="BY425" s="114">
        <f t="shared" si="520"/>
        <v>0</v>
      </c>
      <c r="BZ425" s="114">
        <f t="shared" si="521"/>
        <v>0</v>
      </c>
      <c r="CA425" s="114">
        <f t="shared" si="522"/>
        <v>0</v>
      </c>
      <c r="CB425" s="114">
        <f t="shared" si="523"/>
        <v>0</v>
      </c>
      <c r="CC425" s="114">
        <f t="shared" si="524"/>
        <v>0</v>
      </c>
      <c r="CD425" s="114">
        <f t="shared" si="525"/>
        <v>0</v>
      </c>
      <c r="CE425" s="114">
        <f t="shared" si="526"/>
        <v>0</v>
      </c>
      <c r="CF425" s="114">
        <f t="shared" si="527"/>
        <v>0</v>
      </c>
      <c r="CG425" s="114">
        <f t="shared" si="351"/>
        <v>15</v>
      </c>
      <c r="CH425" s="114">
        <f t="shared" si="352"/>
        <v>15</v>
      </c>
    </row>
    <row r="426" spans="1:86" s="114" customFormat="1">
      <c r="A426" s="5" t="s">
        <v>359</v>
      </c>
      <c r="B426" s="5" t="s">
        <v>106</v>
      </c>
      <c r="C426" s="5">
        <v>18</v>
      </c>
      <c r="D426" s="5">
        <v>2</v>
      </c>
      <c r="E426" s="5">
        <v>8</v>
      </c>
      <c r="F426" s="5">
        <v>15</v>
      </c>
      <c r="H426" s="114">
        <v>57600</v>
      </c>
      <c r="I426" s="114">
        <v>960</v>
      </c>
      <c r="J426" s="114">
        <f t="shared" si="350"/>
        <v>1920</v>
      </c>
      <c r="K426" s="114">
        <v>0</v>
      </c>
      <c r="L426" s="114">
        <v>32000</v>
      </c>
      <c r="M426" s="114">
        <v>192000</v>
      </c>
      <c r="N426" s="114">
        <v>704000</v>
      </c>
      <c r="O426" s="114">
        <v>80000</v>
      </c>
      <c r="Q426" s="5">
        <f t="shared" si="529"/>
        <v>18</v>
      </c>
      <c r="R426" s="5"/>
      <c r="S426" s="5"/>
      <c r="T426" s="5"/>
      <c r="U426" s="5"/>
      <c r="V426" s="5"/>
      <c r="W426" s="5">
        <f t="shared" si="528"/>
        <v>8</v>
      </c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114">
        <f t="shared" si="494"/>
        <v>15</v>
      </c>
      <c r="AZ426" s="114">
        <f t="shared" si="495"/>
        <v>0</v>
      </c>
      <c r="BA426" s="114">
        <f t="shared" si="496"/>
        <v>0</v>
      </c>
      <c r="BB426" s="114">
        <f t="shared" si="497"/>
        <v>0</v>
      </c>
      <c r="BC426" s="114">
        <f t="shared" si="498"/>
        <v>0</v>
      </c>
      <c r="BD426" s="114">
        <f t="shared" si="499"/>
        <v>0</v>
      </c>
      <c r="BE426" s="114">
        <f t="shared" si="500"/>
        <v>3</v>
      </c>
      <c r="BF426" s="114">
        <f t="shared" si="501"/>
        <v>0</v>
      </c>
      <c r="BG426" s="114">
        <f t="shared" si="502"/>
        <v>0</v>
      </c>
      <c r="BH426" s="114">
        <f t="shared" si="503"/>
        <v>0</v>
      </c>
      <c r="BI426" s="114">
        <f t="shared" si="504"/>
        <v>0</v>
      </c>
      <c r="BJ426" s="114">
        <f t="shared" si="505"/>
        <v>0</v>
      </c>
      <c r="BK426" s="114">
        <f t="shared" si="506"/>
        <v>0</v>
      </c>
      <c r="BL426" s="114">
        <f t="shared" si="507"/>
        <v>0</v>
      </c>
      <c r="BM426" s="114">
        <f t="shared" si="508"/>
        <v>0</v>
      </c>
      <c r="BN426" s="114">
        <f t="shared" si="509"/>
        <v>0</v>
      </c>
      <c r="BO426" s="114">
        <f t="shared" si="510"/>
        <v>0</v>
      </c>
      <c r="BP426" s="114">
        <f t="shared" si="511"/>
        <v>0</v>
      </c>
      <c r="BQ426" s="114">
        <f t="shared" si="512"/>
        <v>0</v>
      </c>
      <c r="BR426" s="114">
        <f t="shared" si="513"/>
        <v>0</v>
      </c>
      <c r="BS426" s="114">
        <f t="shared" si="514"/>
        <v>0</v>
      </c>
      <c r="BT426" s="114">
        <f t="shared" si="515"/>
        <v>0</v>
      </c>
      <c r="BU426" s="114">
        <f t="shared" si="516"/>
        <v>0</v>
      </c>
      <c r="BV426" s="114">
        <f t="shared" si="517"/>
        <v>0</v>
      </c>
      <c r="BW426" s="114">
        <f t="shared" si="518"/>
        <v>0</v>
      </c>
      <c r="BX426" s="114">
        <f t="shared" si="519"/>
        <v>0</v>
      </c>
      <c r="BY426" s="114">
        <f t="shared" si="520"/>
        <v>0</v>
      </c>
      <c r="BZ426" s="114">
        <f t="shared" si="521"/>
        <v>0</v>
      </c>
      <c r="CA426" s="114">
        <f t="shared" si="522"/>
        <v>0</v>
      </c>
      <c r="CB426" s="114">
        <f t="shared" si="523"/>
        <v>0</v>
      </c>
      <c r="CC426" s="114">
        <f t="shared" si="524"/>
        <v>0</v>
      </c>
      <c r="CD426" s="114">
        <f t="shared" si="525"/>
        <v>0</v>
      </c>
      <c r="CE426" s="114">
        <f t="shared" si="526"/>
        <v>0</v>
      </c>
      <c r="CF426" s="114">
        <f t="shared" si="527"/>
        <v>0</v>
      </c>
      <c r="CG426" s="114">
        <f t="shared" si="351"/>
        <v>15</v>
      </c>
      <c r="CH426" s="114">
        <f t="shared" si="352"/>
        <v>15</v>
      </c>
    </row>
    <row r="427" spans="1:86" s="114" customFormat="1">
      <c r="A427" s="5" t="s">
        <v>359</v>
      </c>
      <c r="B427" s="5" t="s">
        <v>106</v>
      </c>
      <c r="C427" s="5">
        <v>19</v>
      </c>
      <c r="D427" s="5">
        <v>2</v>
      </c>
      <c r="E427" s="5">
        <v>9</v>
      </c>
      <c r="F427" s="5">
        <v>15</v>
      </c>
      <c r="H427" s="114">
        <v>115200</v>
      </c>
      <c r="I427" s="114">
        <v>1920</v>
      </c>
      <c r="J427" s="114">
        <f t="shared" si="350"/>
        <v>3840</v>
      </c>
      <c r="K427" s="114">
        <v>0</v>
      </c>
      <c r="L427" s="114">
        <v>64000</v>
      </c>
      <c r="M427" s="114">
        <v>384000</v>
      </c>
      <c r="N427" s="114">
        <v>1408000</v>
      </c>
      <c r="O427" s="114">
        <v>160000</v>
      </c>
      <c r="Q427" s="5">
        <f t="shared" si="529"/>
        <v>19</v>
      </c>
      <c r="R427" s="5"/>
      <c r="S427" s="5"/>
      <c r="T427" s="5"/>
      <c r="U427" s="5"/>
      <c r="V427" s="5"/>
      <c r="W427" s="5">
        <f t="shared" si="528"/>
        <v>9</v>
      </c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114">
        <f t="shared" si="494"/>
        <v>15</v>
      </c>
      <c r="AZ427" s="114">
        <f t="shared" si="495"/>
        <v>0</v>
      </c>
      <c r="BA427" s="114">
        <f t="shared" si="496"/>
        <v>0</v>
      </c>
      <c r="BB427" s="114">
        <f t="shared" si="497"/>
        <v>0</v>
      </c>
      <c r="BC427" s="114">
        <f t="shared" si="498"/>
        <v>0</v>
      </c>
      <c r="BD427" s="114">
        <f t="shared" si="499"/>
        <v>0</v>
      </c>
      <c r="BE427" s="114">
        <f t="shared" si="500"/>
        <v>3</v>
      </c>
      <c r="BF427" s="114">
        <f t="shared" si="501"/>
        <v>0</v>
      </c>
      <c r="BG427" s="114">
        <f t="shared" si="502"/>
        <v>0</v>
      </c>
      <c r="BH427" s="114">
        <f t="shared" si="503"/>
        <v>0</v>
      </c>
      <c r="BI427" s="114">
        <f t="shared" si="504"/>
        <v>0</v>
      </c>
      <c r="BJ427" s="114">
        <f t="shared" si="505"/>
        <v>0</v>
      </c>
      <c r="BK427" s="114">
        <f t="shared" si="506"/>
        <v>0</v>
      </c>
      <c r="BL427" s="114">
        <f t="shared" si="507"/>
        <v>0</v>
      </c>
      <c r="BM427" s="114">
        <f t="shared" si="508"/>
        <v>0</v>
      </c>
      <c r="BN427" s="114">
        <f t="shared" si="509"/>
        <v>0</v>
      </c>
      <c r="BO427" s="114">
        <f t="shared" si="510"/>
        <v>0</v>
      </c>
      <c r="BP427" s="114">
        <f t="shared" si="511"/>
        <v>0</v>
      </c>
      <c r="BQ427" s="114">
        <f t="shared" si="512"/>
        <v>0</v>
      </c>
      <c r="BR427" s="114">
        <f t="shared" si="513"/>
        <v>0</v>
      </c>
      <c r="BS427" s="114">
        <f t="shared" si="514"/>
        <v>0</v>
      </c>
      <c r="BT427" s="114">
        <f t="shared" si="515"/>
        <v>0</v>
      </c>
      <c r="BU427" s="114">
        <f t="shared" si="516"/>
        <v>0</v>
      </c>
      <c r="BV427" s="114">
        <f t="shared" si="517"/>
        <v>0</v>
      </c>
      <c r="BW427" s="114">
        <f t="shared" si="518"/>
        <v>0</v>
      </c>
      <c r="BX427" s="114">
        <f t="shared" si="519"/>
        <v>0</v>
      </c>
      <c r="BY427" s="114">
        <f t="shared" si="520"/>
        <v>0</v>
      </c>
      <c r="BZ427" s="114">
        <f t="shared" si="521"/>
        <v>0</v>
      </c>
      <c r="CA427" s="114">
        <f t="shared" si="522"/>
        <v>0</v>
      </c>
      <c r="CB427" s="114">
        <f t="shared" si="523"/>
        <v>0</v>
      </c>
      <c r="CC427" s="114">
        <f t="shared" si="524"/>
        <v>0</v>
      </c>
      <c r="CD427" s="114">
        <f t="shared" si="525"/>
        <v>0</v>
      </c>
      <c r="CE427" s="114">
        <f t="shared" si="526"/>
        <v>0</v>
      </c>
      <c r="CF427" s="114">
        <f t="shared" si="527"/>
        <v>0</v>
      </c>
      <c r="CG427" s="114">
        <f t="shared" si="351"/>
        <v>15</v>
      </c>
      <c r="CH427" s="114">
        <f t="shared" si="352"/>
        <v>15</v>
      </c>
    </row>
    <row r="428" spans="1:86" s="114" customFormat="1">
      <c r="A428" s="5" t="s">
        <v>359</v>
      </c>
      <c r="B428" s="5" t="s">
        <v>106</v>
      </c>
      <c r="C428" s="5">
        <v>20</v>
      </c>
      <c r="D428" s="5">
        <v>2</v>
      </c>
      <c r="E428" s="5">
        <v>10</v>
      </c>
      <c r="F428" s="5">
        <v>15</v>
      </c>
      <c r="H428" s="114">
        <v>230400</v>
      </c>
      <c r="I428" s="114">
        <v>3840</v>
      </c>
      <c r="J428" s="114">
        <f t="shared" si="350"/>
        <v>7680</v>
      </c>
      <c r="K428" s="114">
        <v>0</v>
      </c>
      <c r="L428" s="114">
        <v>128000</v>
      </c>
      <c r="M428" s="114">
        <v>768000</v>
      </c>
      <c r="N428" s="114">
        <v>2816000</v>
      </c>
      <c r="O428" s="114">
        <v>320000</v>
      </c>
      <c r="Q428" s="5">
        <f t="shared" si="529"/>
        <v>20</v>
      </c>
      <c r="R428" s="5"/>
      <c r="S428" s="5"/>
      <c r="T428" s="5"/>
      <c r="U428" s="5"/>
      <c r="V428" s="5"/>
      <c r="W428" s="5">
        <f t="shared" si="528"/>
        <v>10</v>
      </c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114">
        <f t="shared" ref="AY428:AY462" si="530">SUMIFS($CH$3:$CH$462,$A$3:$A$462,Q$2,$C$3:$C$462,Q428)</f>
        <v>15</v>
      </c>
      <c r="AZ428" s="114">
        <f t="shared" ref="AZ428:AZ462" si="531">SUMIFS($CH$3:$CH$462,$A$3:$A$462,R$2,$C$3:$C$462,R428)</f>
        <v>0</v>
      </c>
      <c r="BA428" s="114">
        <f t="shared" ref="BA428:BA462" si="532">SUMIFS($CH$3:$CH$462,$A$3:$A$462,S$2,$C$3:$C$462,S428)</f>
        <v>0</v>
      </c>
      <c r="BB428" s="114">
        <f t="shared" ref="BB428:BB462" si="533">SUMIFS($CH$3:$CH$462,$A$3:$A$462,T$2,$C$3:$C$462,T428)</f>
        <v>0</v>
      </c>
      <c r="BC428" s="114">
        <f t="shared" ref="BC428:BC462" si="534">SUMIFS($CH$3:$CH$462,$A$3:$A$462,U$2,$C$3:$C$462,U428)</f>
        <v>0</v>
      </c>
      <c r="BD428" s="114">
        <f t="shared" ref="BD428:BD462" si="535">SUMIFS($CH$3:$CH$462,$A$3:$A$462,V$2,$C$3:$C$462,V428)</f>
        <v>0</v>
      </c>
      <c r="BE428" s="114">
        <f t="shared" ref="BE428:BE462" si="536">SUMIFS($CH$3:$CH$462,$A$3:$A$462,W$2,$C$3:$C$462,W428)</f>
        <v>3</v>
      </c>
      <c r="BF428" s="114">
        <f t="shared" ref="BF428:BF462" si="537">SUMIFS($CH$3:$CH$462,$A$3:$A$462,X$2,$C$3:$C$462,X428)</f>
        <v>0</v>
      </c>
      <c r="BG428" s="114">
        <f t="shared" ref="BG428:BG462" si="538">SUMIFS($CH$3:$CH$462,$A$3:$A$462,Y$2,$C$3:$C$462,Y428)</f>
        <v>0</v>
      </c>
      <c r="BH428" s="114">
        <f t="shared" ref="BH428:BH462" si="539">SUMIFS($CH$3:$CH$462,$A$3:$A$462,Z$2,$C$3:$C$462,Z428)</f>
        <v>0</v>
      </c>
      <c r="BI428" s="114">
        <f t="shared" ref="BI428:BI462" si="540">SUMIFS($CH$3:$CH$462,$A$3:$A$462,AA$2,$C$3:$C$462,AA428)</f>
        <v>0</v>
      </c>
      <c r="BJ428" s="114">
        <f t="shared" ref="BJ428:BJ462" si="541">SUMIFS($CH$3:$CH$462,$A$3:$A$462,AB$2,$C$3:$C$462,AB428)</f>
        <v>0</v>
      </c>
      <c r="BK428" s="114">
        <f t="shared" ref="BK428:BK462" si="542">SUMIFS($CH$3:$CH$462,$A$3:$A$462,AC$2,$C$3:$C$462,AC428)</f>
        <v>0</v>
      </c>
      <c r="BL428" s="114">
        <f t="shared" ref="BL428:BL462" si="543">SUMIFS($CH$3:$CH$462,$A$3:$A$462,AD$2,$C$3:$C$462,AD428)</f>
        <v>0</v>
      </c>
      <c r="BM428" s="114">
        <f t="shared" ref="BM428:BM462" si="544">SUMIFS($CH$3:$CH$462,$A$3:$A$462,AE$2,$C$3:$C$462,AE428)</f>
        <v>0</v>
      </c>
      <c r="BN428" s="114">
        <f t="shared" ref="BN428:BN462" si="545">SUMIFS($CH$3:$CH$462,$A$3:$A$462,AF$2,$C$3:$C$462,AF428)</f>
        <v>0</v>
      </c>
      <c r="BO428" s="114">
        <f t="shared" ref="BO428:BO462" si="546">SUMIFS($CH$3:$CH$462,$A$3:$A$462,AG$2,$C$3:$C$462,AG428)</f>
        <v>0</v>
      </c>
      <c r="BP428" s="114">
        <f t="shared" ref="BP428:BP462" si="547">SUMIFS($CH$3:$CH$462,$A$3:$A$462,AH$2,$C$3:$C$462,AH428)</f>
        <v>0</v>
      </c>
      <c r="BQ428" s="114">
        <f t="shared" ref="BQ428:BQ462" si="548">SUMIFS($CH$3:$CH$462,$A$3:$A$462,AI$2,$C$3:$C$462,AI428)</f>
        <v>0</v>
      </c>
      <c r="BR428" s="114">
        <f t="shared" ref="BR428:BR462" si="549">SUMIFS($CH$3:$CH$462,$A$3:$A$462,AJ$2,$C$3:$C$462,AJ428)</f>
        <v>0</v>
      </c>
      <c r="BS428" s="114">
        <f t="shared" ref="BS428:BS462" si="550">SUMIFS($CH$3:$CH$462,$A$3:$A$462,AK$2,$C$3:$C$462,AK428)</f>
        <v>0</v>
      </c>
      <c r="BT428" s="114">
        <f t="shared" ref="BT428:BT462" si="551">SUMIFS($CH$3:$CH$462,$A$3:$A$462,AL$2,$C$3:$C$462,AL428)</f>
        <v>0</v>
      </c>
      <c r="BU428" s="114">
        <f t="shared" ref="BU428:BU462" si="552">SUMIFS($CH$3:$CH$462,$A$3:$A$462,AM$2,$C$3:$C$462,AM428)</f>
        <v>0</v>
      </c>
      <c r="BV428" s="114">
        <f t="shared" ref="BV428:BV462" si="553">SUMIFS($CH$3:$CH$462,$A$3:$A$462,AN$2,$C$3:$C$462,AN428)</f>
        <v>0</v>
      </c>
      <c r="BW428" s="114">
        <f t="shared" ref="BW428:BW462" si="554">SUMIFS($CH$3:$CH$462,$A$3:$A$462,AO$2,$C$3:$C$462,AO428)</f>
        <v>0</v>
      </c>
      <c r="BX428" s="114">
        <f t="shared" ref="BX428:BX462" si="555">SUMIFS($CH$3:$CH$462,$A$3:$A$462,AP$2,$C$3:$C$462,AP428)</f>
        <v>0</v>
      </c>
      <c r="BY428" s="114">
        <f t="shared" ref="BY428:BY462" si="556">SUMIFS($CH$3:$CH$462,$A$3:$A$462,AQ$2,$C$3:$C$462,AQ428)</f>
        <v>0</v>
      </c>
      <c r="BZ428" s="114">
        <f t="shared" ref="BZ428:BZ462" si="557">SUMIFS($CH$3:$CH$462,$A$3:$A$462,AR$2,$C$3:$C$462,AR428)</f>
        <v>0</v>
      </c>
      <c r="CA428" s="114">
        <f t="shared" ref="CA428:CA462" si="558">SUMIFS($CH$3:$CH$462,$A$3:$A$462,AS$2,$C$3:$C$462,AS428)</f>
        <v>0</v>
      </c>
      <c r="CB428" s="114">
        <f t="shared" ref="CB428:CB462" si="559">SUMIFS($CH$3:$CH$462,$A$3:$A$462,AT$2,$C$3:$C$462,AT428)</f>
        <v>0</v>
      </c>
      <c r="CC428" s="114">
        <f t="shared" ref="CC428:CC462" si="560">SUMIFS($CH$3:$CH$462,$A$3:$A$462,AU$2,$C$3:$C$462,AU428)</f>
        <v>0</v>
      </c>
      <c r="CD428" s="114">
        <f t="shared" ref="CD428:CD462" si="561">SUMIFS($CH$3:$CH$462,$A$3:$A$462,AV$2,$C$3:$C$462,AV428)</f>
        <v>0</v>
      </c>
      <c r="CE428" s="114">
        <f t="shared" ref="CE428:CE462" si="562">SUMIFS($CH$3:$CH$462,$A$3:$A$462,AW$2,$C$3:$C$462,AW428)</f>
        <v>0</v>
      </c>
      <c r="CF428" s="114">
        <f t="shared" ref="CF428:CF462" si="563">SUMIFS($CH$3:$CH$462,$A$3:$A$462,AX$2,$C$3:$C$462,AX428)</f>
        <v>0</v>
      </c>
      <c r="CG428" s="114">
        <f t="shared" si="351"/>
        <v>15</v>
      </c>
      <c r="CH428" s="114">
        <f t="shared" si="352"/>
        <v>15</v>
      </c>
    </row>
    <row r="429" spans="1:86" s="114" customFormat="1" ht="25.5">
      <c r="A429" s="5" t="s">
        <v>359</v>
      </c>
      <c r="B429" s="5" t="s">
        <v>106</v>
      </c>
      <c r="C429" s="5">
        <v>21</v>
      </c>
      <c r="D429" s="5">
        <v>2</v>
      </c>
      <c r="E429" s="5">
        <v>11</v>
      </c>
      <c r="F429" s="5">
        <v>15</v>
      </c>
      <c r="G429" s="114" t="s">
        <v>129</v>
      </c>
      <c r="H429" s="114">
        <v>460800</v>
      </c>
      <c r="I429" s="114">
        <v>1280</v>
      </c>
      <c r="J429" s="114">
        <f t="shared" si="350"/>
        <v>15360</v>
      </c>
      <c r="K429" s="114">
        <v>0</v>
      </c>
      <c r="L429" s="114">
        <v>256000</v>
      </c>
      <c r="M429" s="114">
        <v>1536000</v>
      </c>
      <c r="N429" s="114">
        <v>5632000</v>
      </c>
      <c r="O429" s="114">
        <v>640000</v>
      </c>
      <c r="Q429" s="5">
        <f t="shared" si="529"/>
        <v>21</v>
      </c>
      <c r="R429" s="5"/>
      <c r="S429" s="5"/>
      <c r="T429" s="5"/>
      <c r="U429" s="5"/>
      <c r="V429" s="5"/>
      <c r="W429" s="5">
        <f t="shared" si="528"/>
        <v>11</v>
      </c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114">
        <f t="shared" si="530"/>
        <v>15</v>
      </c>
      <c r="AZ429" s="114">
        <f t="shared" si="531"/>
        <v>0</v>
      </c>
      <c r="BA429" s="114">
        <f t="shared" si="532"/>
        <v>0</v>
      </c>
      <c r="BB429" s="114">
        <f t="shared" si="533"/>
        <v>0</v>
      </c>
      <c r="BC429" s="114">
        <f t="shared" si="534"/>
        <v>0</v>
      </c>
      <c r="BD429" s="114">
        <f t="shared" si="535"/>
        <v>0</v>
      </c>
      <c r="BE429" s="114">
        <f t="shared" si="536"/>
        <v>15</v>
      </c>
      <c r="BF429" s="114">
        <f t="shared" si="537"/>
        <v>0</v>
      </c>
      <c r="BG429" s="114">
        <f t="shared" si="538"/>
        <v>0</v>
      </c>
      <c r="BH429" s="114">
        <f t="shared" si="539"/>
        <v>0</v>
      </c>
      <c r="BI429" s="114">
        <f t="shared" si="540"/>
        <v>0</v>
      </c>
      <c r="BJ429" s="114">
        <f t="shared" si="541"/>
        <v>0</v>
      </c>
      <c r="BK429" s="114">
        <f t="shared" si="542"/>
        <v>0</v>
      </c>
      <c r="BL429" s="114">
        <f t="shared" si="543"/>
        <v>0</v>
      </c>
      <c r="BM429" s="114">
        <f t="shared" si="544"/>
        <v>0</v>
      </c>
      <c r="BN429" s="114">
        <f t="shared" si="545"/>
        <v>0</v>
      </c>
      <c r="BO429" s="114">
        <f t="shared" si="546"/>
        <v>0</v>
      </c>
      <c r="BP429" s="114">
        <f t="shared" si="547"/>
        <v>0</v>
      </c>
      <c r="BQ429" s="114">
        <f t="shared" si="548"/>
        <v>0</v>
      </c>
      <c r="BR429" s="114">
        <f t="shared" si="549"/>
        <v>0</v>
      </c>
      <c r="BS429" s="114">
        <f t="shared" si="550"/>
        <v>0</v>
      </c>
      <c r="BT429" s="114">
        <f t="shared" si="551"/>
        <v>0</v>
      </c>
      <c r="BU429" s="114">
        <f t="shared" si="552"/>
        <v>0</v>
      </c>
      <c r="BV429" s="114">
        <f t="shared" si="553"/>
        <v>0</v>
      </c>
      <c r="BW429" s="114">
        <f t="shared" si="554"/>
        <v>0</v>
      </c>
      <c r="BX429" s="114">
        <f t="shared" si="555"/>
        <v>0</v>
      </c>
      <c r="BY429" s="114">
        <f t="shared" si="556"/>
        <v>0</v>
      </c>
      <c r="BZ429" s="114">
        <f t="shared" si="557"/>
        <v>0</v>
      </c>
      <c r="CA429" s="114">
        <f t="shared" si="558"/>
        <v>0</v>
      </c>
      <c r="CB429" s="114">
        <f t="shared" si="559"/>
        <v>0</v>
      </c>
      <c r="CC429" s="114">
        <f t="shared" si="560"/>
        <v>0</v>
      </c>
      <c r="CD429" s="114">
        <f t="shared" si="561"/>
        <v>0</v>
      </c>
      <c r="CE429" s="114">
        <f t="shared" si="562"/>
        <v>0</v>
      </c>
      <c r="CF429" s="114">
        <f t="shared" si="563"/>
        <v>0</v>
      </c>
      <c r="CG429" s="114">
        <f t="shared" si="351"/>
        <v>15</v>
      </c>
      <c r="CH429" s="114">
        <f t="shared" si="352"/>
        <v>15</v>
      </c>
    </row>
    <row r="430" spans="1:86" s="114" customFormat="1">
      <c r="A430" s="5" t="s">
        <v>366</v>
      </c>
      <c r="B430" s="5" t="s">
        <v>106</v>
      </c>
      <c r="C430" s="5">
        <v>11</v>
      </c>
      <c r="D430" s="5">
        <v>2</v>
      </c>
      <c r="E430" s="5">
        <v>1</v>
      </c>
      <c r="F430" s="5">
        <v>4</v>
      </c>
      <c r="H430" s="114">
        <v>0</v>
      </c>
      <c r="I430" s="114">
        <v>0</v>
      </c>
      <c r="J430" s="114">
        <f t="shared" si="350"/>
        <v>0</v>
      </c>
      <c r="K430" s="114">
        <v>0</v>
      </c>
      <c r="L430" s="114">
        <v>0</v>
      </c>
      <c r="M430" s="114">
        <v>0</v>
      </c>
      <c r="N430" s="114">
        <v>0</v>
      </c>
      <c r="O430" s="114">
        <v>0</v>
      </c>
      <c r="Q430" s="5">
        <v>11</v>
      </c>
      <c r="R430" s="5"/>
      <c r="S430" s="5"/>
      <c r="T430" s="5"/>
      <c r="U430" s="5"/>
      <c r="V430" s="5"/>
      <c r="W430" s="5"/>
      <c r="X430" s="5"/>
      <c r="Y430" s="5"/>
      <c r="Z430" s="5">
        <v>10</v>
      </c>
      <c r="AA430" s="5"/>
      <c r="AB430" s="5"/>
      <c r="AC430" s="5"/>
      <c r="AD430" s="5"/>
      <c r="AE430" s="5">
        <v>10</v>
      </c>
      <c r="AF430" s="5"/>
      <c r="AG430" s="5">
        <v>12</v>
      </c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114">
        <f t="shared" si="530"/>
        <v>4</v>
      </c>
      <c r="AZ430" s="114">
        <f t="shared" si="531"/>
        <v>0</v>
      </c>
      <c r="BA430" s="114">
        <f t="shared" si="532"/>
        <v>0</v>
      </c>
      <c r="BB430" s="114">
        <f t="shared" si="533"/>
        <v>0</v>
      </c>
      <c r="BC430" s="114">
        <f t="shared" si="534"/>
        <v>0</v>
      </c>
      <c r="BD430" s="114">
        <f t="shared" si="535"/>
        <v>0</v>
      </c>
      <c r="BE430" s="114">
        <f t="shared" si="536"/>
        <v>0</v>
      </c>
      <c r="BF430" s="114">
        <f t="shared" si="537"/>
        <v>0</v>
      </c>
      <c r="BG430" s="114">
        <f t="shared" si="538"/>
        <v>0</v>
      </c>
      <c r="BH430" s="114">
        <f t="shared" si="539"/>
        <v>4</v>
      </c>
      <c r="BI430" s="114">
        <f t="shared" si="540"/>
        <v>0</v>
      </c>
      <c r="BJ430" s="114">
        <f t="shared" si="541"/>
        <v>0</v>
      </c>
      <c r="BK430" s="114">
        <f t="shared" si="542"/>
        <v>0</v>
      </c>
      <c r="BL430" s="114">
        <f t="shared" si="543"/>
        <v>0</v>
      </c>
      <c r="BM430" s="114">
        <f t="shared" si="544"/>
        <v>4</v>
      </c>
      <c r="BN430" s="114">
        <f t="shared" si="545"/>
        <v>0</v>
      </c>
      <c r="BO430" s="114">
        <f t="shared" si="546"/>
        <v>15</v>
      </c>
      <c r="BP430" s="114">
        <f t="shared" si="547"/>
        <v>0</v>
      </c>
      <c r="BQ430" s="114">
        <f t="shared" si="548"/>
        <v>0</v>
      </c>
      <c r="BR430" s="114">
        <f t="shared" si="549"/>
        <v>0</v>
      </c>
      <c r="BS430" s="114">
        <f t="shared" si="550"/>
        <v>0</v>
      </c>
      <c r="BT430" s="114">
        <f t="shared" si="551"/>
        <v>0</v>
      </c>
      <c r="BU430" s="114">
        <f t="shared" si="552"/>
        <v>0</v>
      </c>
      <c r="BV430" s="114">
        <f t="shared" si="553"/>
        <v>0</v>
      </c>
      <c r="BW430" s="114">
        <f t="shared" si="554"/>
        <v>0</v>
      </c>
      <c r="BX430" s="114">
        <f t="shared" si="555"/>
        <v>0</v>
      </c>
      <c r="BY430" s="114">
        <f t="shared" si="556"/>
        <v>0</v>
      </c>
      <c r="BZ430" s="114">
        <f t="shared" si="557"/>
        <v>0</v>
      </c>
      <c r="CA430" s="114">
        <f t="shared" si="558"/>
        <v>0</v>
      </c>
      <c r="CB430" s="114">
        <f t="shared" si="559"/>
        <v>0</v>
      </c>
      <c r="CC430" s="114">
        <f t="shared" si="560"/>
        <v>0</v>
      </c>
      <c r="CD430" s="114">
        <f t="shared" si="561"/>
        <v>0</v>
      </c>
      <c r="CE430" s="114">
        <f t="shared" si="562"/>
        <v>0</v>
      </c>
      <c r="CF430" s="114">
        <f t="shared" si="563"/>
        <v>0</v>
      </c>
      <c r="CG430" s="114">
        <f t="shared" si="351"/>
        <v>15</v>
      </c>
      <c r="CH430" s="114">
        <f t="shared" si="352"/>
        <v>15</v>
      </c>
    </row>
    <row r="431" spans="1:86" s="114" customFormat="1">
      <c r="A431" s="5" t="s">
        <v>366</v>
      </c>
      <c r="B431" s="5" t="s">
        <v>106</v>
      </c>
      <c r="C431" s="5">
        <v>12</v>
      </c>
      <c r="D431" s="5">
        <v>2</v>
      </c>
      <c r="E431" s="5">
        <v>2</v>
      </c>
      <c r="F431" s="5">
        <v>4</v>
      </c>
      <c r="H431" s="114">
        <v>3600</v>
      </c>
      <c r="I431" s="114">
        <v>60</v>
      </c>
      <c r="J431" s="114">
        <f t="shared" si="350"/>
        <v>120</v>
      </c>
      <c r="K431" s="114">
        <v>0</v>
      </c>
      <c r="L431" s="114">
        <v>9000</v>
      </c>
      <c r="M431" s="114">
        <v>4500</v>
      </c>
      <c r="N431" s="114">
        <v>33000</v>
      </c>
      <c r="O431" s="114">
        <v>1500</v>
      </c>
      <c r="Q431" s="5">
        <f t="shared" ref="Q431:Q440" si="564">Q430+1</f>
        <v>12</v>
      </c>
      <c r="R431" s="5"/>
      <c r="S431" s="5"/>
      <c r="T431" s="5"/>
      <c r="U431" s="5"/>
      <c r="V431" s="5"/>
      <c r="W431" s="5"/>
      <c r="X431" s="5"/>
      <c r="Y431" s="5"/>
      <c r="Z431" s="5">
        <v>11</v>
      </c>
      <c r="AA431" s="5"/>
      <c r="AB431" s="5"/>
      <c r="AC431" s="5"/>
      <c r="AD431" s="5"/>
      <c r="AE431" s="5">
        <v>11</v>
      </c>
      <c r="AF431" s="5"/>
      <c r="AG431" s="5">
        <v>12</v>
      </c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114">
        <f t="shared" si="530"/>
        <v>4</v>
      </c>
      <c r="AZ431" s="114">
        <f t="shared" si="531"/>
        <v>0</v>
      </c>
      <c r="BA431" s="114">
        <f t="shared" si="532"/>
        <v>0</v>
      </c>
      <c r="BB431" s="114">
        <f t="shared" si="533"/>
        <v>0</v>
      </c>
      <c r="BC431" s="114">
        <f t="shared" si="534"/>
        <v>0</v>
      </c>
      <c r="BD431" s="114">
        <f t="shared" si="535"/>
        <v>0</v>
      </c>
      <c r="BE431" s="114">
        <f t="shared" si="536"/>
        <v>0</v>
      </c>
      <c r="BF431" s="114">
        <f t="shared" si="537"/>
        <v>0</v>
      </c>
      <c r="BG431" s="114">
        <f t="shared" si="538"/>
        <v>0</v>
      </c>
      <c r="BH431" s="114">
        <f t="shared" si="539"/>
        <v>0</v>
      </c>
      <c r="BI431" s="114">
        <f t="shared" si="540"/>
        <v>0</v>
      </c>
      <c r="BJ431" s="114">
        <f t="shared" si="541"/>
        <v>0</v>
      </c>
      <c r="BK431" s="114">
        <f t="shared" si="542"/>
        <v>0</v>
      </c>
      <c r="BL431" s="114">
        <f t="shared" si="543"/>
        <v>0</v>
      </c>
      <c r="BM431" s="114">
        <f t="shared" si="544"/>
        <v>15</v>
      </c>
      <c r="BN431" s="114">
        <f t="shared" si="545"/>
        <v>0</v>
      </c>
      <c r="BO431" s="114">
        <f t="shared" si="546"/>
        <v>15</v>
      </c>
      <c r="BP431" s="114">
        <f t="shared" si="547"/>
        <v>0</v>
      </c>
      <c r="BQ431" s="114">
        <f t="shared" si="548"/>
        <v>0</v>
      </c>
      <c r="BR431" s="114">
        <f t="shared" si="549"/>
        <v>0</v>
      </c>
      <c r="BS431" s="114">
        <f t="shared" si="550"/>
        <v>0</v>
      </c>
      <c r="BT431" s="114">
        <f t="shared" si="551"/>
        <v>0</v>
      </c>
      <c r="BU431" s="114">
        <f t="shared" si="552"/>
        <v>0</v>
      </c>
      <c r="BV431" s="114">
        <f t="shared" si="553"/>
        <v>0</v>
      </c>
      <c r="BW431" s="114">
        <f t="shared" si="554"/>
        <v>0</v>
      </c>
      <c r="BX431" s="114">
        <f t="shared" si="555"/>
        <v>0</v>
      </c>
      <c r="BY431" s="114">
        <f t="shared" si="556"/>
        <v>0</v>
      </c>
      <c r="BZ431" s="114">
        <f t="shared" si="557"/>
        <v>0</v>
      </c>
      <c r="CA431" s="114">
        <f t="shared" si="558"/>
        <v>0</v>
      </c>
      <c r="CB431" s="114">
        <f t="shared" si="559"/>
        <v>0</v>
      </c>
      <c r="CC431" s="114">
        <f t="shared" si="560"/>
        <v>0</v>
      </c>
      <c r="CD431" s="114">
        <f t="shared" si="561"/>
        <v>0</v>
      </c>
      <c r="CE431" s="114">
        <f t="shared" si="562"/>
        <v>0</v>
      </c>
      <c r="CF431" s="114">
        <f t="shared" si="563"/>
        <v>0</v>
      </c>
      <c r="CG431" s="114">
        <f t="shared" si="351"/>
        <v>15</v>
      </c>
      <c r="CH431" s="114">
        <f t="shared" si="352"/>
        <v>15</v>
      </c>
    </row>
    <row r="432" spans="1:86" s="114" customFormat="1">
      <c r="A432" s="5" t="s">
        <v>366</v>
      </c>
      <c r="B432" s="5" t="s">
        <v>106</v>
      </c>
      <c r="C432" s="5">
        <v>13</v>
      </c>
      <c r="D432" s="5">
        <v>2</v>
      </c>
      <c r="E432" s="5">
        <v>3</v>
      </c>
      <c r="F432" s="5">
        <v>4</v>
      </c>
      <c r="H432" s="114">
        <v>7200</v>
      </c>
      <c r="I432" s="114">
        <v>120</v>
      </c>
      <c r="J432" s="114">
        <f t="shared" si="350"/>
        <v>240</v>
      </c>
      <c r="K432" s="114">
        <v>0</v>
      </c>
      <c r="L432" s="114">
        <v>18000</v>
      </c>
      <c r="M432" s="114">
        <v>9000</v>
      </c>
      <c r="N432" s="114">
        <v>66000</v>
      </c>
      <c r="O432" s="114">
        <v>3000</v>
      </c>
      <c r="Q432" s="5">
        <f t="shared" si="564"/>
        <v>13</v>
      </c>
      <c r="R432" s="5"/>
      <c r="S432" s="5"/>
      <c r="T432" s="5"/>
      <c r="U432" s="5"/>
      <c r="V432" s="5"/>
      <c r="W432" s="5"/>
      <c r="X432" s="5"/>
      <c r="Y432" s="5"/>
      <c r="Z432" s="5">
        <v>12</v>
      </c>
      <c r="AA432" s="5"/>
      <c r="AB432" s="5"/>
      <c r="AC432" s="5"/>
      <c r="AD432" s="5"/>
      <c r="AE432" s="5">
        <v>12</v>
      </c>
      <c r="AF432" s="5"/>
      <c r="AG432" s="5">
        <v>12</v>
      </c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114">
        <f t="shared" si="530"/>
        <v>15</v>
      </c>
      <c r="AZ432" s="114">
        <f t="shared" si="531"/>
        <v>0</v>
      </c>
      <c r="BA432" s="114">
        <f t="shared" si="532"/>
        <v>0</v>
      </c>
      <c r="BB432" s="114">
        <f t="shared" si="533"/>
        <v>0</v>
      </c>
      <c r="BC432" s="114">
        <f t="shared" si="534"/>
        <v>0</v>
      </c>
      <c r="BD432" s="114">
        <f t="shared" si="535"/>
        <v>0</v>
      </c>
      <c r="BE432" s="114">
        <f t="shared" si="536"/>
        <v>0</v>
      </c>
      <c r="BF432" s="114">
        <f t="shared" si="537"/>
        <v>0</v>
      </c>
      <c r="BG432" s="114">
        <f t="shared" si="538"/>
        <v>0</v>
      </c>
      <c r="BH432" s="114">
        <f t="shared" si="539"/>
        <v>0</v>
      </c>
      <c r="BI432" s="114">
        <f t="shared" si="540"/>
        <v>0</v>
      </c>
      <c r="BJ432" s="114">
        <f t="shared" si="541"/>
        <v>0</v>
      </c>
      <c r="BK432" s="114">
        <f t="shared" si="542"/>
        <v>0</v>
      </c>
      <c r="BL432" s="114">
        <f t="shared" si="543"/>
        <v>0</v>
      </c>
      <c r="BM432" s="114">
        <f t="shared" si="544"/>
        <v>15</v>
      </c>
      <c r="BN432" s="114">
        <f t="shared" si="545"/>
        <v>0</v>
      </c>
      <c r="BO432" s="114">
        <f t="shared" si="546"/>
        <v>15</v>
      </c>
      <c r="BP432" s="114">
        <f t="shared" si="547"/>
        <v>0</v>
      </c>
      <c r="BQ432" s="114">
        <f t="shared" si="548"/>
        <v>0</v>
      </c>
      <c r="BR432" s="114">
        <f t="shared" si="549"/>
        <v>0</v>
      </c>
      <c r="BS432" s="114">
        <f t="shared" si="550"/>
        <v>0</v>
      </c>
      <c r="BT432" s="114">
        <f t="shared" si="551"/>
        <v>0</v>
      </c>
      <c r="BU432" s="114">
        <f t="shared" si="552"/>
        <v>0</v>
      </c>
      <c r="BV432" s="114">
        <f t="shared" si="553"/>
        <v>0</v>
      </c>
      <c r="BW432" s="114">
        <f t="shared" si="554"/>
        <v>0</v>
      </c>
      <c r="BX432" s="114">
        <f t="shared" si="555"/>
        <v>0</v>
      </c>
      <c r="BY432" s="114">
        <f t="shared" si="556"/>
        <v>0</v>
      </c>
      <c r="BZ432" s="114">
        <f t="shared" si="557"/>
        <v>0</v>
      </c>
      <c r="CA432" s="114">
        <f t="shared" si="558"/>
        <v>0</v>
      </c>
      <c r="CB432" s="114">
        <f t="shared" si="559"/>
        <v>0</v>
      </c>
      <c r="CC432" s="114">
        <f t="shared" si="560"/>
        <v>0</v>
      </c>
      <c r="CD432" s="114">
        <f t="shared" si="561"/>
        <v>0</v>
      </c>
      <c r="CE432" s="114">
        <f t="shared" si="562"/>
        <v>0</v>
      </c>
      <c r="CF432" s="114">
        <f t="shared" si="563"/>
        <v>0</v>
      </c>
      <c r="CG432" s="114">
        <f t="shared" si="351"/>
        <v>15</v>
      </c>
      <c r="CH432" s="114">
        <f t="shared" si="352"/>
        <v>15</v>
      </c>
    </row>
    <row r="433" spans="1:86" s="114" customFormat="1">
      <c r="A433" s="5" t="s">
        <v>366</v>
      </c>
      <c r="B433" s="5" t="s">
        <v>106</v>
      </c>
      <c r="C433" s="5">
        <v>14</v>
      </c>
      <c r="D433" s="5">
        <v>2</v>
      </c>
      <c r="E433" s="5">
        <v>4</v>
      </c>
      <c r="F433" s="5">
        <v>4</v>
      </c>
      <c r="H433" s="114">
        <v>14400</v>
      </c>
      <c r="I433" s="114">
        <v>240</v>
      </c>
      <c r="J433" s="114">
        <f t="shared" si="350"/>
        <v>480</v>
      </c>
      <c r="K433" s="114">
        <v>0</v>
      </c>
      <c r="L433" s="114">
        <v>36000</v>
      </c>
      <c r="M433" s="114">
        <v>18000</v>
      </c>
      <c r="N433" s="114">
        <v>132000</v>
      </c>
      <c r="O433" s="114">
        <v>6000</v>
      </c>
      <c r="Q433" s="5">
        <f t="shared" si="564"/>
        <v>14</v>
      </c>
      <c r="R433" s="5"/>
      <c r="S433" s="5"/>
      <c r="T433" s="5"/>
      <c r="U433" s="5"/>
      <c r="V433" s="5"/>
      <c r="W433" s="5"/>
      <c r="X433" s="5"/>
      <c r="Y433" s="5"/>
      <c r="Z433" s="5">
        <v>13</v>
      </c>
      <c r="AA433" s="5"/>
      <c r="AB433" s="5"/>
      <c r="AC433" s="5"/>
      <c r="AD433" s="5"/>
      <c r="AE433" s="5">
        <v>13</v>
      </c>
      <c r="AF433" s="5"/>
      <c r="AG433" s="5">
        <v>12</v>
      </c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114">
        <f t="shared" si="530"/>
        <v>15</v>
      </c>
      <c r="AZ433" s="114">
        <f t="shared" si="531"/>
        <v>0</v>
      </c>
      <c r="BA433" s="114">
        <f t="shared" si="532"/>
        <v>0</v>
      </c>
      <c r="BB433" s="114">
        <f t="shared" si="533"/>
        <v>0</v>
      </c>
      <c r="BC433" s="114">
        <f t="shared" si="534"/>
        <v>0</v>
      </c>
      <c r="BD433" s="114">
        <f t="shared" si="535"/>
        <v>0</v>
      </c>
      <c r="BE433" s="114">
        <f t="shared" si="536"/>
        <v>0</v>
      </c>
      <c r="BF433" s="114">
        <f t="shared" si="537"/>
        <v>0</v>
      </c>
      <c r="BG433" s="114">
        <f t="shared" si="538"/>
        <v>0</v>
      </c>
      <c r="BH433" s="114">
        <f t="shared" si="539"/>
        <v>0</v>
      </c>
      <c r="BI433" s="114">
        <f t="shared" si="540"/>
        <v>0</v>
      </c>
      <c r="BJ433" s="114">
        <f t="shared" si="541"/>
        <v>0</v>
      </c>
      <c r="BK433" s="114">
        <f t="shared" si="542"/>
        <v>0</v>
      </c>
      <c r="BL433" s="114">
        <f t="shared" si="543"/>
        <v>0</v>
      </c>
      <c r="BM433" s="114">
        <f t="shared" si="544"/>
        <v>15</v>
      </c>
      <c r="BN433" s="114">
        <f t="shared" si="545"/>
        <v>0</v>
      </c>
      <c r="BO433" s="114">
        <f t="shared" si="546"/>
        <v>15</v>
      </c>
      <c r="BP433" s="114">
        <f t="shared" si="547"/>
        <v>0</v>
      </c>
      <c r="BQ433" s="114">
        <f t="shared" si="548"/>
        <v>0</v>
      </c>
      <c r="BR433" s="114">
        <f t="shared" si="549"/>
        <v>0</v>
      </c>
      <c r="BS433" s="114">
        <f t="shared" si="550"/>
        <v>0</v>
      </c>
      <c r="BT433" s="114">
        <f t="shared" si="551"/>
        <v>0</v>
      </c>
      <c r="BU433" s="114">
        <f t="shared" si="552"/>
        <v>0</v>
      </c>
      <c r="BV433" s="114">
        <f t="shared" si="553"/>
        <v>0</v>
      </c>
      <c r="BW433" s="114">
        <f t="shared" si="554"/>
        <v>0</v>
      </c>
      <c r="BX433" s="114">
        <f t="shared" si="555"/>
        <v>0</v>
      </c>
      <c r="BY433" s="114">
        <f t="shared" si="556"/>
        <v>0</v>
      </c>
      <c r="BZ433" s="114">
        <f t="shared" si="557"/>
        <v>0</v>
      </c>
      <c r="CA433" s="114">
        <f t="shared" si="558"/>
        <v>0</v>
      </c>
      <c r="CB433" s="114">
        <f t="shared" si="559"/>
        <v>0</v>
      </c>
      <c r="CC433" s="114">
        <f t="shared" si="560"/>
        <v>0</v>
      </c>
      <c r="CD433" s="114">
        <f t="shared" si="561"/>
        <v>0</v>
      </c>
      <c r="CE433" s="114">
        <f t="shared" si="562"/>
        <v>0</v>
      </c>
      <c r="CF433" s="114">
        <f t="shared" si="563"/>
        <v>0</v>
      </c>
      <c r="CG433" s="114">
        <f t="shared" si="351"/>
        <v>15</v>
      </c>
      <c r="CH433" s="114">
        <f t="shared" si="352"/>
        <v>15</v>
      </c>
    </row>
    <row r="434" spans="1:86" s="114" customFormat="1">
      <c r="A434" s="5" t="s">
        <v>366</v>
      </c>
      <c r="B434" s="5" t="s">
        <v>106</v>
      </c>
      <c r="C434" s="5">
        <v>15</v>
      </c>
      <c r="D434" s="5">
        <v>2</v>
      </c>
      <c r="E434" s="5">
        <v>5</v>
      </c>
      <c r="F434" s="5">
        <v>4</v>
      </c>
      <c r="H434" s="114">
        <v>28800</v>
      </c>
      <c r="I434" s="114">
        <v>480</v>
      </c>
      <c r="J434" s="114">
        <f t="shared" si="350"/>
        <v>960</v>
      </c>
      <c r="K434" s="114">
        <v>0</v>
      </c>
      <c r="L434" s="114">
        <v>72000</v>
      </c>
      <c r="M434" s="114">
        <v>36000</v>
      </c>
      <c r="N434" s="114">
        <v>264000</v>
      </c>
      <c r="O434" s="114">
        <v>12000</v>
      </c>
      <c r="Q434" s="5">
        <f t="shared" si="564"/>
        <v>15</v>
      </c>
      <c r="R434" s="5"/>
      <c r="S434" s="5"/>
      <c r="T434" s="5"/>
      <c r="U434" s="5"/>
      <c r="V434" s="5"/>
      <c r="W434" s="5"/>
      <c r="X434" s="5"/>
      <c r="Y434" s="5"/>
      <c r="Z434" s="5">
        <v>14</v>
      </c>
      <c r="AA434" s="5"/>
      <c r="AB434" s="5"/>
      <c r="AC434" s="5"/>
      <c r="AD434" s="5"/>
      <c r="AE434" s="5">
        <v>14</v>
      </c>
      <c r="AF434" s="5"/>
      <c r="AG434" s="5">
        <v>12</v>
      </c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114">
        <f t="shared" si="530"/>
        <v>15</v>
      </c>
      <c r="AZ434" s="114">
        <f t="shared" si="531"/>
        <v>0</v>
      </c>
      <c r="BA434" s="114">
        <f t="shared" si="532"/>
        <v>0</v>
      </c>
      <c r="BB434" s="114">
        <f t="shared" si="533"/>
        <v>0</v>
      </c>
      <c r="BC434" s="114">
        <f t="shared" si="534"/>
        <v>0</v>
      </c>
      <c r="BD434" s="114">
        <f t="shared" si="535"/>
        <v>0</v>
      </c>
      <c r="BE434" s="114">
        <f t="shared" si="536"/>
        <v>0</v>
      </c>
      <c r="BF434" s="114">
        <f t="shared" si="537"/>
        <v>0</v>
      </c>
      <c r="BG434" s="114">
        <f t="shared" si="538"/>
        <v>0</v>
      </c>
      <c r="BH434" s="114">
        <f t="shared" si="539"/>
        <v>0</v>
      </c>
      <c r="BI434" s="114">
        <f t="shared" si="540"/>
        <v>0</v>
      </c>
      <c r="BJ434" s="114">
        <f t="shared" si="541"/>
        <v>0</v>
      </c>
      <c r="BK434" s="114">
        <f t="shared" si="542"/>
        <v>0</v>
      </c>
      <c r="BL434" s="114">
        <f t="shared" si="543"/>
        <v>0</v>
      </c>
      <c r="BM434" s="114">
        <f t="shared" si="544"/>
        <v>15</v>
      </c>
      <c r="BN434" s="114">
        <f t="shared" si="545"/>
        <v>0</v>
      </c>
      <c r="BO434" s="114">
        <f t="shared" si="546"/>
        <v>15</v>
      </c>
      <c r="BP434" s="114">
        <f t="shared" si="547"/>
        <v>0</v>
      </c>
      <c r="BQ434" s="114">
        <f t="shared" si="548"/>
        <v>0</v>
      </c>
      <c r="BR434" s="114">
        <f t="shared" si="549"/>
        <v>0</v>
      </c>
      <c r="BS434" s="114">
        <f t="shared" si="550"/>
        <v>0</v>
      </c>
      <c r="BT434" s="114">
        <f t="shared" si="551"/>
        <v>0</v>
      </c>
      <c r="BU434" s="114">
        <f t="shared" si="552"/>
        <v>0</v>
      </c>
      <c r="BV434" s="114">
        <f t="shared" si="553"/>
        <v>0</v>
      </c>
      <c r="BW434" s="114">
        <f t="shared" si="554"/>
        <v>0</v>
      </c>
      <c r="BX434" s="114">
        <f t="shared" si="555"/>
        <v>0</v>
      </c>
      <c r="BY434" s="114">
        <f t="shared" si="556"/>
        <v>0</v>
      </c>
      <c r="BZ434" s="114">
        <f t="shared" si="557"/>
        <v>0</v>
      </c>
      <c r="CA434" s="114">
        <f t="shared" si="558"/>
        <v>0</v>
      </c>
      <c r="CB434" s="114">
        <f t="shared" si="559"/>
        <v>0</v>
      </c>
      <c r="CC434" s="114">
        <f t="shared" si="560"/>
        <v>0</v>
      </c>
      <c r="CD434" s="114">
        <f t="shared" si="561"/>
        <v>0</v>
      </c>
      <c r="CE434" s="114">
        <f t="shared" si="562"/>
        <v>0</v>
      </c>
      <c r="CF434" s="114">
        <f t="shared" si="563"/>
        <v>0</v>
      </c>
      <c r="CG434" s="114">
        <f t="shared" si="351"/>
        <v>15</v>
      </c>
      <c r="CH434" s="114">
        <f t="shared" si="352"/>
        <v>15</v>
      </c>
    </row>
    <row r="435" spans="1:86" s="114" customFormat="1">
      <c r="A435" s="5" t="s">
        <v>366</v>
      </c>
      <c r="B435" s="5" t="s">
        <v>106</v>
      </c>
      <c r="C435" s="5">
        <v>16</v>
      </c>
      <c r="D435" s="5">
        <v>2</v>
      </c>
      <c r="E435" s="5">
        <v>6</v>
      </c>
      <c r="F435" s="5">
        <v>4</v>
      </c>
      <c r="H435" s="114">
        <v>57600</v>
      </c>
      <c r="I435" s="114">
        <v>960</v>
      </c>
      <c r="J435" s="114">
        <f t="shared" si="350"/>
        <v>1920</v>
      </c>
      <c r="K435" s="114">
        <v>0</v>
      </c>
      <c r="L435" s="114">
        <v>144000</v>
      </c>
      <c r="M435" s="114">
        <v>72000</v>
      </c>
      <c r="N435" s="114">
        <v>528000</v>
      </c>
      <c r="O435" s="114">
        <v>24000</v>
      </c>
      <c r="Q435" s="5">
        <f t="shared" si="564"/>
        <v>16</v>
      </c>
      <c r="R435" s="5"/>
      <c r="S435" s="5"/>
      <c r="T435" s="5"/>
      <c r="U435" s="5"/>
      <c r="V435" s="5"/>
      <c r="W435" s="5"/>
      <c r="X435" s="5"/>
      <c r="Y435" s="5"/>
      <c r="Z435" s="5">
        <v>15</v>
      </c>
      <c r="AA435" s="5"/>
      <c r="AB435" s="5"/>
      <c r="AC435" s="5"/>
      <c r="AD435" s="5"/>
      <c r="AE435" s="5">
        <v>15</v>
      </c>
      <c r="AF435" s="5"/>
      <c r="AG435" s="5">
        <v>12</v>
      </c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114">
        <f t="shared" si="530"/>
        <v>15</v>
      </c>
      <c r="AZ435" s="114">
        <f t="shared" si="531"/>
        <v>0</v>
      </c>
      <c r="BA435" s="114">
        <f t="shared" si="532"/>
        <v>0</v>
      </c>
      <c r="BB435" s="114">
        <f t="shared" si="533"/>
        <v>0</v>
      </c>
      <c r="BC435" s="114">
        <f t="shared" si="534"/>
        <v>0</v>
      </c>
      <c r="BD435" s="114">
        <f t="shared" si="535"/>
        <v>0</v>
      </c>
      <c r="BE435" s="114">
        <f t="shared" si="536"/>
        <v>0</v>
      </c>
      <c r="BF435" s="114">
        <f t="shared" si="537"/>
        <v>0</v>
      </c>
      <c r="BG435" s="114">
        <f t="shared" si="538"/>
        <v>0</v>
      </c>
      <c r="BH435" s="114">
        <f t="shared" si="539"/>
        <v>0</v>
      </c>
      <c r="BI435" s="114">
        <f t="shared" si="540"/>
        <v>0</v>
      </c>
      <c r="BJ435" s="114">
        <f t="shared" si="541"/>
        <v>0</v>
      </c>
      <c r="BK435" s="114">
        <f t="shared" si="542"/>
        <v>0</v>
      </c>
      <c r="BL435" s="114">
        <f t="shared" si="543"/>
        <v>0</v>
      </c>
      <c r="BM435" s="114">
        <f t="shared" si="544"/>
        <v>15</v>
      </c>
      <c r="BN435" s="114">
        <f t="shared" si="545"/>
        <v>0</v>
      </c>
      <c r="BO435" s="114">
        <f t="shared" si="546"/>
        <v>15</v>
      </c>
      <c r="BP435" s="114">
        <f t="shared" si="547"/>
        <v>0</v>
      </c>
      <c r="BQ435" s="114">
        <f t="shared" si="548"/>
        <v>0</v>
      </c>
      <c r="BR435" s="114">
        <f t="shared" si="549"/>
        <v>0</v>
      </c>
      <c r="BS435" s="114">
        <f t="shared" si="550"/>
        <v>0</v>
      </c>
      <c r="BT435" s="114">
        <f t="shared" si="551"/>
        <v>0</v>
      </c>
      <c r="BU435" s="114">
        <f t="shared" si="552"/>
        <v>0</v>
      </c>
      <c r="BV435" s="114">
        <f t="shared" si="553"/>
        <v>0</v>
      </c>
      <c r="BW435" s="114">
        <f t="shared" si="554"/>
        <v>0</v>
      </c>
      <c r="BX435" s="114">
        <f t="shared" si="555"/>
        <v>0</v>
      </c>
      <c r="BY435" s="114">
        <f t="shared" si="556"/>
        <v>0</v>
      </c>
      <c r="BZ435" s="114">
        <f t="shared" si="557"/>
        <v>0</v>
      </c>
      <c r="CA435" s="114">
        <f t="shared" si="558"/>
        <v>0</v>
      </c>
      <c r="CB435" s="114">
        <f t="shared" si="559"/>
        <v>0</v>
      </c>
      <c r="CC435" s="114">
        <f t="shared" si="560"/>
        <v>0</v>
      </c>
      <c r="CD435" s="114">
        <f t="shared" si="561"/>
        <v>0</v>
      </c>
      <c r="CE435" s="114">
        <f t="shared" si="562"/>
        <v>0</v>
      </c>
      <c r="CF435" s="114">
        <f t="shared" si="563"/>
        <v>0</v>
      </c>
      <c r="CG435" s="114">
        <f t="shared" si="351"/>
        <v>15</v>
      </c>
      <c r="CH435" s="114">
        <f t="shared" si="352"/>
        <v>15</v>
      </c>
    </row>
    <row r="436" spans="1:86" s="114" customFormat="1">
      <c r="A436" s="5" t="s">
        <v>366</v>
      </c>
      <c r="B436" s="5" t="s">
        <v>106</v>
      </c>
      <c r="C436" s="5">
        <v>17</v>
      </c>
      <c r="D436" s="5">
        <v>2</v>
      </c>
      <c r="E436" s="5">
        <v>7</v>
      </c>
      <c r="F436" s="5">
        <v>4</v>
      </c>
      <c r="H436" s="114">
        <v>115200</v>
      </c>
      <c r="I436" s="114">
        <v>1920</v>
      </c>
      <c r="J436" s="114">
        <f t="shared" si="350"/>
        <v>3840</v>
      </c>
      <c r="K436" s="114">
        <v>0</v>
      </c>
      <c r="L436" s="114">
        <v>288000</v>
      </c>
      <c r="M436" s="114">
        <v>144000</v>
      </c>
      <c r="N436" s="114">
        <v>1056000</v>
      </c>
      <c r="O436" s="114">
        <v>48000</v>
      </c>
      <c r="Q436" s="5">
        <f t="shared" si="564"/>
        <v>17</v>
      </c>
      <c r="R436" s="5"/>
      <c r="S436" s="5"/>
      <c r="T436" s="5"/>
      <c r="U436" s="5"/>
      <c r="V436" s="5"/>
      <c r="W436" s="5"/>
      <c r="X436" s="5"/>
      <c r="Y436" s="5"/>
      <c r="Z436" s="5">
        <v>16</v>
      </c>
      <c r="AA436" s="5"/>
      <c r="AB436" s="5"/>
      <c r="AC436" s="5"/>
      <c r="AD436" s="5"/>
      <c r="AE436" s="5">
        <v>16</v>
      </c>
      <c r="AF436" s="5"/>
      <c r="AG436" s="5">
        <v>12</v>
      </c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114">
        <f t="shared" si="530"/>
        <v>15</v>
      </c>
      <c r="AZ436" s="114">
        <f t="shared" si="531"/>
        <v>0</v>
      </c>
      <c r="BA436" s="114">
        <f t="shared" si="532"/>
        <v>0</v>
      </c>
      <c r="BB436" s="114">
        <f t="shared" si="533"/>
        <v>0</v>
      </c>
      <c r="BC436" s="114">
        <f t="shared" si="534"/>
        <v>0</v>
      </c>
      <c r="BD436" s="114">
        <f t="shared" si="535"/>
        <v>0</v>
      </c>
      <c r="BE436" s="114">
        <f t="shared" si="536"/>
        <v>0</v>
      </c>
      <c r="BF436" s="114">
        <f t="shared" si="537"/>
        <v>0</v>
      </c>
      <c r="BG436" s="114">
        <f t="shared" si="538"/>
        <v>0</v>
      </c>
      <c r="BH436" s="114">
        <f t="shared" si="539"/>
        <v>0</v>
      </c>
      <c r="BI436" s="114">
        <f t="shared" si="540"/>
        <v>0</v>
      </c>
      <c r="BJ436" s="114">
        <f t="shared" si="541"/>
        <v>0</v>
      </c>
      <c r="BK436" s="114">
        <f t="shared" si="542"/>
        <v>0</v>
      </c>
      <c r="BL436" s="114">
        <f t="shared" si="543"/>
        <v>0</v>
      </c>
      <c r="BM436" s="114">
        <f t="shared" si="544"/>
        <v>15</v>
      </c>
      <c r="BN436" s="114">
        <f t="shared" si="545"/>
        <v>0</v>
      </c>
      <c r="BO436" s="114">
        <f t="shared" si="546"/>
        <v>15</v>
      </c>
      <c r="BP436" s="114">
        <f t="shared" si="547"/>
        <v>0</v>
      </c>
      <c r="BQ436" s="114">
        <f t="shared" si="548"/>
        <v>0</v>
      </c>
      <c r="BR436" s="114">
        <f t="shared" si="549"/>
        <v>0</v>
      </c>
      <c r="BS436" s="114">
        <f t="shared" si="550"/>
        <v>0</v>
      </c>
      <c r="BT436" s="114">
        <f t="shared" si="551"/>
        <v>0</v>
      </c>
      <c r="BU436" s="114">
        <f t="shared" si="552"/>
        <v>0</v>
      </c>
      <c r="BV436" s="114">
        <f t="shared" si="553"/>
        <v>0</v>
      </c>
      <c r="BW436" s="114">
        <f t="shared" si="554"/>
        <v>0</v>
      </c>
      <c r="BX436" s="114">
        <f t="shared" si="555"/>
        <v>0</v>
      </c>
      <c r="BY436" s="114">
        <f t="shared" si="556"/>
        <v>0</v>
      </c>
      <c r="BZ436" s="114">
        <f t="shared" si="557"/>
        <v>0</v>
      </c>
      <c r="CA436" s="114">
        <f t="shared" si="558"/>
        <v>0</v>
      </c>
      <c r="CB436" s="114">
        <f t="shared" si="559"/>
        <v>0</v>
      </c>
      <c r="CC436" s="114">
        <f t="shared" si="560"/>
        <v>0</v>
      </c>
      <c r="CD436" s="114">
        <f t="shared" si="561"/>
        <v>0</v>
      </c>
      <c r="CE436" s="114">
        <f t="shared" si="562"/>
        <v>0</v>
      </c>
      <c r="CF436" s="114">
        <f t="shared" si="563"/>
        <v>0</v>
      </c>
      <c r="CG436" s="114">
        <f t="shared" si="351"/>
        <v>15</v>
      </c>
      <c r="CH436" s="114">
        <f t="shared" si="352"/>
        <v>15</v>
      </c>
    </row>
    <row r="437" spans="1:86" s="114" customFormat="1">
      <c r="A437" s="5" t="s">
        <v>366</v>
      </c>
      <c r="B437" s="5" t="s">
        <v>106</v>
      </c>
      <c r="C437" s="5">
        <v>18</v>
      </c>
      <c r="D437" s="5">
        <v>2</v>
      </c>
      <c r="E437" s="5">
        <v>8</v>
      </c>
      <c r="F437" s="5">
        <v>4</v>
      </c>
      <c r="H437" s="114">
        <v>230400</v>
      </c>
      <c r="I437" s="114">
        <v>3840</v>
      </c>
      <c r="J437" s="114">
        <f t="shared" si="350"/>
        <v>7680</v>
      </c>
      <c r="K437" s="114">
        <v>0</v>
      </c>
      <c r="L437" s="114">
        <v>576000</v>
      </c>
      <c r="M437" s="114">
        <v>288000</v>
      </c>
      <c r="N437" s="114">
        <v>2112000</v>
      </c>
      <c r="O437" s="114">
        <v>96000</v>
      </c>
      <c r="Q437" s="5">
        <f t="shared" si="564"/>
        <v>18</v>
      </c>
      <c r="R437" s="5"/>
      <c r="S437" s="5"/>
      <c r="T437" s="5"/>
      <c r="U437" s="5"/>
      <c r="V437" s="5"/>
      <c r="W437" s="5"/>
      <c r="X437" s="5"/>
      <c r="Y437" s="5"/>
      <c r="Z437" s="5">
        <v>17</v>
      </c>
      <c r="AA437" s="5"/>
      <c r="AB437" s="5"/>
      <c r="AC437" s="5"/>
      <c r="AD437" s="5"/>
      <c r="AE437" s="5">
        <v>17</v>
      </c>
      <c r="AF437" s="5"/>
      <c r="AG437" s="5">
        <v>12</v>
      </c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114">
        <f t="shared" si="530"/>
        <v>15</v>
      </c>
      <c r="AZ437" s="114">
        <f t="shared" si="531"/>
        <v>0</v>
      </c>
      <c r="BA437" s="114">
        <f t="shared" si="532"/>
        <v>0</v>
      </c>
      <c r="BB437" s="114">
        <f t="shared" si="533"/>
        <v>0</v>
      </c>
      <c r="BC437" s="114">
        <f t="shared" si="534"/>
        <v>0</v>
      </c>
      <c r="BD437" s="114">
        <f t="shared" si="535"/>
        <v>0</v>
      </c>
      <c r="BE437" s="114">
        <f t="shared" si="536"/>
        <v>0</v>
      </c>
      <c r="BF437" s="114">
        <f t="shared" si="537"/>
        <v>0</v>
      </c>
      <c r="BG437" s="114">
        <f t="shared" si="538"/>
        <v>0</v>
      </c>
      <c r="BH437" s="114">
        <f t="shared" si="539"/>
        <v>0</v>
      </c>
      <c r="BI437" s="114">
        <f t="shared" si="540"/>
        <v>0</v>
      </c>
      <c r="BJ437" s="114">
        <f t="shared" si="541"/>
        <v>0</v>
      </c>
      <c r="BK437" s="114">
        <f t="shared" si="542"/>
        <v>0</v>
      </c>
      <c r="BL437" s="114">
        <f t="shared" si="543"/>
        <v>0</v>
      </c>
      <c r="BM437" s="114">
        <f t="shared" si="544"/>
        <v>15</v>
      </c>
      <c r="BN437" s="114">
        <f t="shared" si="545"/>
        <v>0</v>
      </c>
      <c r="BO437" s="114">
        <f t="shared" si="546"/>
        <v>15</v>
      </c>
      <c r="BP437" s="114">
        <f t="shared" si="547"/>
        <v>0</v>
      </c>
      <c r="BQ437" s="114">
        <f t="shared" si="548"/>
        <v>0</v>
      </c>
      <c r="BR437" s="114">
        <f t="shared" si="549"/>
        <v>0</v>
      </c>
      <c r="BS437" s="114">
        <f t="shared" si="550"/>
        <v>0</v>
      </c>
      <c r="BT437" s="114">
        <f t="shared" si="551"/>
        <v>0</v>
      </c>
      <c r="BU437" s="114">
        <f t="shared" si="552"/>
        <v>0</v>
      </c>
      <c r="BV437" s="114">
        <f t="shared" si="553"/>
        <v>0</v>
      </c>
      <c r="BW437" s="114">
        <f t="shared" si="554"/>
        <v>0</v>
      </c>
      <c r="BX437" s="114">
        <f t="shared" si="555"/>
        <v>0</v>
      </c>
      <c r="BY437" s="114">
        <f t="shared" si="556"/>
        <v>0</v>
      </c>
      <c r="BZ437" s="114">
        <f t="shared" si="557"/>
        <v>0</v>
      </c>
      <c r="CA437" s="114">
        <f t="shared" si="558"/>
        <v>0</v>
      </c>
      <c r="CB437" s="114">
        <f t="shared" si="559"/>
        <v>0</v>
      </c>
      <c r="CC437" s="114">
        <f t="shared" si="560"/>
        <v>0</v>
      </c>
      <c r="CD437" s="114">
        <f t="shared" si="561"/>
        <v>0</v>
      </c>
      <c r="CE437" s="114">
        <f t="shared" si="562"/>
        <v>0</v>
      </c>
      <c r="CF437" s="114">
        <f t="shared" si="563"/>
        <v>0</v>
      </c>
      <c r="CG437" s="114">
        <f t="shared" si="351"/>
        <v>15</v>
      </c>
      <c r="CH437" s="114">
        <f t="shared" si="352"/>
        <v>15</v>
      </c>
    </row>
    <row r="438" spans="1:86" s="114" customFormat="1">
      <c r="A438" s="5" t="s">
        <v>366</v>
      </c>
      <c r="B438" s="5" t="s">
        <v>106</v>
      </c>
      <c r="C438" s="5">
        <v>19</v>
      </c>
      <c r="D438" s="5">
        <v>2</v>
      </c>
      <c r="E438" s="5">
        <v>9</v>
      </c>
      <c r="F438" s="5">
        <v>4</v>
      </c>
      <c r="H438" s="114">
        <v>460800</v>
      </c>
      <c r="I438" s="114">
        <v>7680</v>
      </c>
      <c r="J438" s="114">
        <f t="shared" si="350"/>
        <v>15360</v>
      </c>
      <c r="K438" s="114">
        <v>0</v>
      </c>
      <c r="L438" s="114">
        <v>1152000</v>
      </c>
      <c r="M438" s="114">
        <v>576000</v>
      </c>
      <c r="N438" s="114">
        <v>4224000</v>
      </c>
      <c r="O438" s="114">
        <v>192000</v>
      </c>
      <c r="Q438" s="5">
        <f t="shared" si="564"/>
        <v>19</v>
      </c>
      <c r="R438" s="5"/>
      <c r="S438" s="5"/>
      <c r="T438" s="5"/>
      <c r="U438" s="5"/>
      <c r="V438" s="5"/>
      <c r="W438" s="5"/>
      <c r="X438" s="5"/>
      <c r="Y438" s="5"/>
      <c r="Z438" s="5">
        <v>18</v>
      </c>
      <c r="AA438" s="5"/>
      <c r="AB438" s="5"/>
      <c r="AC438" s="5"/>
      <c r="AD438" s="5"/>
      <c r="AE438" s="5">
        <v>18</v>
      </c>
      <c r="AF438" s="5"/>
      <c r="AG438" s="5">
        <v>12</v>
      </c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114">
        <f t="shared" si="530"/>
        <v>15</v>
      </c>
      <c r="AZ438" s="114">
        <f t="shared" si="531"/>
        <v>0</v>
      </c>
      <c r="BA438" s="114">
        <f t="shared" si="532"/>
        <v>0</v>
      </c>
      <c r="BB438" s="114">
        <f t="shared" si="533"/>
        <v>0</v>
      </c>
      <c r="BC438" s="114">
        <f t="shared" si="534"/>
        <v>0</v>
      </c>
      <c r="BD438" s="114">
        <f t="shared" si="535"/>
        <v>0</v>
      </c>
      <c r="BE438" s="114">
        <f t="shared" si="536"/>
        <v>0</v>
      </c>
      <c r="BF438" s="114">
        <f t="shared" si="537"/>
        <v>0</v>
      </c>
      <c r="BG438" s="114">
        <f t="shared" si="538"/>
        <v>0</v>
      </c>
      <c r="BH438" s="114">
        <f t="shared" si="539"/>
        <v>0</v>
      </c>
      <c r="BI438" s="114">
        <f t="shared" si="540"/>
        <v>0</v>
      </c>
      <c r="BJ438" s="114">
        <f t="shared" si="541"/>
        <v>0</v>
      </c>
      <c r="BK438" s="114">
        <f t="shared" si="542"/>
        <v>0</v>
      </c>
      <c r="BL438" s="114">
        <f t="shared" si="543"/>
        <v>0</v>
      </c>
      <c r="BM438" s="114">
        <f t="shared" si="544"/>
        <v>15</v>
      </c>
      <c r="BN438" s="114">
        <f t="shared" si="545"/>
        <v>0</v>
      </c>
      <c r="BO438" s="114">
        <f t="shared" si="546"/>
        <v>15</v>
      </c>
      <c r="BP438" s="114">
        <f t="shared" si="547"/>
        <v>0</v>
      </c>
      <c r="BQ438" s="114">
        <f t="shared" si="548"/>
        <v>0</v>
      </c>
      <c r="BR438" s="114">
        <f t="shared" si="549"/>
        <v>0</v>
      </c>
      <c r="BS438" s="114">
        <f t="shared" si="550"/>
        <v>0</v>
      </c>
      <c r="BT438" s="114">
        <f t="shared" si="551"/>
        <v>0</v>
      </c>
      <c r="BU438" s="114">
        <f t="shared" si="552"/>
        <v>0</v>
      </c>
      <c r="BV438" s="114">
        <f t="shared" si="553"/>
        <v>0</v>
      </c>
      <c r="BW438" s="114">
        <f t="shared" si="554"/>
        <v>0</v>
      </c>
      <c r="BX438" s="114">
        <f t="shared" si="555"/>
        <v>0</v>
      </c>
      <c r="BY438" s="114">
        <f t="shared" si="556"/>
        <v>0</v>
      </c>
      <c r="BZ438" s="114">
        <f t="shared" si="557"/>
        <v>0</v>
      </c>
      <c r="CA438" s="114">
        <f t="shared" si="558"/>
        <v>0</v>
      </c>
      <c r="CB438" s="114">
        <f t="shared" si="559"/>
        <v>0</v>
      </c>
      <c r="CC438" s="114">
        <f t="shared" si="560"/>
        <v>0</v>
      </c>
      <c r="CD438" s="114">
        <f t="shared" si="561"/>
        <v>0</v>
      </c>
      <c r="CE438" s="114">
        <f t="shared" si="562"/>
        <v>0</v>
      </c>
      <c r="CF438" s="114">
        <f t="shared" si="563"/>
        <v>0</v>
      </c>
      <c r="CG438" s="114">
        <f t="shared" si="351"/>
        <v>15</v>
      </c>
      <c r="CH438" s="114">
        <f t="shared" si="352"/>
        <v>15</v>
      </c>
    </row>
    <row r="439" spans="1:86" s="114" customFormat="1">
      <c r="A439" s="5" t="s">
        <v>366</v>
      </c>
      <c r="B439" s="5" t="s">
        <v>106</v>
      </c>
      <c r="C439" s="5">
        <v>20</v>
      </c>
      <c r="D439" s="5">
        <v>2</v>
      </c>
      <c r="E439" s="5">
        <v>10</v>
      </c>
      <c r="F439" s="5">
        <v>4</v>
      </c>
      <c r="H439" s="114">
        <v>921600</v>
      </c>
      <c r="I439" s="114">
        <v>15360</v>
      </c>
      <c r="J439" s="114">
        <f t="shared" si="350"/>
        <v>30720</v>
      </c>
      <c r="K439" s="114">
        <v>0</v>
      </c>
      <c r="L439" s="114">
        <v>2304000</v>
      </c>
      <c r="M439" s="114">
        <v>1152000</v>
      </c>
      <c r="N439" s="114">
        <v>8448000</v>
      </c>
      <c r="O439" s="114">
        <v>384000</v>
      </c>
      <c r="Q439" s="5">
        <f t="shared" si="564"/>
        <v>20</v>
      </c>
      <c r="R439" s="5"/>
      <c r="S439" s="5"/>
      <c r="T439" s="5"/>
      <c r="U439" s="5"/>
      <c r="V439" s="5"/>
      <c r="W439" s="5"/>
      <c r="X439" s="5"/>
      <c r="Y439" s="5"/>
      <c r="Z439" s="5">
        <v>19</v>
      </c>
      <c r="AA439" s="5"/>
      <c r="AB439" s="5"/>
      <c r="AC439" s="5"/>
      <c r="AD439" s="5"/>
      <c r="AE439" s="5">
        <v>19</v>
      </c>
      <c r="AF439" s="5"/>
      <c r="AG439" s="5">
        <v>12</v>
      </c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114">
        <f t="shared" si="530"/>
        <v>15</v>
      </c>
      <c r="AZ439" s="114">
        <f t="shared" si="531"/>
        <v>0</v>
      </c>
      <c r="BA439" s="114">
        <f t="shared" si="532"/>
        <v>0</v>
      </c>
      <c r="BB439" s="114">
        <f t="shared" si="533"/>
        <v>0</v>
      </c>
      <c r="BC439" s="114">
        <f t="shared" si="534"/>
        <v>0</v>
      </c>
      <c r="BD439" s="114">
        <f t="shared" si="535"/>
        <v>0</v>
      </c>
      <c r="BE439" s="114">
        <f t="shared" si="536"/>
        <v>0</v>
      </c>
      <c r="BF439" s="114">
        <f t="shared" si="537"/>
        <v>0</v>
      </c>
      <c r="BG439" s="114">
        <f t="shared" si="538"/>
        <v>0</v>
      </c>
      <c r="BH439" s="114">
        <f t="shared" si="539"/>
        <v>0</v>
      </c>
      <c r="BI439" s="114">
        <f t="shared" si="540"/>
        <v>0</v>
      </c>
      <c r="BJ439" s="114">
        <f t="shared" si="541"/>
        <v>0</v>
      </c>
      <c r="BK439" s="114">
        <f t="shared" si="542"/>
        <v>0</v>
      </c>
      <c r="BL439" s="114">
        <f t="shared" si="543"/>
        <v>0</v>
      </c>
      <c r="BM439" s="114">
        <f t="shared" si="544"/>
        <v>15</v>
      </c>
      <c r="BN439" s="114">
        <f t="shared" si="545"/>
        <v>0</v>
      </c>
      <c r="BO439" s="114">
        <f t="shared" si="546"/>
        <v>15</v>
      </c>
      <c r="BP439" s="114">
        <f t="shared" si="547"/>
        <v>0</v>
      </c>
      <c r="BQ439" s="114">
        <f t="shared" si="548"/>
        <v>0</v>
      </c>
      <c r="BR439" s="114">
        <f t="shared" si="549"/>
        <v>0</v>
      </c>
      <c r="BS439" s="114">
        <f t="shared" si="550"/>
        <v>0</v>
      </c>
      <c r="BT439" s="114">
        <f t="shared" si="551"/>
        <v>0</v>
      </c>
      <c r="BU439" s="114">
        <f t="shared" si="552"/>
        <v>0</v>
      </c>
      <c r="BV439" s="114">
        <f t="shared" si="553"/>
        <v>0</v>
      </c>
      <c r="BW439" s="114">
        <f t="shared" si="554"/>
        <v>0</v>
      </c>
      <c r="BX439" s="114">
        <f t="shared" si="555"/>
        <v>0</v>
      </c>
      <c r="BY439" s="114">
        <f t="shared" si="556"/>
        <v>0</v>
      </c>
      <c r="BZ439" s="114">
        <f t="shared" si="557"/>
        <v>0</v>
      </c>
      <c r="CA439" s="114">
        <f t="shared" si="558"/>
        <v>0</v>
      </c>
      <c r="CB439" s="114">
        <f t="shared" si="559"/>
        <v>0</v>
      </c>
      <c r="CC439" s="114">
        <f t="shared" si="560"/>
        <v>0</v>
      </c>
      <c r="CD439" s="114">
        <f t="shared" si="561"/>
        <v>0</v>
      </c>
      <c r="CE439" s="114">
        <f t="shared" si="562"/>
        <v>0</v>
      </c>
      <c r="CF439" s="114">
        <f t="shared" si="563"/>
        <v>0</v>
      </c>
      <c r="CG439" s="114">
        <f t="shared" si="351"/>
        <v>15</v>
      </c>
      <c r="CH439" s="114">
        <f t="shared" si="352"/>
        <v>15</v>
      </c>
    </row>
    <row r="440" spans="1:86" s="114" customFormat="1" ht="25.5">
      <c r="A440" s="5" t="s">
        <v>366</v>
      </c>
      <c r="B440" s="5" t="s">
        <v>106</v>
      </c>
      <c r="C440" s="5">
        <v>21</v>
      </c>
      <c r="D440" s="5">
        <v>2</v>
      </c>
      <c r="E440" s="5">
        <v>11</v>
      </c>
      <c r="F440" s="5">
        <v>4</v>
      </c>
      <c r="G440" s="114" t="s">
        <v>129</v>
      </c>
      <c r="H440" s="114">
        <v>1843200</v>
      </c>
      <c r="I440" s="114">
        <v>7680</v>
      </c>
      <c r="J440" s="114">
        <f t="shared" si="350"/>
        <v>61440</v>
      </c>
      <c r="K440" s="114">
        <v>0</v>
      </c>
      <c r="L440" s="114">
        <v>4608000</v>
      </c>
      <c r="M440" s="114">
        <v>2304000</v>
      </c>
      <c r="N440" s="114">
        <v>16896000</v>
      </c>
      <c r="O440" s="114">
        <v>768000</v>
      </c>
      <c r="Q440" s="5">
        <f t="shared" si="564"/>
        <v>21</v>
      </c>
      <c r="R440" s="5"/>
      <c r="S440" s="5"/>
      <c r="T440" s="5"/>
      <c r="U440" s="5"/>
      <c r="V440" s="5"/>
      <c r="W440" s="5"/>
      <c r="X440" s="5"/>
      <c r="Y440" s="5"/>
      <c r="Z440" s="5">
        <v>20</v>
      </c>
      <c r="AA440" s="5"/>
      <c r="AB440" s="5"/>
      <c r="AC440" s="5"/>
      <c r="AD440" s="5"/>
      <c r="AE440" s="5">
        <v>20</v>
      </c>
      <c r="AF440" s="5"/>
      <c r="AG440" s="5">
        <v>12</v>
      </c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114">
        <f t="shared" si="530"/>
        <v>15</v>
      </c>
      <c r="AZ440" s="114">
        <f t="shared" si="531"/>
        <v>0</v>
      </c>
      <c r="BA440" s="114">
        <f t="shared" si="532"/>
        <v>0</v>
      </c>
      <c r="BB440" s="114">
        <f t="shared" si="533"/>
        <v>0</v>
      </c>
      <c r="BC440" s="114">
        <f t="shared" si="534"/>
        <v>0</v>
      </c>
      <c r="BD440" s="114">
        <f t="shared" si="535"/>
        <v>0</v>
      </c>
      <c r="BE440" s="114">
        <f t="shared" si="536"/>
        <v>0</v>
      </c>
      <c r="BF440" s="114">
        <f t="shared" si="537"/>
        <v>0</v>
      </c>
      <c r="BG440" s="114">
        <f t="shared" si="538"/>
        <v>0</v>
      </c>
      <c r="BH440" s="114">
        <f t="shared" si="539"/>
        <v>0</v>
      </c>
      <c r="BI440" s="114">
        <f t="shared" si="540"/>
        <v>0</v>
      </c>
      <c r="BJ440" s="114">
        <f t="shared" si="541"/>
        <v>0</v>
      </c>
      <c r="BK440" s="114">
        <f t="shared" si="542"/>
        <v>0</v>
      </c>
      <c r="BL440" s="114">
        <f t="shared" si="543"/>
        <v>0</v>
      </c>
      <c r="BM440" s="114">
        <f t="shared" si="544"/>
        <v>15</v>
      </c>
      <c r="BN440" s="114">
        <f t="shared" si="545"/>
        <v>0</v>
      </c>
      <c r="BO440" s="114">
        <f t="shared" si="546"/>
        <v>15</v>
      </c>
      <c r="BP440" s="114">
        <f t="shared" si="547"/>
        <v>0</v>
      </c>
      <c r="BQ440" s="114">
        <f t="shared" si="548"/>
        <v>0</v>
      </c>
      <c r="BR440" s="114">
        <f t="shared" si="549"/>
        <v>0</v>
      </c>
      <c r="BS440" s="114">
        <f t="shared" si="550"/>
        <v>0</v>
      </c>
      <c r="BT440" s="114">
        <f t="shared" si="551"/>
        <v>0</v>
      </c>
      <c r="BU440" s="114">
        <f t="shared" si="552"/>
        <v>0</v>
      </c>
      <c r="BV440" s="114">
        <f t="shared" si="553"/>
        <v>0</v>
      </c>
      <c r="BW440" s="114">
        <f t="shared" si="554"/>
        <v>0</v>
      </c>
      <c r="BX440" s="114">
        <f t="shared" si="555"/>
        <v>0</v>
      </c>
      <c r="BY440" s="114">
        <f t="shared" si="556"/>
        <v>0</v>
      </c>
      <c r="BZ440" s="114">
        <f t="shared" si="557"/>
        <v>0</v>
      </c>
      <c r="CA440" s="114">
        <f t="shared" si="558"/>
        <v>0</v>
      </c>
      <c r="CB440" s="114">
        <f t="shared" si="559"/>
        <v>0</v>
      </c>
      <c r="CC440" s="114">
        <f t="shared" si="560"/>
        <v>0</v>
      </c>
      <c r="CD440" s="114">
        <f t="shared" si="561"/>
        <v>0</v>
      </c>
      <c r="CE440" s="114">
        <f t="shared" si="562"/>
        <v>0</v>
      </c>
      <c r="CF440" s="114">
        <f t="shared" si="563"/>
        <v>0</v>
      </c>
      <c r="CG440" s="114">
        <f t="shared" si="351"/>
        <v>15</v>
      </c>
      <c r="CH440" s="114">
        <f t="shared" si="352"/>
        <v>15</v>
      </c>
    </row>
    <row r="441" spans="1:86" s="114" customFormat="1">
      <c r="A441" s="5" t="s">
        <v>361</v>
      </c>
      <c r="B441" s="5" t="s">
        <v>106</v>
      </c>
      <c r="C441" s="5">
        <v>11</v>
      </c>
      <c r="D441" s="5">
        <v>2</v>
      </c>
      <c r="E441" s="5">
        <v>1</v>
      </c>
      <c r="F441" s="5">
        <v>15</v>
      </c>
      <c r="H441" s="114">
        <v>0</v>
      </c>
      <c r="I441" s="114">
        <v>0</v>
      </c>
      <c r="J441" s="114">
        <f t="shared" si="350"/>
        <v>0</v>
      </c>
      <c r="K441" s="114">
        <v>0</v>
      </c>
      <c r="L441" s="114">
        <v>0</v>
      </c>
      <c r="M441" s="114">
        <v>0</v>
      </c>
      <c r="N441" s="114">
        <v>0</v>
      </c>
      <c r="O441" s="114">
        <v>0</v>
      </c>
      <c r="Q441" s="114">
        <v>11</v>
      </c>
      <c r="V441" s="114">
        <v>10</v>
      </c>
      <c r="AY441" s="114">
        <f t="shared" si="530"/>
        <v>4</v>
      </c>
      <c r="AZ441" s="114">
        <f t="shared" si="531"/>
        <v>0</v>
      </c>
      <c r="BA441" s="114">
        <f t="shared" si="532"/>
        <v>0</v>
      </c>
      <c r="BB441" s="114">
        <f t="shared" si="533"/>
        <v>0</v>
      </c>
      <c r="BC441" s="114">
        <f t="shared" si="534"/>
        <v>0</v>
      </c>
      <c r="BD441" s="114">
        <f t="shared" si="535"/>
        <v>4</v>
      </c>
      <c r="BE441" s="114">
        <f t="shared" si="536"/>
        <v>0</v>
      </c>
      <c r="BF441" s="114">
        <f t="shared" si="537"/>
        <v>0</v>
      </c>
      <c r="BG441" s="114">
        <f t="shared" si="538"/>
        <v>0</v>
      </c>
      <c r="BH441" s="114">
        <f t="shared" si="539"/>
        <v>0</v>
      </c>
      <c r="BI441" s="114">
        <f t="shared" si="540"/>
        <v>0</v>
      </c>
      <c r="BJ441" s="114">
        <f t="shared" si="541"/>
        <v>0</v>
      </c>
      <c r="BK441" s="114">
        <f t="shared" si="542"/>
        <v>0</v>
      </c>
      <c r="BL441" s="114">
        <f t="shared" si="543"/>
        <v>0</v>
      </c>
      <c r="BM441" s="114">
        <f t="shared" si="544"/>
        <v>0</v>
      </c>
      <c r="BN441" s="114">
        <f t="shared" si="545"/>
        <v>0</v>
      </c>
      <c r="BO441" s="114">
        <f t="shared" si="546"/>
        <v>0</v>
      </c>
      <c r="BP441" s="114">
        <f t="shared" si="547"/>
        <v>0</v>
      </c>
      <c r="BQ441" s="114">
        <f t="shared" si="548"/>
        <v>0</v>
      </c>
      <c r="BR441" s="114">
        <f t="shared" si="549"/>
        <v>0</v>
      </c>
      <c r="BS441" s="114">
        <f t="shared" si="550"/>
        <v>0</v>
      </c>
      <c r="BT441" s="114">
        <f t="shared" si="551"/>
        <v>0</v>
      </c>
      <c r="BU441" s="114">
        <f t="shared" si="552"/>
        <v>0</v>
      </c>
      <c r="BV441" s="114">
        <f t="shared" si="553"/>
        <v>0</v>
      </c>
      <c r="BW441" s="114">
        <f t="shared" si="554"/>
        <v>0</v>
      </c>
      <c r="BX441" s="114">
        <f t="shared" si="555"/>
        <v>0</v>
      </c>
      <c r="BY441" s="114">
        <f t="shared" si="556"/>
        <v>0</v>
      </c>
      <c r="BZ441" s="114">
        <f t="shared" si="557"/>
        <v>0</v>
      </c>
      <c r="CA441" s="114">
        <f t="shared" si="558"/>
        <v>0</v>
      </c>
      <c r="CB441" s="114">
        <f t="shared" si="559"/>
        <v>0</v>
      </c>
      <c r="CC441" s="114">
        <f t="shared" si="560"/>
        <v>0</v>
      </c>
      <c r="CD441" s="114">
        <f t="shared" si="561"/>
        <v>0</v>
      </c>
      <c r="CE441" s="114">
        <f t="shared" si="562"/>
        <v>0</v>
      </c>
      <c r="CF441" s="114">
        <f t="shared" si="563"/>
        <v>0</v>
      </c>
      <c r="CG441" s="114">
        <f t="shared" si="351"/>
        <v>4</v>
      </c>
      <c r="CH441" s="114">
        <f t="shared" si="352"/>
        <v>15</v>
      </c>
    </row>
    <row r="442" spans="1:86" s="114" customFormat="1">
      <c r="A442" s="5" t="s">
        <v>361</v>
      </c>
      <c r="B442" s="5" t="s">
        <v>106</v>
      </c>
      <c r="C442" s="5">
        <v>12</v>
      </c>
      <c r="D442" s="5">
        <v>2</v>
      </c>
      <c r="E442" s="5">
        <v>2</v>
      </c>
      <c r="F442" s="5">
        <v>15</v>
      </c>
      <c r="H442" s="114">
        <v>1200</v>
      </c>
      <c r="I442" s="114">
        <v>20</v>
      </c>
      <c r="J442" s="114">
        <f t="shared" si="350"/>
        <v>40</v>
      </c>
      <c r="K442" s="114">
        <v>0</v>
      </c>
      <c r="L442" s="114">
        <v>200</v>
      </c>
      <c r="M442" s="114">
        <v>3000</v>
      </c>
      <c r="N442" s="114">
        <v>2000</v>
      </c>
      <c r="O442" s="114">
        <v>600</v>
      </c>
      <c r="Q442" s="114">
        <v>12</v>
      </c>
      <c r="V442" s="114">
        <v>11</v>
      </c>
      <c r="AY442" s="114">
        <f t="shared" si="530"/>
        <v>4</v>
      </c>
      <c r="AZ442" s="114">
        <f t="shared" si="531"/>
        <v>0</v>
      </c>
      <c r="BA442" s="114">
        <f t="shared" si="532"/>
        <v>0</v>
      </c>
      <c r="BB442" s="114">
        <f t="shared" si="533"/>
        <v>0</v>
      </c>
      <c r="BC442" s="114">
        <f t="shared" si="534"/>
        <v>0</v>
      </c>
      <c r="BD442" s="114">
        <f t="shared" si="535"/>
        <v>15</v>
      </c>
      <c r="BE442" s="114">
        <f t="shared" si="536"/>
        <v>0</v>
      </c>
      <c r="BF442" s="114">
        <f t="shared" si="537"/>
        <v>0</v>
      </c>
      <c r="BG442" s="114">
        <f t="shared" si="538"/>
        <v>0</v>
      </c>
      <c r="BH442" s="114">
        <f t="shared" si="539"/>
        <v>0</v>
      </c>
      <c r="BI442" s="114">
        <f t="shared" si="540"/>
        <v>0</v>
      </c>
      <c r="BJ442" s="114">
        <f t="shared" si="541"/>
        <v>0</v>
      </c>
      <c r="BK442" s="114">
        <f t="shared" si="542"/>
        <v>0</v>
      </c>
      <c r="BL442" s="114">
        <f t="shared" si="543"/>
        <v>0</v>
      </c>
      <c r="BM442" s="114">
        <f t="shared" si="544"/>
        <v>0</v>
      </c>
      <c r="BN442" s="114">
        <f t="shared" si="545"/>
        <v>0</v>
      </c>
      <c r="BO442" s="114">
        <f t="shared" si="546"/>
        <v>0</v>
      </c>
      <c r="BP442" s="114">
        <f t="shared" si="547"/>
        <v>0</v>
      </c>
      <c r="BQ442" s="114">
        <f t="shared" si="548"/>
        <v>0</v>
      </c>
      <c r="BR442" s="114">
        <f t="shared" si="549"/>
        <v>0</v>
      </c>
      <c r="BS442" s="114">
        <f t="shared" si="550"/>
        <v>0</v>
      </c>
      <c r="BT442" s="114">
        <f t="shared" si="551"/>
        <v>0</v>
      </c>
      <c r="BU442" s="114">
        <f t="shared" si="552"/>
        <v>0</v>
      </c>
      <c r="BV442" s="114">
        <f t="shared" si="553"/>
        <v>0</v>
      </c>
      <c r="BW442" s="114">
        <f t="shared" si="554"/>
        <v>0</v>
      </c>
      <c r="BX442" s="114">
        <f t="shared" si="555"/>
        <v>0</v>
      </c>
      <c r="BY442" s="114">
        <f t="shared" si="556"/>
        <v>0</v>
      </c>
      <c r="BZ442" s="114">
        <f t="shared" si="557"/>
        <v>0</v>
      </c>
      <c r="CA442" s="114">
        <f t="shared" si="558"/>
        <v>0</v>
      </c>
      <c r="CB442" s="114">
        <f t="shared" si="559"/>
        <v>0</v>
      </c>
      <c r="CC442" s="114">
        <f t="shared" si="560"/>
        <v>0</v>
      </c>
      <c r="CD442" s="114">
        <f t="shared" si="561"/>
        <v>0</v>
      </c>
      <c r="CE442" s="114">
        <f t="shared" si="562"/>
        <v>0</v>
      </c>
      <c r="CF442" s="114">
        <f t="shared" si="563"/>
        <v>0</v>
      </c>
      <c r="CG442" s="114">
        <f t="shared" si="351"/>
        <v>15</v>
      </c>
      <c r="CH442" s="114">
        <f t="shared" si="352"/>
        <v>15</v>
      </c>
    </row>
    <row r="443" spans="1:86" s="114" customFormat="1">
      <c r="A443" s="5" t="s">
        <v>361</v>
      </c>
      <c r="B443" s="5" t="s">
        <v>106</v>
      </c>
      <c r="C443" s="5">
        <v>13</v>
      </c>
      <c r="D443" s="5">
        <v>2</v>
      </c>
      <c r="E443" s="5">
        <v>3</v>
      </c>
      <c r="F443" s="5">
        <v>15</v>
      </c>
      <c r="H443" s="114">
        <v>2400</v>
      </c>
      <c r="I443" s="114">
        <v>40</v>
      </c>
      <c r="J443" s="114">
        <f t="shared" si="350"/>
        <v>80</v>
      </c>
      <c r="K443" s="114">
        <v>0</v>
      </c>
      <c r="L443" s="114">
        <v>400</v>
      </c>
      <c r="M443" s="114">
        <v>6000</v>
      </c>
      <c r="N443" s="114">
        <v>4000</v>
      </c>
      <c r="O443" s="114">
        <v>1200</v>
      </c>
      <c r="Q443" s="114">
        <v>13</v>
      </c>
      <c r="V443" s="114">
        <v>12</v>
      </c>
      <c r="AY443" s="114">
        <f t="shared" si="530"/>
        <v>15</v>
      </c>
      <c r="AZ443" s="114">
        <f t="shared" si="531"/>
        <v>0</v>
      </c>
      <c r="BA443" s="114">
        <f t="shared" si="532"/>
        <v>0</v>
      </c>
      <c r="BB443" s="114">
        <f t="shared" si="533"/>
        <v>0</v>
      </c>
      <c r="BC443" s="114">
        <f t="shared" si="534"/>
        <v>0</v>
      </c>
      <c r="BD443" s="114">
        <f t="shared" si="535"/>
        <v>15</v>
      </c>
      <c r="BE443" s="114">
        <f t="shared" si="536"/>
        <v>0</v>
      </c>
      <c r="BF443" s="114">
        <f t="shared" si="537"/>
        <v>0</v>
      </c>
      <c r="BG443" s="114">
        <f t="shared" si="538"/>
        <v>0</v>
      </c>
      <c r="BH443" s="114">
        <f t="shared" si="539"/>
        <v>0</v>
      </c>
      <c r="BI443" s="114">
        <f t="shared" si="540"/>
        <v>0</v>
      </c>
      <c r="BJ443" s="114">
        <f t="shared" si="541"/>
        <v>0</v>
      </c>
      <c r="BK443" s="114">
        <f t="shared" si="542"/>
        <v>0</v>
      </c>
      <c r="BL443" s="114">
        <f t="shared" si="543"/>
        <v>0</v>
      </c>
      <c r="BM443" s="114">
        <f t="shared" si="544"/>
        <v>0</v>
      </c>
      <c r="BN443" s="114">
        <f t="shared" si="545"/>
        <v>0</v>
      </c>
      <c r="BO443" s="114">
        <f t="shared" si="546"/>
        <v>0</v>
      </c>
      <c r="BP443" s="114">
        <f t="shared" si="547"/>
        <v>0</v>
      </c>
      <c r="BQ443" s="114">
        <f t="shared" si="548"/>
        <v>0</v>
      </c>
      <c r="BR443" s="114">
        <f t="shared" si="549"/>
        <v>0</v>
      </c>
      <c r="BS443" s="114">
        <f t="shared" si="550"/>
        <v>0</v>
      </c>
      <c r="BT443" s="114">
        <f t="shared" si="551"/>
        <v>0</v>
      </c>
      <c r="BU443" s="114">
        <f t="shared" si="552"/>
        <v>0</v>
      </c>
      <c r="BV443" s="114">
        <f t="shared" si="553"/>
        <v>0</v>
      </c>
      <c r="BW443" s="114">
        <f t="shared" si="554"/>
        <v>0</v>
      </c>
      <c r="BX443" s="114">
        <f t="shared" si="555"/>
        <v>0</v>
      </c>
      <c r="BY443" s="114">
        <f t="shared" si="556"/>
        <v>0</v>
      </c>
      <c r="BZ443" s="114">
        <f t="shared" si="557"/>
        <v>0</v>
      </c>
      <c r="CA443" s="114">
        <f t="shared" si="558"/>
        <v>0</v>
      </c>
      <c r="CB443" s="114">
        <f t="shared" si="559"/>
        <v>0</v>
      </c>
      <c r="CC443" s="114">
        <f t="shared" si="560"/>
        <v>0</v>
      </c>
      <c r="CD443" s="114">
        <f t="shared" si="561"/>
        <v>0</v>
      </c>
      <c r="CE443" s="114">
        <f t="shared" si="562"/>
        <v>0</v>
      </c>
      <c r="CF443" s="114">
        <f t="shared" si="563"/>
        <v>0</v>
      </c>
      <c r="CG443" s="114">
        <f t="shared" si="351"/>
        <v>15</v>
      </c>
      <c r="CH443" s="114">
        <f t="shared" si="352"/>
        <v>15</v>
      </c>
    </row>
    <row r="444" spans="1:86" s="114" customFormat="1">
      <c r="A444" s="5" t="s">
        <v>361</v>
      </c>
      <c r="B444" s="5" t="s">
        <v>106</v>
      </c>
      <c r="C444" s="5">
        <v>14</v>
      </c>
      <c r="D444" s="5">
        <v>2</v>
      </c>
      <c r="E444" s="5">
        <v>4</v>
      </c>
      <c r="F444" s="5">
        <v>15</v>
      </c>
      <c r="H444" s="114">
        <v>4800</v>
      </c>
      <c r="I444" s="114">
        <v>80</v>
      </c>
      <c r="J444" s="114">
        <f t="shared" si="350"/>
        <v>160</v>
      </c>
      <c r="K444" s="114">
        <v>0</v>
      </c>
      <c r="L444" s="114">
        <v>800</v>
      </c>
      <c r="M444" s="114">
        <v>12000</v>
      </c>
      <c r="N444" s="114">
        <v>8000</v>
      </c>
      <c r="O444" s="114">
        <v>2400</v>
      </c>
      <c r="Q444" s="114">
        <v>14</v>
      </c>
      <c r="V444" s="114">
        <v>13</v>
      </c>
      <c r="AY444" s="114">
        <f t="shared" si="530"/>
        <v>15</v>
      </c>
      <c r="AZ444" s="114">
        <f t="shared" si="531"/>
        <v>0</v>
      </c>
      <c r="BA444" s="114">
        <f t="shared" si="532"/>
        <v>0</v>
      </c>
      <c r="BB444" s="114">
        <f t="shared" si="533"/>
        <v>0</v>
      </c>
      <c r="BC444" s="114">
        <f t="shared" si="534"/>
        <v>0</v>
      </c>
      <c r="BD444" s="114">
        <f t="shared" si="535"/>
        <v>15</v>
      </c>
      <c r="BE444" s="114">
        <f t="shared" si="536"/>
        <v>0</v>
      </c>
      <c r="BF444" s="114">
        <f t="shared" si="537"/>
        <v>0</v>
      </c>
      <c r="BG444" s="114">
        <f t="shared" si="538"/>
        <v>0</v>
      </c>
      <c r="BH444" s="114">
        <f t="shared" si="539"/>
        <v>0</v>
      </c>
      <c r="BI444" s="114">
        <f t="shared" si="540"/>
        <v>0</v>
      </c>
      <c r="BJ444" s="114">
        <f t="shared" si="541"/>
        <v>0</v>
      </c>
      <c r="BK444" s="114">
        <f t="shared" si="542"/>
        <v>0</v>
      </c>
      <c r="BL444" s="114">
        <f t="shared" si="543"/>
        <v>0</v>
      </c>
      <c r="BM444" s="114">
        <f t="shared" si="544"/>
        <v>0</v>
      </c>
      <c r="BN444" s="114">
        <f t="shared" si="545"/>
        <v>0</v>
      </c>
      <c r="BO444" s="114">
        <f t="shared" si="546"/>
        <v>0</v>
      </c>
      <c r="BP444" s="114">
        <f t="shared" si="547"/>
        <v>0</v>
      </c>
      <c r="BQ444" s="114">
        <f t="shared" si="548"/>
        <v>0</v>
      </c>
      <c r="BR444" s="114">
        <f t="shared" si="549"/>
        <v>0</v>
      </c>
      <c r="BS444" s="114">
        <f t="shared" si="550"/>
        <v>0</v>
      </c>
      <c r="BT444" s="114">
        <f t="shared" si="551"/>
        <v>0</v>
      </c>
      <c r="BU444" s="114">
        <f t="shared" si="552"/>
        <v>0</v>
      </c>
      <c r="BV444" s="114">
        <f t="shared" si="553"/>
        <v>0</v>
      </c>
      <c r="BW444" s="114">
        <f t="shared" si="554"/>
        <v>0</v>
      </c>
      <c r="BX444" s="114">
        <f t="shared" si="555"/>
        <v>0</v>
      </c>
      <c r="BY444" s="114">
        <f t="shared" si="556"/>
        <v>0</v>
      </c>
      <c r="BZ444" s="114">
        <f t="shared" si="557"/>
        <v>0</v>
      </c>
      <c r="CA444" s="114">
        <f t="shared" si="558"/>
        <v>0</v>
      </c>
      <c r="CB444" s="114">
        <f t="shared" si="559"/>
        <v>0</v>
      </c>
      <c r="CC444" s="114">
        <f t="shared" si="560"/>
        <v>0</v>
      </c>
      <c r="CD444" s="114">
        <f t="shared" si="561"/>
        <v>0</v>
      </c>
      <c r="CE444" s="114">
        <f t="shared" si="562"/>
        <v>0</v>
      </c>
      <c r="CF444" s="114">
        <f t="shared" si="563"/>
        <v>0</v>
      </c>
      <c r="CG444" s="114">
        <f t="shared" si="351"/>
        <v>15</v>
      </c>
      <c r="CH444" s="114">
        <f t="shared" si="352"/>
        <v>15</v>
      </c>
    </row>
    <row r="445" spans="1:86" s="114" customFormat="1">
      <c r="A445" s="5" t="s">
        <v>361</v>
      </c>
      <c r="B445" s="5" t="s">
        <v>106</v>
      </c>
      <c r="C445" s="5">
        <v>15</v>
      </c>
      <c r="D445" s="5">
        <v>2</v>
      </c>
      <c r="E445" s="5">
        <v>5</v>
      </c>
      <c r="F445" s="5">
        <v>15</v>
      </c>
      <c r="H445" s="114">
        <v>9600</v>
      </c>
      <c r="I445" s="114">
        <v>160</v>
      </c>
      <c r="J445" s="114">
        <f t="shared" si="350"/>
        <v>320</v>
      </c>
      <c r="K445" s="114">
        <v>0</v>
      </c>
      <c r="L445" s="114">
        <v>1600</v>
      </c>
      <c r="M445" s="114">
        <v>24000</v>
      </c>
      <c r="N445" s="114">
        <v>16000</v>
      </c>
      <c r="O445" s="114">
        <v>4800</v>
      </c>
      <c r="Q445" s="114">
        <v>15</v>
      </c>
      <c r="V445" s="114">
        <v>14</v>
      </c>
      <c r="AY445" s="114">
        <f t="shared" si="530"/>
        <v>15</v>
      </c>
      <c r="AZ445" s="114">
        <f t="shared" si="531"/>
        <v>0</v>
      </c>
      <c r="BA445" s="114">
        <f t="shared" si="532"/>
        <v>0</v>
      </c>
      <c r="BB445" s="114">
        <f t="shared" si="533"/>
        <v>0</v>
      </c>
      <c r="BC445" s="114">
        <f t="shared" si="534"/>
        <v>0</v>
      </c>
      <c r="BD445" s="114">
        <f t="shared" si="535"/>
        <v>15</v>
      </c>
      <c r="BE445" s="114">
        <f t="shared" si="536"/>
        <v>0</v>
      </c>
      <c r="BF445" s="114">
        <f t="shared" si="537"/>
        <v>0</v>
      </c>
      <c r="BG445" s="114">
        <f t="shared" si="538"/>
        <v>0</v>
      </c>
      <c r="BH445" s="114">
        <f t="shared" si="539"/>
        <v>0</v>
      </c>
      <c r="BI445" s="114">
        <f t="shared" si="540"/>
        <v>0</v>
      </c>
      <c r="BJ445" s="114">
        <f t="shared" si="541"/>
        <v>0</v>
      </c>
      <c r="BK445" s="114">
        <f t="shared" si="542"/>
        <v>0</v>
      </c>
      <c r="BL445" s="114">
        <f t="shared" si="543"/>
        <v>0</v>
      </c>
      <c r="BM445" s="114">
        <f t="shared" si="544"/>
        <v>0</v>
      </c>
      <c r="BN445" s="114">
        <f t="shared" si="545"/>
        <v>0</v>
      </c>
      <c r="BO445" s="114">
        <f t="shared" si="546"/>
        <v>0</v>
      </c>
      <c r="BP445" s="114">
        <f t="shared" si="547"/>
        <v>0</v>
      </c>
      <c r="BQ445" s="114">
        <f t="shared" si="548"/>
        <v>0</v>
      </c>
      <c r="BR445" s="114">
        <f t="shared" si="549"/>
        <v>0</v>
      </c>
      <c r="BS445" s="114">
        <f t="shared" si="550"/>
        <v>0</v>
      </c>
      <c r="BT445" s="114">
        <f t="shared" si="551"/>
        <v>0</v>
      </c>
      <c r="BU445" s="114">
        <f t="shared" si="552"/>
        <v>0</v>
      </c>
      <c r="BV445" s="114">
        <f t="shared" si="553"/>
        <v>0</v>
      </c>
      <c r="BW445" s="114">
        <f t="shared" si="554"/>
        <v>0</v>
      </c>
      <c r="BX445" s="114">
        <f t="shared" si="555"/>
        <v>0</v>
      </c>
      <c r="BY445" s="114">
        <f t="shared" si="556"/>
        <v>0</v>
      </c>
      <c r="BZ445" s="114">
        <f t="shared" si="557"/>
        <v>0</v>
      </c>
      <c r="CA445" s="114">
        <f t="shared" si="558"/>
        <v>0</v>
      </c>
      <c r="CB445" s="114">
        <f t="shared" si="559"/>
        <v>0</v>
      </c>
      <c r="CC445" s="114">
        <f t="shared" si="560"/>
        <v>0</v>
      </c>
      <c r="CD445" s="114">
        <f t="shared" si="561"/>
        <v>0</v>
      </c>
      <c r="CE445" s="114">
        <f t="shared" si="562"/>
        <v>0</v>
      </c>
      <c r="CF445" s="114">
        <f t="shared" si="563"/>
        <v>0</v>
      </c>
      <c r="CG445" s="114">
        <f t="shared" si="351"/>
        <v>15</v>
      </c>
      <c r="CH445" s="114">
        <f t="shared" si="352"/>
        <v>15</v>
      </c>
    </row>
    <row r="446" spans="1:86" s="114" customFormat="1">
      <c r="A446" s="5" t="s">
        <v>361</v>
      </c>
      <c r="B446" s="5" t="s">
        <v>106</v>
      </c>
      <c r="C446" s="5">
        <v>16</v>
      </c>
      <c r="D446" s="5">
        <v>2</v>
      </c>
      <c r="E446" s="5">
        <v>6</v>
      </c>
      <c r="F446" s="5">
        <v>15</v>
      </c>
      <c r="H446" s="114">
        <v>19200</v>
      </c>
      <c r="I446" s="114">
        <v>320</v>
      </c>
      <c r="J446" s="114">
        <f t="shared" si="350"/>
        <v>640</v>
      </c>
      <c r="K446" s="114">
        <v>0</v>
      </c>
      <c r="L446" s="114">
        <v>3200</v>
      </c>
      <c r="M446" s="114">
        <v>48000</v>
      </c>
      <c r="N446" s="114">
        <v>32000</v>
      </c>
      <c r="O446" s="114">
        <v>9600</v>
      </c>
      <c r="Q446" s="114">
        <v>16</v>
      </c>
      <c r="V446" s="114">
        <v>15</v>
      </c>
      <c r="AY446" s="114">
        <f t="shared" si="530"/>
        <v>15</v>
      </c>
      <c r="AZ446" s="114">
        <f t="shared" si="531"/>
        <v>0</v>
      </c>
      <c r="BA446" s="114">
        <f t="shared" si="532"/>
        <v>0</v>
      </c>
      <c r="BB446" s="114">
        <f t="shared" si="533"/>
        <v>0</v>
      </c>
      <c r="BC446" s="114">
        <f t="shared" si="534"/>
        <v>0</v>
      </c>
      <c r="BD446" s="114">
        <f t="shared" si="535"/>
        <v>15</v>
      </c>
      <c r="BE446" s="114">
        <f t="shared" si="536"/>
        <v>0</v>
      </c>
      <c r="BF446" s="114">
        <f t="shared" si="537"/>
        <v>0</v>
      </c>
      <c r="BG446" s="114">
        <f t="shared" si="538"/>
        <v>0</v>
      </c>
      <c r="BH446" s="114">
        <f t="shared" si="539"/>
        <v>0</v>
      </c>
      <c r="BI446" s="114">
        <f t="shared" si="540"/>
        <v>0</v>
      </c>
      <c r="BJ446" s="114">
        <f t="shared" si="541"/>
        <v>0</v>
      </c>
      <c r="BK446" s="114">
        <f t="shared" si="542"/>
        <v>0</v>
      </c>
      <c r="BL446" s="114">
        <f t="shared" si="543"/>
        <v>0</v>
      </c>
      <c r="BM446" s="114">
        <f t="shared" si="544"/>
        <v>0</v>
      </c>
      <c r="BN446" s="114">
        <f t="shared" si="545"/>
        <v>0</v>
      </c>
      <c r="BO446" s="114">
        <f t="shared" si="546"/>
        <v>0</v>
      </c>
      <c r="BP446" s="114">
        <f t="shared" si="547"/>
        <v>0</v>
      </c>
      <c r="BQ446" s="114">
        <f t="shared" si="548"/>
        <v>0</v>
      </c>
      <c r="BR446" s="114">
        <f t="shared" si="549"/>
        <v>0</v>
      </c>
      <c r="BS446" s="114">
        <f t="shared" si="550"/>
        <v>0</v>
      </c>
      <c r="BT446" s="114">
        <f t="shared" si="551"/>
        <v>0</v>
      </c>
      <c r="BU446" s="114">
        <f t="shared" si="552"/>
        <v>0</v>
      </c>
      <c r="BV446" s="114">
        <f t="shared" si="553"/>
        <v>0</v>
      </c>
      <c r="BW446" s="114">
        <f t="shared" si="554"/>
        <v>0</v>
      </c>
      <c r="BX446" s="114">
        <f t="shared" si="555"/>
        <v>0</v>
      </c>
      <c r="BY446" s="114">
        <f t="shared" si="556"/>
        <v>0</v>
      </c>
      <c r="BZ446" s="114">
        <f t="shared" si="557"/>
        <v>0</v>
      </c>
      <c r="CA446" s="114">
        <f t="shared" si="558"/>
        <v>0</v>
      </c>
      <c r="CB446" s="114">
        <f t="shared" si="559"/>
        <v>0</v>
      </c>
      <c r="CC446" s="114">
        <f t="shared" si="560"/>
        <v>0</v>
      </c>
      <c r="CD446" s="114">
        <f t="shared" si="561"/>
        <v>0</v>
      </c>
      <c r="CE446" s="114">
        <f t="shared" si="562"/>
        <v>0</v>
      </c>
      <c r="CF446" s="114">
        <f t="shared" si="563"/>
        <v>0</v>
      </c>
      <c r="CG446" s="114">
        <f t="shared" si="351"/>
        <v>15</v>
      </c>
      <c r="CH446" s="114">
        <f t="shared" si="352"/>
        <v>15</v>
      </c>
    </row>
    <row r="447" spans="1:86" s="114" customFormat="1">
      <c r="A447" s="5" t="s">
        <v>361</v>
      </c>
      <c r="B447" s="5" t="s">
        <v>106</v>
      </c>
      <c r="C447" s="5">
        <v>17</v>
      </c>
      <c r="D447" s="5">
        <v>2</v>
      </c>
      <c r="E447" s="5">
        <v>7</v>
      </c>
      <c r="F447" s="5">
        <v>15</v>
      </c>
      <c r="H447" s="114">
        <v>38400</v>
      </c>
      <c r="I447" s="114">
        <v>640</v>
      </c>
      <c r="J447" s="114">
        <f t="shared" si="350"/>
        <v>1280</v>
      </c>
      <c r="K447" s="114">
        <v>0</v>
      </c>
      <c r="L447" s="114">
        <v>6400</v>
      </c>
      <c r="M447" s="114">
        <v>96000</v>
      </c>
      <c r="N447" s="114">
        <v>64000</v>
      </c>
      <c r="O447" s="114">
        <v>19200</v>
      </c>
      <c r="Q447" s="114">
        <v>17</v>
      </c>
      <c r="V447" s="114">
        <v>16</v>
      </c>
      <c r="AY447" s="114">
        <f t="shared" si="530"/>
        <v>15</v>
      </c>
      <c r="AZ447" s="114">
        <f t="shared" si="531"/>
        <v>0</v>
      </c>
      <c r="BA447" s="114">
        <f t="shared" si="532"/>
        <v>0</v>
      </c>
      <c r="BB447" s="114">
        <f t="shared" si="533"/>
        <v>0</v>
      </c>
      <c r="BC447" s="114">
        <f t="shared" si="534"/>
        <v>0</v>
      </c>
      <c r="BD447" s="114">
        <f t="shared" si="535"/>
        <v>15</v>
      </c>
      <c r="BE447" s="114">
        <f t="shared" si="536"/>
        <v>0</v>
      </c>
      <c r="BF447" s="114">
        <f t="shared" si="537"/>
        <v>0</v>
      </c>
      <c r="BG447" s="114">
        <f t="shared" si="538"/>
        <v>0</v>
      </c>
      <c r="BH447" s="114">
        <f t="shared" si="539"/>
        <v>0</v>
      </c>
      <c r="BI447" s="114">
        <f t="shared" si="540"/>
        <v>0</v>
      </c>
      <c r="BJ447" s="114">
        <f t="shared" si="541"/>
        <v>0</v>
      </c>
      <c r="BK447" s="114">
        <f t="shared" si="542"/>
        <v>0</v>
      </c>
      <c r="BL447" s="114">
        <f t="shared" si="543"/>
        <v>0</v>
      </c>
      <c r="BM447" s="114">
        <f t="shared" si="544"/>
        <v>0</v>
      </c>
      <c r="BN447" s="114">
        <f t="shared" si="545"/>
        <v>0</v>
      </c>
      <c r="BO447" s="114">
        <f t="shared" si="546"/>
        <v>0</v>
      </c>
      <c r="BP447" s="114">
        <f t="shared" si="547"/>
        <v>0</v>
      </c>
      <c r="BQ447" s="114">
        <f t="shared" si="548"/>
        <v>0</v>
      </c>
      <c r="BR447" s="114">
        <f t="shared" si="549"/>
        <v>0</v>
      </c>
      <c r="BS447" s="114">
        <f t="shared" si="550"/>
        <v>0</v>
      </c>
      <c r="BT447" s="114">
        <f t="shared" si="551"/>
        <v>0</v>
      </c>
      <c r="BU447" s="114">
        <f t="shared" si="552"/>
        <v>0</v>
      </c>
      <c r="BV447" s="114">
        <f t="shared" si="553"/>
        <v>0</v>
      </c>
      <c r="BW447" s="114">
        <f t="shared" si="554"/>
        <v>0</v>
      </c>
      <c r="BX447" s="114">
        <f t="shared" si="555"/>
        <v>0</v>
      </c>
      <c r="BY447" s="114">
        <f t="shared" si="556"/>
        <v>0</v>
      </c>
      <c r="BZ447" s="114">
        <f t="shared" si="557"/>
        <v>0</v>
      </c>
      <c r="CA447" s="114">
        <f t="shared" si="558"/>
        <v>0</v>
      </c>
      <c r="CB447" s="114">
        <f t="shared" si="559"/>
        <v>0</v>
      </c>
      <c r="CC447" s="114">
        <f t="shared" si="560"/>
        <v>0</v>
      </c>
      <c r="CD447" s="114">
        <f t="shared" si="561"/>
        <v>0</v>
      </c>
      <c r="CE447" s="114">
        <f t="shared" si="562"/>
        <v>0</v>
      </c>
      <c r="CF447" s="114">
        <f t="shared" si="563"/>
        <v>0</v>
      </c>
      <c r="CG447" s="114">
        <f t="shared" si="351"/>
        <v>15</v>
      </c>
      <c r="CH447" s="114">
        <f t="shared" si="352"/>
        <v>15</v>
      </c>
    </row>
    <row r="448" spans="1:86" s="114" customFormat="1">
      <c r="A448" s="5" t="s">
        <v>361</v>
      </c>
      <c r="B448" s="5" t="s">
        <v>106</v>
      </c>
      <c r="C448" s="5">
        <v>18</v>
      </c>
      <c r="D448" s="5">
        <v>2</v>
      </c>
      <c r="E448" s="5">
        <v>8</v>
      </c>
      <c r="F448" s="5">
        <v>15</v>
      </c>
      <c r="H448" s="114">
        <v>76800</v>
      </c>
      <c r="I448" s="114">
        <v>1280</v>
      </c>
      <c r="J448" s="114">
        <f t="shared" si="350"/>
        <v>2560</v>
      </c>
      <c r="K448" s="114">
        <v>0</v>
      </c>
      <c r="L448" s="114">
        <v>12800</v>
      </c>
      <c r="M448" s="114">
        <v>192000</v>
      </c>
      <c r="N448" s="114">
        <v>128000</v>
      </c>
      <c r="O448" s="114">
        <v>38400</v>
      </c>
      <c r="Q448" s="114">
        <v>18</v>
      </c>
      <c r="V448" s="114">
        <v>17</v>
      </c>
      <c r="AY448" s="114">
        <f t="shared" si="530"/>
        <v>15</v>
      </c>
      <c r="AZ448" s="114">
        <f t="shared" si="531"/>
        <v>0</v>
      </c>
      <c r="BA448" s="114">
        <f t="shared" si="532"/>
        <v>0</v>
      </c>
      <c r="BB448" s="114">
        <f t="shared" si="533"/>
        <v>0</v>
      </c>
      <c r="BC448" s="114">
        <f t="shared" si="534"/>
        <v>0</v>
      </c>
      <c r="BD448" s="114">
        <f t="shared" si="535"/>
        <v>15</v>
      </c>
      <c r="BE448" s="114">
        <f t="shared" si="536"/>
        <v>0</v>
      </c>
      <c r="BF448" s="114">
        <f t="shared" si="537"/>
        <v>0</v>
      </c>
      <c r="BG448" s="114">
        <f t="shared" si="538"/>
        <v>0</v>
      </c>
      <c r="BH448" s="114">
        <f t="shared" si="539"/>
        <v>0</v>
      </c>
      <c r="BI448" s="114">
        <f t="shared" si="540"/>
        <v>0</v>
      </c>
      <c r="BJ448" s="114">
        <f t="shared" si="541"/>
        <v>0</v>
      </c>
      <c r="BK448" s="114">
        <f t="shared" si="542"/>
        <v>0</v>
      </c>
      <c r="BL448" s="114">
        <f t="shared" si="543"/>
        <v>0</v>
      </c>
      <c r="BM448" s="114">
        <f t="shared" si="544"/>
        <v>0</v>
      </c>
      <c r="BN448" s="114">
        <f t="shared" si="545"/>
        <v>0</v>
      </c>
      <c r="BO448" s="114">
        <f t="shared" si="546"/>
        <v>0</v>
      </c>
      <c r="BP448" s="114">
        <f t="shared" si="547"/>
        <v>0</v>
      </c>
      <c r="BQ448" s="114">
        <f t="shared" si="548"/>
        <v>0</v>
      </c>
      <c r="BR448" s="114">
        <f t="shared" si="549"/>
        <v>0</v>
      </c>
      <c r="BS448" s="114">
        <f t="shared" si="550"/>
        <v>0</v>
      </c>
      <c r="BT448" s="114">
        <f t="shared" si="551"/>
        <v>0</v>
      </c>
      <c r="BU448" s="114">
        <f t="shared" si="552"/>
        <v>0</v>
      </c>
      <c r="BV448" s="114">
        <f t="shared" si="553"/>
        <v>0</v>
      </c>
      <c r="BW448" s="114">
        <f t="shared" si="554"/>
        <v>0</v>
      </c>
      <c r="BX448" s="114">
        <f t="shared" si="555"/>
        <v>0</v>
      </c>
      <c r="BY448" s="114">
        <f t="shared" si="556"/>
        <v>0</v>
      </c>
      <c r="BZ448" s="114">
        <f t="shared" si="557"/>
        <v>0</v>
      </c>
      <c r="CA448" s="114">
        <f t="shared" si="558"/>
        <v>0</v>
      </c>
      <c r="CB448" s="114">
        <f t="shared" si="559"/>
        <v>0</v>
      </c>
      <c r="CC448" s="114">
        <f t="shared" si="560"/>
        <v>0</v>
      </c>
      <c r="CD448" s="114">
        <f t="shared" si="561"/>
        <v>0</v>
      </c>
      <c r="CE448" s="114">
        <f t="shared" si="562"/>
        <v>0</v>
      </c>
      <c r="CF448" s="114">
        <f t="shared" si="563"/>
        <v>0</v>
      </c>
      <c r="CG448" s="114">
        <f t="shared" si="351"/>
        <v>15</v>
      </c>
      <c r="CH448" s="114">
        <f t="shared" si="352"/>
        <v>15</v>
      </c>
    </row>
    <row r="449" spans="1:103" s="114" customFormat="1">
      <c r="A449" s="5" t="s">
        <v>361</v>
      </c>
      <c r="B449" s="5" t="s">
        <v>106</v>
      </c>
      <c r="C449" s="5">
        <v>19</v>
      </c>
      <c r="D449" s="5">
        <v>2</v>
      </c>
      <c r="E449" s="5">
        <v>9</v>
      </c>
      <c r="F449" s="5">
        <v>15</v>
      </c>
      <c r="H449" s="114">
        <v>153600</v>
      </c>
      <c r="I449" s="114">
        <v>2560</v>
      </c>
      <c r="J449" s="114">
        <f t="shared" si="350"/>
        <v>5120</v>
      </c>
      <c r="K449" s="114">
        <v>0</v>
      </c>
      <c r="L449" s="114">
        <v>25600</v>
      </c>
      <c r="M449" s="114">
        <v>384000</v>
      </c>
      <c r="N449" s="114">
        <v>256000</v>
      </c>
      <c r="O449" s="114">
        <v>76800</v>
      </c>
      <c r="Q449" s="114">
        <v>19</v>
      </c>
      <c r="V449" s="114">
        <v>18</v>
      </c>
      <c r="AY449" s="114">
        <f t="shared" si="530"/>
        <v>15</v>
      </c>
      <c r="AZ449" s="114">
        <f t="shared" si="531"/>
        <v>0</v>
      </c>
      <c r="BA449" s="114">
        <f t="shared" si="532"/>
        <v>0</v>
      </c>
      <c r="BB449" s="114">
        <f t="shared" si="533"/>
        <v>0</v>
      </c>
      <c r="BC449" s="114">
        <f t="shared" si="534"/>
        <v>0</v>
      </c>
      <c r="BD449" s="114">
        <f t="shared" si="535"/>
        <v>15</v>
      </c>
      <c r="BE449" s="114">
        <f t="shared" si="536"/>
        <v>0</v>
      </c>
      <c r="BF449" s="114">
        <f t="shared" si="537"/>
        <v>0</v>
      </c>
      <c r="BG449" s="114">
        <f t="shared" si="538"/>
        <v>0</v>
      </c>
      <c r="BH449" s="114">
        <f t="shared" si="539"/>
        <v>0</v>
      </c>
      <c r="BI449" s="114">
        <f t="shared" si="540"/>
        <v>0</v>
      </c>
      <c r="BJ449" s="114">
        <f t="shared" si="541"/>
        <v>0</v>
      </c>
      <c r="BK449" s="114">
        <f t="shared" si="542"/>
        <v>0</v>
      </c>
      <c r="BL449" s="114">
        <f t="shared" si="543"/>
        <v>0</v>
      </c>
      <c r="BM449" s="114">
        <f t="shared" si="544"/>
        <v>0</v>
      </c>
      <c r="BN449" s="114">
        <f t="shared" si="545"/>
        <v>0</v>
      </c>
      <c r="BO449" s="114">
        <f t="shared" si="546"/>
        <v>0</v>
      </c>
      <c r="BP449" s="114">
        <f t="shared" si="547"/>
        <v>0</v>
      </c>
      <c r="BQ449" s="114">
        <f t="shared" si="548"/>
        <v>0</v>
      </c>
      <c r="BR449" s="114">
        <f t="shared" si="549"/>
        <v>0</v>
      </c>
      <c r="BS449" s="114">
        <f t="shared" si="550"/>
        <v>0</v>
      </c>
      <c r="BT449" s="114">
        <f t="shared" si="551"/>
        <v>0</v>
      </c>
      <c r="BU449" s="114">
        <f t="shared" si="552"/>
        <v>0</v>
      </c>
      <c r="BV449" s="114">
        <f t="shared" si="553"/>
        <v>0</v>
      </c>
      <c r="BW449" s="114">
        <f t="shared" si="554"/>
        <v>0</v>
      </c>
      <c r="BX449" s="114">
        <f t="shared" si="555"/>
        <v>0</v>
      </c>
      <c r="BY449" s="114">
        <f t="shared" si="556"/>
        <v>0</v>
      </c>
      <c r="BZ449" s="114">
        <f t="shared" si="557"/>
        <v>0</v>
      </c>
      <c r="CA449" s="114">
        <f t="shared" si="558"/>
        <v>0</v>
      </c>
      <c r="CB449" s="114">
        <f t="shared" si="559"/>
        <v>0</v>
      </c>
      <c r="CC449" s="114">
        <f t="shared" si="560"/>
        <v>0</v>
      </c>
      <c r="CD449" s="114">
        <f t="shared" si="561"/>
        <v>0</v>
      </c>
      <c r="CE449" s="114">
        <f t="shared" si="562"/>
        <v>0</v>
      </c>
      <c r="CF449" s="114">
        <f t="shared" si="563"/>
        <v>0</v>
      </c>
      <c r="CG449" s="114">
        <f t="shared" si="351"/>
        <v>15</v>
      </c>
      <c r="CH449" s="114">
        <f t="shared" si="352"/>
        <v>15</v>
      </c>
    </row>
    <row r="450" spans="1:103" s="114" customFormat="1">
      <c r="A450" s="5" t="s">
        <v>361</v>
      </c>
      <c r="B450" s="5" t="s">
        <v>106</v>
      </c>
      <c r="C450" s="5">
        <v>20</v>
      </c>
      <c r="D450" s="5">
        <v>2</v>
      </c>
      <c r="E450" s="5">
        <v>10</v>
      </c>
      <c r="F450" s="5">
        <v>15</v>
      </c>
      <c r="H450" s="114">
        <v>307200</v>
      </c>
      <c r="I450" s="114">
        <v>5120</v>
      </c>
      <c r="J450" s="114">
        <f t="shared" si="350"/>
        <v>10240</v>
      </c>
      <c r="K450" s="114">
        <v>0</v>
      </c>
      <c r="L450" s="114">
        <v>51200</v>
      </c>
      <c r="M450" s="114">
        <v>768000</v>
      </c>
      <c r="N450" s="114">
        <v>512000</v>
      </c>
      <c r="O450" s="114">
        <v>153600</v>
      </c>
      <c r="Q450" s="114">
        <v>20</v>
      </c>
      <c r="V450" s="114">
        <v>19</v>
      </c>
      <c r="AY450" s="114">
        <f t="shared" si="530"/>
        <v>15</v>
      </c>
      <c r="AZ450" s="114">
        <f t="shared" si="531"/>
        <v>0</v>
      </c>
      <c r="BA450" s="114">
        <f t="shared" si="532"/>
        <v>0</v>
      </c>
      <c r="BB450" s="114">
        <f t="shared" si="533"/>
        <v>0</v>
      </c>
      <c r="BC450" s="114">
        <f t="shared" si="534"/>
        <v>0</v>
      </c>
      <c r="BD450" s="114">
        <f t="shared" si="535"/>
        <v>15</v>
      </c>
      <c r="BE450" s="114">
        <f t="shared" si="536"/>
        <v>0</v>
      </c>
      <c r="BF450" s="114">
        <f t="shared" si="537"/>
        <v>0</v>
      </c>
      <c r="BG450" s="114">
        <f t="shared" si="538"/>
        <v>0</v>
      </c>
      <c r="BH450" s="114">
        <f t="shared" si="539"/>
        <v>0</v>
      </c>
      <c r="BI450" s="114">
        <f t="shared" si="540"/>
        <v>0</v>
      </c>
      <c r="BJ450" s="114">
        <f t="shared" si="541"/>
        <v>0</v>
      </c>
      <c r="BK450" s="114">
        <f t="shared" si="542"/>
        <v>0</v>
      </c>
      <c r="BL450" s="114">
        <f t="shared" si="543"/>
        <v>0</v>
      </c>
      <c r="BM450" s="114">
        <f t="shared" si="544"/>
        <v>0</v>
      </c>
      <c r="BN450" s="114">
        <f t="shared" si="545"/>
        <v>0</v>
      </c>
      <c r="BO450" s="114">
        <f t="shared" si="546"/>
        <v>0</v>
      </c>
      <c r="BP450" s="114">
        <f t="shared" si="547"/>
        <v>0</v>
      </c>
      <c r="BQ450" s="114">
        <f t="shared" si="548"/>
        <v>0</v>
      </c>
      <c r="BR450" s="114">
        <f t="shared" si="549"/>
        <v>0</v>
      </c>
      <c r="BS450" s="114">
        <f t="shared" si="550"/>
        <v>0</v>
      </c>
      <c r="BT450" s="114">
        <f t="shared" si="551"/>
        <v>0</v>
      </c>
      <c r="BU450" s="114">
        <f t="shared" si="552"/>
        <v>0</v>
      </c>
      <c r="BV450" s="114">
        <f t="shared" si="553"/>
        <v>0</v>
      </c>
      <c r="BW450" s="114">
        <f t="shared" si="554"/>
        <v>0</v>
      </c>
      <c r="BX450" s="114">
        <f t="shared" si="555"/>
        <v>0</v>
      </c>
      <c r="BY450" s="114">
        <f t="shared" si="556"/>
        <v>0</v>
      </c>
      <c r="BZ450" s="114">
        <f t="shared" si="557"/>
        <v>0</v>
      </c>
      <c r="CA450" s="114">
        <f t="shared" si="558"/>
        <v>0</v>
      </c>
      <c r="CB450" s="114">
        <f t="shared" si="559"/>
        <v>0</v>
      </c>
      <c r="CC450" s="114">
        <f t="shared" si="560"/>
        <v>0</v>
      </c>
      <c r="CD450" s="114">
        <f t="shared" si="561"/>
        <v>0</v>
      </c>
      <c r="CE450" s="114">
        <f t="shared" si="562"/>
        <v>0</v>
      </c>
      <c r="CF450" s="114">
        <f t="shared" si="563"/>
        <v>0</v>
      </c>
      <c r="CG450" s="114">
        <f t="shared" si="351"/>
        <v>15</v>
      </c>
      <c r="CH450" s="114">
        <f t="shared" si="352"/>
        <v>15</v>
      </c>
    </row>
    <row r="451" spans="1:103" s="114" customFormat="1" ht="25.5">
      <c r="A451" s="5" t="s">
        <v>361</v>
      </c>
      <c r="B451" s="5" t="s">
        <v>106</v>
      </c>
      <c r="C451" s="5">
        <v>21</v>
      </c>
      <c r="D451" s="5">
        <v>2</v>
      </c>
      <c r="E451" s="5">
        <v>11</v>
      </c>
      <c r="F451" s="5">
        <v>15</v>
      </c>
      <c r="G451" s="114" t="s">
        <v>129</v>
      </c>
      <c r="H451" s="114">
        <v>307200</v>
      </c>
      <c r="I451" s="114">
        <v>5120</v>
      </c>
      <c r="J451" s="114">
        <f t="shared" si="350"/>
        <v>10240</v>
      </c>
      <c r="K451" s="114">
        <v>0</v>
      </c>
      <c r="L451" s="114">
        <v>51200</v>
      </c>
      <c r="M451" s="114">
        <v>768000</v>
      </c>
      <c r="N451" s="114">
        <v>512000</v>
      </c>
      <c r="O451" s="114">
        <v>153600</v>
      </c>
      <c r="Q451" s="114">
        <v>21</v>
      </c>
      <c r="V451" s="114">
        <v>20</v>
      </c>
      <c r="AY451" s="114">
        <f t="shared" si="530"/>
        <v>15</v>
      </c>
      <c r="AZ451" s="114">
        <f t="shared" si="531"/>
        <v>0</v>
      </c>
      <c r="BA451" s="114">
        <f t="shared" si="532"/>
        <v>0</v>
      </c>
      <c r="BB451" s="114">
        <f t="shared" si="533"/>
        <v>0</v>
      </c>
      <c r="BC451" s="114">
        <f t="shared" si="534"/>
        <v>0</v>
      </c>
      <c r="BD451" s="114">
        <f t="shared" si="535"/>
        <v>15</v>
      </c>
      <c r="BE451" s="114">
        <f t="shared" si="536"/>
        <v>0</v>
      </c>
      <c r="BF451" s="114">
        <f t="shared" si="537"/>
        <v>0</v>
      </c>
      <c r="BG451" s="114">
        <f t="shared" si="538"/>
        <v>0</v>
      </c>
      <c r="BH451" s="114">
        <f t="shared" si="539"/>
        <v>0</v>
      </c>
      <c r="BI451" s="114">
        <f t="shared" si="540"/>
        <v>0</v>
      </c>
      <c r="BJ451" s="114">
        <f t="shared" si="541"/>
        <v>0</v>
      </c>
      <c r="BK451" s="114">
        <f t="shared" si="542"/>
        <v>0</v>
      </c>
      <c r="BL451" s="114">
        <f t="shared" si="543"/>
        <v>0</v>
      </c>
      <c r="BM451" s="114">
        <f t="shared" si="544"/>
        <v>0</v>
      </c>
      <c r="BN451" s="114">
        <f t="shared" si="545"/>
        <v>0</v>
      </c>
      <c r="BO451" s="114">
        <f t="shared" si="546"/>
        <v>0</v>
      </c>
      <c r="BP451" s="114">
        <f t="shared" si="547"/>
        <v>0</v>
      </c>
      <c r="BQ451" s="114">
        <f t="shared" si="548"/>
        <v>0</v>
      </c>
      <c r="BR451" s="114">
        <f t="shared" si="549"/>
        <v>0</v>
      </c>
      <c r="BS451" s="114">
        <f t="shared" si="550"/>
        <v>0</v>
      </c>
      <c r="BT451" s="114">
        <f t="shared" si="551"/>
        <v>0</v>
      </c>
      <c r="BU451" s="114">
        <f t="shared" si="552"/>
        <v>0</v>
      </c>
      <c r="BV451" s="114">
        <f t="shared" si="553"/>
        <v>0</v>
      </c>
      <c r="BW451" s="114">
        <f t="shared" si="554"/>
        <v>0</v>
      </c>
      <c r="BX451" s="114">
        <f t="shared" si="555"/>
        <v>0</v>
      </c>
      <c r="BY451" s="114">
        <f t="shared" si="556"/>
        <v>0</v>
      </c>
      <c r="BZ451" s="114">
        <f t="shared" si="557"/>
        <v>0</v>
      </c>
      <c r="CA451" s="114">
        <f t="shared" si="558"/>
        <v>0</v>
      </c>
      <c r="CB451" s="114">
        <f t="shared" si="559"/>
        <v>0</v>
      </c>
      <c r="CC451" s="114">
        <f t="shared" si="560"/>
        <v>0</v>
      </c>
      <c r="CD451" s="114">
        <f t="shared" si="561"/>
        <v>0</v>
      </c>
      <c r="CE451" s="114">
        <f t="shared" si="562"/>
        <v>0</v>
      </c>
      <c r="CF451" s="114">
        <f t="shared" si="563"/>
        <v>0</v>
      </c>
      <c r="CG451" s="114">
        <f t="shared" si="351"/>
        <v>15</v>
      </c>
      <c r="CH451" s="114">
        <f t="shared" si="352"/>
        <v>15</v>
      </c>
    </row>
    <row r="452" spans="1:103">
      <c r="A452" s="62" t="s">
        <v>807</v>
      </c>
      <c r="B452" s="37" t="s">
        <v>827</v>
      </c>
      <c r="C452">
        <v>1</v>
      </c>
      <c r="D452">
        <v>1</v>
      </c>
      <c r="E452">
        <v>1</v>
      </c>
      <c r="F452">
        <v>1</v>
      </c>
      <c r="H452" s="57">
        <v>90</v>
      </c>
      <c r="I452" s="44">
        <f t="shared" ref="I452:I462" si="565">H452/60</f>
        <v>1.5</v>
      </c>
      <c r="J452">
        <f t="shared" si="350"/>
        <v>3</v>
      </c>
      <c r="K452">
        <v>0</v>
      </c>
      <c r="L452">
        <v>150</v>
      </c>
      <c r="M452">
        <v>100</v>
      </c>
      <c r="N452">
        <v>50</v>
      </c>
      <c r="O452">
        <v>200</v>
      </c>
      <c r="T452">
        <v>1</v>
      </c>
      <c r="AT452">
        <v>1</v>
      </c>
      <c r="AY452">
        <f t="shared" si="530"/>
        <v>0</v>
      </c>
      <c r="AZ452">
        <f t="shared" si="531"/>
        <v>0</v>
      </c>
      <c r="BA452">
        <f t="shared" si="532"/>
        <v>0</v>
      </c>
      <c r="BB452">
        <f t="shared" si="533"/>
        <v>2</v>
      </c>
      <c r="BC452">
        <f t="shared" si="534"/>
        <v>0</v>
      </c>
      <c r="BD452">
        <f t="shared" si="535"/>
        <v>0</v>
      </c>
      <c r="BE452">
        <f t="shared" si="536"/>
        <v>0</v>
      </c>
      <c r="BF452">
        <f t="shared" si="537"/>
        <v>0</v>
      </c>
      <c r="BG452">
        <f t="shared" si="538"/>
        <v>0</v>
      </c>
      <c r="BH452">
        <f t="shared" si="539"/>
        <v>0</v>
      </c>
      <c r="BI452">
        <f t="shared" si="540"/>
        <v>0</v>
      </c>
      <c r="BJ452">
        <f t="shared" si="541"/>
        <v>0</v>
      </c>
      <c r="BK452">
        <f t="shared" si="542"/>
        <v>0</v>
      </c>
      <c r="BL452">
        <f t="shared" si="543"/>
        <v>0</v>
      </c>
      <c r="BM452">
        <f t="shared" si="544"/>
        <v>0</v>
      </c>
      <c r="BN452">
        <f t="shared" si="545"/>
        <v>0</v>
      </c>
      <c r="BO452">
        <f t="shared" si="546"/>
        <v>0</v>
      </c>
      <c r="BP452">
        <f t="shared" si="547"/>
        <v>0</v>
      </c>
      <c r="BQ452">
        <f t="shared" si="548"/>
        <v>0</v>
      </c>
      <c r="BR452">
        <f t="shared" si="549"/>
        <v>0</v>
      </c>
      <c r="BS452">
        <f t="shared" si="550"/>
        <v>0</v>
      </c>
      <c r="BT452">
        <f t="shared" si="551"/>
        <v>0</v>
      </c>
      <c r="BU452">
        <f t="shared" si="552"/>
        <v>0</v>
      </c>
      <c r="BV452">
        <f t="shared" si="553"/>
        <v>0</v>
      </c>
      <c r="BW452">
        <f t="shared" si="554"/>
        <v>0</v>
      </c>
      <c r="BX452">
        <f t="shared" si="555"/>
        <v>0</v>
      </c>
      <c r="BY452">
        <f t="shared" si="556"/>
        <v>0</v>
      </c>
      <c r="BZ452">
        <f t="shared" si="557"/>
        <v>0</v>
      </c>
      <c r="CA452">
        <f t="shared" si="558"/>
        <v>0</v>
      </c>
      <c r="CB452">
        <f t="shared" si="559"/>
        <v>5</v>
      </c>
      <c r="CC452">
        <f t="shared" si="560"/>
        <v>0</v>
      </c>
      <c r="CD452">
        <f t="shared" si="561"/>
        <v>0</v>
      </c>
      <c r="CE452">
        <f t="shared" si="562"/>
        <v>0</v>
      </c>
      <c r="CF452">
        <f t="shared" si="563"/>
        <v>0</v>
      </c>
      <c r="CG452">
        <f t="shared" si="351"/>
        <v>5</v>
      </c>
      <c r="CH452">
        <f t="shared" si="352"/>
        <v>5</v>
      </c>
      <c r="CI452">
        <f t="shared" ref="CI452:CI462" si="566">K452</f>
        <v>0</v>
      </c>
      <c r="CJ452">
        <f t="shared" ref="CJ452:CJ462" si="567">IF(CJ$2&lt;&gt;$A452,SUMIFS($CI$1:$CI$464,$A$1:$A$464,CJ$2,$C$1:$C$464,BR452),0)</f>
        <v>0</v>
      </c>
      <c r="CK452">
        <f t="shared" ref="CK452:CK462" si="568">IF(CK$2&lt;&gt;$A452,SUMIFS($CI$1:$CI$464,$A$1:$A$464,CK$2,$C$1:$C$464,BS452),0)</f>
        <v>0</v>
      </c>
      <c r="CL452">
        <f t="shared" ref="CL452:CL462" si="569">IF(CL$2&lt;&gt;$A452,SUMIFS($CI$1:$CI$464,$A$1:$A$464,CL$2,$C$1:$C$464,BT452),0)</f>
        <v>0</v>
      </c>
      <c r="CM452">
        <f t="shared" ref="CM452:CM462" si="570">IF(CM$2&lt;&gt;$A452,SUMIFS($CI$1:$CI$464,$A$1:$A$464,CM$2,$C$1:$C$464,BU452),0)</f>
        <v>0</v>
      </c>
      <c r="CN452">
        <f t="shared" ref="CN452:CN462" si="571">IF(CN$2&lt;&gt;$A452,SUMIFS($CI$1:$CI$464,$A$1:$A$464,CN$2,$C$1:$C$464,BV452),0)</f>
        <v>0</v>
      </c>
      <c r="CO452">
        <f t="shared" ref="CO452:CO462" si="572">IF(CO$2&lt;&gt;$A452,SUMIFS($CI$1:$CI$464,$A$1:$A$464,CO$2,$C$1:$C$464,BW452),0)</f>
        <v>0</v>
      </c>
      <c r="CP452">
        <f t="shared" ref="CP452:CP462" si="573">IF(CP$2&lt;&gt;$A452,SUMIFS($CI$1:$CI$464,$A$1:$A$464,CP$2,$C$1:$C$464,BX452),0)</f>
        <v>0</v>
      </c>
      <c r="CQ452">
        <f t="shared" ref="CQ452:CQ462" si="574">IF(CQ$2&lt;&gt;$A452,SUMIFS($CI$1:$CI$464,$A$1:$A$464,CQ$2,$C$1:$C$464,BY452),0)</f>
        <v>0</v>
      </c>
      <c r="CR452">
        <f t="shared" ref="CR452:CR462" si="575">IF(CR$2&lt;&gt;$A452,SUMIFS($CI$1:$CI$464,$A$1:$A$464,CR$2,$C$1:$C$464,BZ452),0)</f>
        <v>0</v>
      </c>
      <c r="CS452">
        <f t="shared" ref="CS452:CS462" si="576">IF(CS$2&lt;&gt;$A452,SUMIFS($CI$1:$CI$464,$A$1:$A$464,CS$2,$C$1:$C$464,CA452),0)</f>
        <v>0</v>
      </c>
      <c r="CT452">
        <f t="shared" ref="CT452:CT462" si="577">IF(CT$2&lt;&gt;$A452,SUMIFS($CI$1:$CI$464,$A$1:$A$464,CT$2,$C$1:$C$464,CB452),0)</f>
        <v>186000</v>
      </c>
      <c r="CU452">
        <f t="shared" ref="CU452:CU462" si="578">IF(CU$2&lt;&gt;$A452,SUMIFS($CI$1:$CI$464,$A$1:$A$464,CU$2,$C$1:$C$464,CC452),0)</f>
        <v>0</v>
      </c>
      <c r="CV452">
        <f t="shared" ref="CV452:CV462" si="579">IF(CV$2&lt;&gt;$A452,SUMIFS($CI$1:$CI$464,$A$1:$A$464,CV$2,$C$1:$C$464,CD452),0)</f>
        <v>0</v>
      </c>
      <c r="CW452">
        <f t="shared" ref="CW452:CW462" si="580">IF(CW$2&lt;&gt;$A452,SUMIFS($CI$1:$CI$464,$A$1:$A$464,CW$2,$C$1:$C$464,CE452),0)</f>
        <v>0</v>
      </c>
      <c r="CX452">
        <f t="shared" ref="CX452:CX462" si="581">IF(CX$2&lt;&gt;$A452,SUMIFS($CI$1:$CI$464,$A$1:$A$464,CX$2,$C$1:$C$464,CF452),0)</f>
        <v>0</v>
      </c>
      <c r="CY452">
        <f t="shared" si="493"/>
        <v>186000</v>
      </c>
    </row>
    <row r="453" spans="1:103">
      <c r="A453" s="62" t="s">
        <v>808</v>
      </c>
      <c r="B453" s="37" t="s">
        <v>827</v>
      </c>
      <c r="C453">
        <v>1</v>
      </c>
      <c r="D453">
        <v>1</v>
      </c>
      <c r="E453">
        <v>1</v>
      </c>
      <c r="F453">
        <v>2</v>
      </c>
      <c r="H453" s="57">
        <v>90</v>
      </c>
      <c r="I453" s="44">
        <f t="shared" si="565"/>
        <v>1.5</v>
      </c>
      <c r="J453">
        <f t="shared" si="350"/>
        <v>3</v>
      </c>
      <c r="K453">
        <v>0</v>
      </c>
      <c r="L453">
        <v>150</v>
      </c>
      <c r="M453">
        <v>200</v>
      </c>
      <c r="N453">
        <v>100</v>
      </c>
      <c r="O453">
        <v>50</v>
      </c>
      <c r="T453">
        <v>2</v>
      </c>
      <c r="AY453">
        <f t="shared" si="530"/>
        <v>0</v>
      </c>
      <c r="AZ453">
        <f t="shared" si="531"/>
        <v>0</v>
      </c>
      <c r="BA453">
        <f t="shared" si="532"/>
        <v>0</v>
      </c>
      <c r="BB453">
        <f t="shared" si="533"/>
        <v>2</v>
      </c>
      <c r="BC453">
        <f t="shared" si="534"/>
        <v>0</v>
      </c>
      <c r="BD453">
        <f t="shared" si="535"/>
        <v>0</v>
      </c>
      <c r="BE453">
        <f t="shared" si="536"/>
        <v>0</v>
      </c>
      <c r="BF453">
        <f t="shared" si="537"/>
        <v>0</v>
      </c>
      <c r="BG453">
        <f t="shared" si="538"/>
        <v>0</v>
      </c>
      <c r="BH453">
        <f t="shared" si="539"/>
        <v>0</v>
      </c>
      <c r="BI453">
        <f t="shared" si="540"/>
        <v>0</v>
      </c>
      <c r="BJ453">
        <f t="shared" si="541"/>
        <v>0</v>
      </c>
      <c r="BK453">
        <f t="shared" si="542"/>
        <v>0</v>
      </c>
      <c r="BL453">
        <f t="shared" si="543"/>
        <v>0</v>
      </c>
      <c r="BM453">
        <f t="shared" si="544"/>
        <v>0</v>
      </c>
      <c r="BN453">
        <f t="shared" si="545"/>
        <v>0</v>
      </c>
      <c r="BO453">
        <f t="shared" si="546"/>
        <v>0</v>
      </c>
      <c r="BP453">
        <f t="shared" si="547"/>
        <v>0</v>
      </c>
      <c r="BQ453">
        <f t="shared" si="548"/>
        <v>0</v>
      </c>
      <c r="BR453">
        <f t="shared" si="549"/>
        <v>0</v>
      </c>
      <c r="BS453">
        <f t="shared" si="550"/>
        <v>0</v>
      </c>
      <c r="BT453">
        <f t="shared" si="551"/>
        <v>0</v>
      </c>
      <c r="BU453">
        <f t="shared" si="552"/>
        <v>0</v>
      </c>
      <c r="BV453">
        <f t="shared" si="553"/>
        <v>0</v>
      </c>
      <c r="BW453">
        <f t="shared" si="554"/>
        <v>0</v>
      </c>
      <c r="BX453">
        <f t="shared" si="555"/>
        <v>0</v>
      </c>
      <c r="BY453">
        <f t="shared" si="556"/>
        <v>0</v>
      </c>
      <c r="BZ453">
        <f t="shared" si="557"/>
        <v>0</v>
      </c>
      <c r="CA453">
        <f t="shared" si="558"/>
        <v>0</v>
      </c>
      <c r="CB453">
        <f t="shared" si="559"/>
        <v>0</v>
      </c>
      <c r="CC453">
        <f t="shared" si="560"/>
        <v>0</v>
      </c>
      <c r="CD453">
        <f t="shared" si="561"/>
        <v>0</v>
      </c>
      <c r="CE453">
        <f t="shared" si="562"/>
        <v>0</v>
      </c>
      <c r="CF453">
        <f t="shared" si="563"/>
        <v>0</v>
      </c>
      <c r="CG453">
        <f t="shared" si="351"/>
        <v>2</v>
      </c>
      <c r="CH453">
        <f t="shared" si="352"/>
        <v>2</v>
      </c>
      <c r="CI453">
        <f t="shared" si="566"/>
        <v>0</v>
      </c>
      <c r="CJ453">
        <f t="shared" si="567"/>
        <v>0</v>
      </c>
      <c r="CK453">
        <f t="shared" si="568"/>
        <v>0</v>
      </c>
      <c r="CL453">
        <f t="shared" si="569"/>
        <v>0</v>
      </c>
      <c r="CM453">
        <f t="shared" si="570"/>
        <v>0</v>
      </c>
      <c r="CN453">
        <f t="shared" si="571"/>
        <v>0</v>
      </c>
      <c r="CO453">
        <f t="shared" si="572"/>
        <v>0</v>
      </c>
      <c r="CP453">
        <f t="shared" si="573"/>
        <v>0</v>
      </c>
      <c r="CQ453">
        <f t="shared" si="574"/>
        <v>0</v>
      </c>
      <c r="CR453">
        <f t="shared" si="575"/>
        <v>0</v>
      </c>
      <c r="CS453">
        <f t="shared" si="576"/>
        <v>0</v>
      </c>
      <c r="CT453">
        <f t="shared" si="577"/>
        <v>0</v>
      </c>
      <c r="CU453">
        <f t="shared" si="578"/>
        <v>0</v>
      </c>
      <c r="CV453">
        <f t="shared" si="579"/>
        <v>0</v>
      </c>
      <c r="CW453">
        <f t="shared" si="580"/>
        <v>0</v>
      </c>
      <c r="CX453">
        <f t="shared" si="581"/>
        <v>0</v>
      </c>
      <c r="CY453">
        <f t="shared" si="493"/>
        <v>0</v>
      </c>
    </row>
    <row r="454" spans="1:103" ht="13.5" thickBot="1">
      <c r="A454" s="59" t="s">
        <v>805</v>
      </c>
      <c r="B454" s="37" t="s">
        <v>827</v>
      </c>
      <c r="C454">
        <v>1</v>
      </c>
      <c r="D454">
        <v>1</v>
      </c>
      <c r="E454">
        <v>1</v>
      </c>
      <c r="F454">
        <v>2</v>
      </c>
      <c r="H454" s="59">
        <v>90</v>
      </c>
      <c r="I454" s="44">
        <f t="shared" si="565"/>
        <v>1.5</v>
      </c>
      <c r="J454">
        <f t="shared" si="350"/>
        <v>3</v>
      </c>
      <c r="K454">
        <v>0</v>
      </c>
      <c r="L454">
        <v>150</v>
      </c>
      <c r="M454">
        <v>50</v>
      </c>
      <c r="N454">
        <v>200</v>
      </c>
      <c r="O454">
        <v>100</v>
      </c>
      <c r="T454">
        <v>3</v>
      </c>
      <c r="AU454">
        <v>1</v>
      </c>
      <c r="AY454">
        <f t="shared" si="530"/>
        <v>0</v>
      </c>
      <c r="AZ454">
        <f t="shared" si="531"/>
        <v>0</v>
      </c>
      <c r="BA454">
        <f t="shared" si="532"/>
        <v>0</v>
      </c>
      <c r="BB454">
        <f t="shared" si="533"/>
        <v>2</v>
      </c>
      <c r="BC454">
        <f t="shared" si="534"/>
        <v>0</v>
      </c>
      <c r="BD454">
        <f t="shared" si="535"/>
        <v>0</v>
      </c>
      <c r="BE454">
        <f t="shared" si="536"/>
        <v>0</v>
      </c>
      <c r="BF454">
        <f t="shared" si="537"/>
        <v>0</v>
      </c>
      <c r="BG454">
        <f t="shared" si="538"/>
        <v>0</v>
      </c>
      <c r="BH454">
        <f t="shared" si="539"/>
        <v>0</v>
      </c>
      <c r="BI454">
        <f t="shared" si="540"/>
        <v>0</v>
      </c>
      <c r="BJ454">
        <f t="shared" si="541"/>
        <v>0</v>
      </c>
      <c r="BK454">
        <f t="shared" si="542"/>
        <v>0</v>
      </c>
      <c r="BL454">
        <f t="shared" si="543"/>
        <v>0</v>
      </c>
      <c r="BM454">
        <f t="shared" si="544"/>
        <v>0</v>
      </c>
      <c r="BN454">
        <f t="shared" si="545"/>
        <v>0</v>
      </c>
      <c r="BO454">
        <f t="shared" si="546"/>
        <v>0</v>
      </c>
      <c r="BP454">
        <f t="shared" si="547"/>
        <v>0</v>
      </c>
      <c r="BQ454">
        <f t="shared" si="548"/>
        <v>0</v>
      </c>
      <c r="BR454">
        <f t="shared" si="549"/>
        <v>0</v>
      </c>
      <c r="BS454">
        <f t="shared" si="550"/>
        <v>0</v>
      </c>
      <c r="BT454">
        <f t="shared" si="551"/>
        <v>0</v>
      </c>
      <c r="BU454">
        <f t="shared" si="552"/>
        <v>0</v>
      </c>
      <c r="BV454">
        <f t="shared" si="553"/>
        <v>0</v>
      </c>
      <c r="BW454">
        <f t="shared" si="554"/>
        <v>0</v>
      </c>
      <c r="BX454">
        <f t="shared" si="555"/>
        <v>0</v>
      </c>
      <c r="BY454">
        <f t="shared" si="556"/>
        <v>0</v>
      </c>
      <c r="BZ454">
        <f t="shared" si="557"/>
        <v>0</v>
      </c>
      <c r="CA454">
        <f t="shared" si="558"/>
        <v>0</v>
      </c>
      <c r="CB454">
        <f t="shared" si="559"/>
        <v>0</v>
      </c>
      <c r="CC454">
        <f t="shared" si="560"/>
        <v>2</v>
      </c>
      <c r="CD454">
        <f t="shared" si="561"/>
        <v>0</v>
      </c>
      <c r="CE454">
        <f t="shared" si="562"/>
        <v>0</v>
      </c>
      <c r="CF454">
        <f t="shared" si="563"/>
        <v>0</v>
      </c>
      <c r="CG454">
        <f t="shared" si="351"/>
        <v>2</v>
      </c>
      <c r="CH454">
        <f t="shared" si="352"/>
        <v>2</v>
      </c>
      <c r="CI454">
        <f t="shared" si="566"/>
        <v>0</v>
      </c>
      <c r="CJ454">
        <f t="shared" si="567"/>
        <v>0</v>
      </c>
      <c r="CK454">
        <f t="shared" si="568"/>
        <v>0</v>
      </c>
      <c r="CL454">
        <f t="shared" si="569"/>
        <v>0</v>
      </c>
      <c r="CM454">
        <f t="shared" si="570"/>
        <v>0</v>
      </c>
      <c r="CN454">
        <f t="shared" si="571"/>
        <v>0</v>
      </c>
      <c r="CO454">
        <f t="shared" si="572"/>
        <v>0</v>
      </c>
      <c r="CP454">
        <f t="shared" si="573"/>
        <v>0</v>
      </c>
      <c r="CQ454">
        <f t="shared" si="574"/>
        <v>0</v>
      </c>
      <c r="CR454">
        <f t="shared" si="575"/>
        <v>0</v>
      </c>
      <c r="CS454">
        <f t="shared" si="576"/>
        <v>0</v>
      </c>
      <c r="CT454">
        <f t="shared" si="577"/>
        <v>0</v>
      </c>
      <c r="CU454">
        <f t="shared" si="578"/>
        <v>15000</v>
      </c>
      <c r="CV454">
        <f t="shared" si="579"/>
        <v>0</v>
      </c>
      <c r="CW454">
        <f t="shared" si="580"/>
        <v>0</v>
      </c>
      <c r="CX454">
        <f t="shared" si="581"/>
        <v>0</v>
      </c>
      <c r="CY454">
        <f t="shared" si="493"/>
        <v>15000</v>
      </c>
    </row>
    <row r="455" spans="1:103">
      <c r="A455" s="61" t="s">
        <v>806</v>
      </c>
      <c r="B455" s="37" t="s">
        <v>827</v>
      </c>
      <c r="C455">
        <v>2</v>
      </c>
      <c r="D455">
        <v>2</v>
      </c>
      <c r="E455">
        <v>2</v>
      </c>
      <c r="F455">
        <v>4</v>
      </c>
      <c r="H455" s="55">
        <v>90</v>
      </c>
      <c r="I455" s="44">
        <f t="shared" si="565"/>
        <v>1.5</v>
      </c>
      <c r="J455">
        <f t="shared" si="350"/>
        <v>3</v>
      </c>
      <c r="K455">
        <v>0</v>
      </c>
      <c r="L455">
        <v>100</v>
      </c>
      <c r="M455">
        <v>100</v>
      </c>
      <c r="N455">
        <v>100</v>
      </c>
      <c r="O455">
        <v>100</v>
      </c>
      <c r="T455">
        <v>4</v>
      </c>
      <c r="AR455">
        <v>1</v>
      </c>
      <c r="AY455">
        <f t="shared" si="530"/>
        <v>0</v>
      </c>
      <c r="AZ455">
        <f t="shared" si="531"/>
        <v>0</v>
      </c>
      <c r="BA455">
        <f t="shared" si="532"/>
        <v>0</v>
      </c>
      <c r="BB455">
        <f t="shared" si="533"/>
        <v>2</v>
      </c>
      <c r="BC455">
        <f t="shared" si="534"/>
        <v>0</v>
      </c>
      <c r="BD455">
        <f t="shared" si="535"/>
        <v>0</v>
      </c>
      <c r="BE455">
        <f t="shared" si="536"/>
        <v>0</v>
      </c>
      <c r="BF455">
        <f t="shared" si="537"/>
        <v>0</v>
      </c>
      <c r="BG455">
        <f t="shared" si="538"/>
        <v>0</v>
      </c>
      <c r="BH455">
        <f t="shared" si="539"/>
        <v>0</v>
      </c>
      <c r="BI455">
        <f t="shared" si="540"/>
        <v>0</v>
      </c>
      <c r="BJ455">
        <f t="shared" si="541"/>
        <v>0</v>
      </c>
      <c r="BK455">
        <f t="shared" si="542"/>
        <v>0</v>
      </c>
      <c r="BL455">
        <f t="shared" si="543"/>
        <v>0</v>
      </c>
      <c r="BM455">
        <f t="shared" si="544"/>
        <v>0</v>
      </c>
      <c r="BN455">
        <f t="shared" si="545"/>
        <v>0</v>
      </c>
      <c r="BO455">
        <f t="shared" si="546"/>
        <v>0</v>
      </c>
      <c r="BP455">
        <f t="shared" si="547"/>
        <v>0</v>
      </c>
      <c r="BQ455">
        <f t="shared" si="548"/>
        <v>0</v>
      </c>
      <c r="BR455">
        <f t="shared" si="549"/>
        <v>0</v>
      </c>
      <c r="BS455">
        <f t="shared" si="550"/>
        <v>0</v>
      </c>
      <c r="BT455">
        <f t="shared" si="551"/>
        <v>0</v>
      </c>
      <c r="BU455">
        <f t="shared" si="552"/>
        <v>0</v>
      </c>
      <c r="BV455">
        <f t="shared" si="553"/>
        <v>0</v>
      </c>
      <c r="BW455">
        <f t="shared" si="554"/>
        <v>0</v>
      </c>
      <c r="BX455">
        <f t="shared" si="555"/>
        <v>0</v>
      </c>
      <c r="BY455">
        <f t="shared" si="556"/>
        <v>0</v>
      </c>
      <c r="BZ455">
        <f t="shared" si="557"/>
        <v>2</v>
      </c>
      <c r="CA455">
        <f t="shared" si="558"/>
        <v>0</v>
      </c>
      <c r="CB455">
        <f t="shared" si="559"/>
        <v>0</v>
      </c>
      <c r="CC455">
        <f t="shared" si="560"/>
        <v>0</v>
      </c>
      <c r="CD455">
        <f t="shared" si="561"/>
        <v>0</v>
      </c>
      <c r="CE455">
        <f t="shared" si="562"/>
        <v>0</v>
      </c>
      <c r="CF455">
        <f t="shared" si="563"/>
        <v>0</v>
      </c>
      <c r="CG455">
        <f t="shared" si="351"/>
        <v>2</v>
      </c>
      <c r="CH455">
        <f t="shared" si="352"/>
        <v>4</v>
      </c>
      <c r="CI455">
        <f t="shared" si="566"/>
        <v>0</v>
      </c>
      <c r="CJ455">
        <f t="shared" si="567"/>
        <v>0</v>
      </c>
      <c r="CK455">
        <f t="shared" si="568"/>
        <v>0</v>
      </c>
      <c r="CL455">
        <f t="shared" si="569"/>
        <v>0</v>
      </c>
      <c r="CM455">
        <f t="shared" si="570"/>
        <v>0</v>
      </c>
      <c r="CN455">
        <f t="shared" si="571"/>
        <v>0</v>
      </c>
      <c r="CO455">
        <f t="shared" si="572"/>
        <v>0</v>
      </c>
      <c r="CP455">
        <f t="shared" si="573"/>
        <v>0</v>
      </c>
      <c r="CQ455">
        <f t="shared" si="574"/>
        <v>0</v>
      </c>
      <c r="CR455">
        <f t="shared" si="575"/>
        <v>9000</v>
      </c>
      <c r="CS455">
        <f t="shared" si="576"/>
        <v>0</v>
      </c>
      <c r="CT455">
        <f t="shared" si="577"/>
        <v>0</v>
      </c>
      <c r="CU455">
        <f t="shared" si="578"/>
        <v>0</v>
      </c>
      <c r="CV455">
        <f t="shared" si="579"/>
        <v>0</v>
      </c>
      <c r="CW455">
        <f t="shared" si="580"/>
        <v>0</v>
      </c>
      <c r="CX455">
        <f t="shared" si="581"/>
        <v>0</v>
      </c>
      <c r="CY455">
        <f t="shared" si="493"/>
        <v>9000</v>
      </c>
    </row>
    <row r="456" spans="1:103">
      <c r="A456" s="62" t="s">
        <v>807</v>
      </c>
      <c r="B456" s="37" t="s">
        <v>827</v>
      </c>
      <c r="C456">
        <v>2</v>
      </c>
      <c r="D456">
        <v>2</v>
      </c>
      <c r="E456">
        <v>2</v>
      </c>
      <c r="F456">
        <v>4</v>
      </c>
      <c r="H456" s="57">
        <v>480</v>
      </c>
      <c r="I456" s="44">
        <f t="shared" si="565"/>
        <v>8</v>
      </c>
      <c r="J456">
        <f t="shared" si="350"/>
        <v>16</v>
      </c>
      <c r="K456">
        <v>0</v>
      </c>
      <c r="L456">
        <v>300</v>
      </c>
      <c r="M456">
        <v>200</v>
      </c>
      <c r="N456">
        <v>100</v>
      </c>
      <c r="O456">
        <v>400</v>
      </c>
      <c r="T456">
        <v>4</v>
      </c>
      <c r="AB456">
        <v>4</v>
      </c>
      <c r="AN456">
        <v>4</v>
      </c>
      <c r="AT456">
        <v>4</v>
      </c>
      <c r="AY456">
        <f t="shared" si="530"/>
        <v>0</v>
      </c>
      <c r="AZ456">
        <f t="shared" si="531"/>
        <v>0</v>
      </c>
      <c r="BA456">
        <f t="shared" si="532"/>
        <v>0</v>
      </c>
      <c r="BB456">
        <f t="shared" si="533"/>
        <v>2</v>
      </c>
      <c r="BC456">
        <f t="shared" si="534"/>
        <v>0</v>
      </c>
      <c r="BD456">
        <f t="shared" si="535"/>
        <v>0</v>
      </c>
      <c r="BE456">
        <f t="shared" si="536"/>
        <v>0</v>
      </c>
      <c r="BF456">
        <f t="shared" si="537"/>
        <v>0</v>
      </c>
      <c r="BG456">
        <f t="shared" si="538"/>
        <v>0</v>
      </c>
      <c r="BH456">
        <f t="shared" si="539"/>
        <v>0</v>
      </c>
      <c r="BI456">
        <f t="shared" si="540"/>
        <v>0</v>
      </c>
      <c r="BJ456">
        <f t="shared" si="541"/>
        <v>5</v>
      </c>
      <c r="BK456">
        <f t="shared" si="542"/>
        <v>0</v>
      </c>
      <c r="BL456">
        <f t="shared" si="543"/>
        <v>0</v>
      </c>
      <c r="BM456">
        <f t="shared" si="544"/>
        <v>0</v>
      </c>
      <c r="BN456">
        <f t="shared" si="545"/>
        <v>0</v>
      </c>
      <c r="BO456">
        <f t="shared" si="546"/>
        <v>0</v>
      </c>
      <c r="BP456">
        <f t="shared" si="547"/>
        <v>0</v>
      </c>
      <c r="BQ456">
        <f t="shared" si="548"/>
        <v>0</v>
      </c>
      <c r="BR456">
        <f t="shared" si="549"/>
        <v>0</v>
      </c>
      <c r="BS456">
        <f t="shared" si="550"/>
        <v>0</v>
      </c>
      <c r="BT456">
        <f t="shared" si="551"/>
        <v>0</v>
      </c>
      <c r="BU456">
        <f t="shared" si="552"/>
        <v>0</v>
      </c>
      <c r="BV456">
        <f t="shared" si="553"/>
        <v>4</v>
      </c>
      <c r="BW456">
        <f t="shared" si="554"/>
        <v>0</v>
      </c>
      <c r="BX456">
        <f t="shared" si="555"/>
        <v>0</v>
      </c>
      <c r="BY456">
        <f t="shared" si="556"/>
        <v>0</v>
      </c>
      <c r="BZ456">
        <f t="shared" si="557"/>
        <v>0</v>
      </c>
      <c r="CA456">
        <f t="shared" si="558"/>
        <v>0</v>
      </c>
      <c r="CB456">
        <f t="shared" si="559"/>
        <v>5</v>
      </c>
      <c r="CC456">
        <f t="shared" si="560"/>
        <v>0</v>
      </c>
      <c r="CD456">
        <f t="shared" si="561"/>
        <v>0</v>
      </c>
      <c r="CE456">
        <f t="shared" si="562"/>
        <v>0</v>
      </c>
      <c r="CF456">
        <f t="shared" si="563"/>
        <v>0</v>
      </c>
      <c r="CG456">
        <f t="shared" si="351"/>
        <v>5</v>
      </c>
      <c r="CH456">
        <f t="shared" si="352"/>
        <v>5</v>
      </c>
      <c r="CI456">
        <f t="shared" si="566"/>
        <v>0</v>
      </c>
      <c r="CJ456">
        <f t="shared" si="567"/>
        <v>0</v>
      </c>
      <c r="CK456">
        <f t="shared" si="568"/>
        <v>0</v>
      </c>
      <c r="CL456">
        <f t="shared" si="569"/>
        <v>0</v>
      </c>
      <c r="CM456">
        <f t="shared" si="570"/>
        <v>0</v>
      </c>
      <c r="CN456">
        <f t="shared" si="571"/>
        <v>75000</v>
      </c>
      <c r="CO456">
        <f t="shared" si="572"/>
        <v>0</v>
      </c>
      <c r="CP456">
        <f t="shared" si="573"/>
        <v>0</v>
      </c>
      <c r="CQ456">
        <f t="shared" si="574"/>
        <v>0</v>
      </c>
      <c r="CR456">
        <f t="shared" si="575"/>
        <v>0</v>
      </c>
      <c r="CS456">
        <f t="shared" si="576"/>
        <v>0</v>
      </c>
      <c r="CT456">
        <f t="shared" si="577"/>
        <v>186000</v>
      </c>
      <c r="CU456">
        <f t="shared" si="578"/>
        <v>0</v>
      </c>
      <c r="CV456">
        <f t="shared" si="579"/>
        <v>0</v>
      </c>
      <c r="CW456">
        <f t="shared" si="580"/>
        <v>0</v>
      </c>
      <c r="CX456">
        <f t="shared" si="581"/>
        <v>0</v>
      </c>
      <c r="CY456">
        <f t="shared" si="493"/>
        <v>261000</v>
      </c>
    </row>
    <row r="457" spans="1:103">
      <c r="A457" s="62" t="s">
        <v>808</v>
      </c>
      <c r="B457" s="37" t="s">
        <v>827</v>
      </c>
      <c r="C457">
        <v>2</v>
      </c>
      <c r="D457">
        <v>2</v>
      </c>
      <c r="E457">
        <v>2</v>
      </c>
      <c r="F457">
        <v>5</v>
      </c>
      <c r="H457" s="57">
        <v>480</v>
      </c>
      <c r="I457" s="44">
        <f t="shared" si="565"/>
        <v>8</v>
      </c>
      <c r="J457">
        <f t="shared" si="350"/>
        <v>16</v>
      </c>
      <c r="K457">
        <v>0</v>
      </c>
      <c r="L457">
        <v>300</v>
      </c>
      <c r="M457">
        <v>400</v>
      </c>
      <c r="N457">
        <v>200</v>
      </c>
      <c r="O457">
        <v>100</v>
      </c>
      <c r="T457">
        <v>5</v>
      </c>
      <c r="Y457">
        <v>4</v>
      </c>
      <c r="AN457">
        <v>4</v>
      </c>
      <c r="AP457">
        <v>4</v>
      </c>
      <c r="AY457">
        <f t="shared" si="530"/>
        <v>0</v>
      </c>
      <c r="AZ457">
        <f t="shared" si="531"/>
        <v>0</v>
      </c>
      <c r="BA457">
        <f t="shared" si="532"/>
        <v>0</v>
      </c>
      <c r="BB457">
        <f t="shared" si="533"/>
        <v>2</v>
      </c>
      <c r="BC457">
        <f t="shared" si="534"/>
        <v>0</v>
      </c>
      <c r="BD457">
        <f t="shared" si="535"/>
        <v>0</v>
      </c>
      <c r="BE457">
        <f t="shared" si="536"/>
        <v>0</v>
      </c>
      <c r="BF457">
        <f t="shared" si="537"/>
        <v>0</v>
      </c>
      <c r="BG457">
        <f t="shared" si="538"/>
        <v>3</v>
      </c>
      <c r="BH457">
        <f t="shared" si="539"/>
        <v>0</v>
      </c>
      <c r="BI457">
        <f t="shared" si="540"/>
        <v>0</v>
      </c>
      <c r="BJ457">
        <f t="shared" si="541"/>
        <v>0</v>
      </c>
      <c r="BK457">
        <f t="shared" si="542"/>
        <v>0</v>
      </c>
      <c r="BL457">
        <f t="shared" si="543"/>
        <v>0</v>
      </c>
      <c r="BM457">
        <f t="shared" si="544"/>
        <v>0</v>
      </c>
      <c r="BN457">
        <f t="shared" si="545"/>
        <v>0</v>
      </c>
      <c r="BO457">
        <f t="shared" si="546"/>
        <v>0</v>
      </c>
      <c r="BP457">
        <f t="shared" si="547"/>
        <v>0</v>
      </c>
      <c r="BQ457">
        <f t="shared" si="548"/>
        <v>0</v>
      </c>
      <c r="BR457">
        <f t="shared" si="549"/>
        <v>0</v>
      </c>
      <c r="BS457">
        <f t="shared" si="550"/>
        <v>0</v>
      </c>
      <c r="BT457">
        <f t="shared" si="551"/>
        <v>0</v>
      </c>
      <c r="BU457">
        <f t="shared" si="552"/>
        <v>0</v>
      </c>
      <c r="BV457">
        <f t="shared" si="553"/>
        <v>4</v>
      </c>
      <c r="BW457">
        <f t="shared" si="554"/>
        <v>0</v>
      </c>
      <c r="BX457">
        <f t="shared" si="555"/>
        <v>2</v>
      </c>
      <c r="BY457">
        <f t="shared" si="556"/>
        <v>0</v>
      </c>
      <c r="BZ457">
        <f t="shared" si="557"/>
        <v>0</v>
      </c>
      <c r="CA457">
        <f t="shared" si="558"/>
        <v>0</v>
      </c>
      <c r="CB457">
        <f t="shared" si="559"/>
        <v>0</v>
      </c>
      <c r="CC457">
        <f t="shared" si="560"/>
        <v>0</v>
      </c>
      <c r="CD457">
        <f t="shared" si="561"/>
        <v>0</v>
      </c>
      <c r="CE457">
        <f t="shared" si="562"/>
        <v>0</v>
      </c>
      <c r="CF457">
        <f t="shared" si="563"/>
        <v>0</v>
      </c>
      <c r="CG457">
        <f t="shared" si="351"/>
        <v>4</v>
      </c>
      <c r="CH457">
        <f t="shared" si="352"/>
        <v>5</v>
      </c>
      <c r="CI457">
        <f t="shared" si="566"/>
        <v>0</v>
      </c>
      <c r="CJ457">
        <f t="shared" si="567"/>
        <v>0</v>
      </c>
      <c r="CK457">
        <f t="shared" si="568"/>
        <v>0</v>
      </c>
      <c r="CL457">
        <f t="shared" si="569"/>
        <v>0</v>
      </c>
      <c r="CM457">
        <f t="shared" si="570"/>
        <v>0</v>
      </c>
      <c r="CN457">
        <f t="shared" si="571"/>
        <v>75000</v>
      </c>
      <c r="CO457">
        <f t="shared" si="572"/>
        <v>0</v>
      </c>
      <c r="CP457">
        <f t="shared" si="573"/>
        <v>9000</v>
      </c>
      <c r="CQ457">
        <f t="shared" si="574"/>
        <v>0</v>
      </c>
      <c r="CR457">
        <f t="shared" si="575"/>
        <v>0</v>
      </c>
      <c r="CS457">
        <f t="shared" si="576"/>
        <v>0</v>
      </c>
      <c r="CT457">
        <f t="shared" si="577"/>
        <v>0</v>
      </c>
      <c r="CU457">
        <f t="shared" si="578"/>
        <v>0</v>
      </c>
      <c r="CV457">
        <f t="shared" si="579"/>
        <v>0</v>
      </c>
      <c r="CW457">
        <f t="shared" si="580"/>
        <v>0</v>
      </c>
      <c r="CX457">
        <f t="shared" si="581"/>
        <v>0</v>
      </c>
      <c r="CY457">
        <f t="shared" si="493"/>
        <v>84000</v>
      </c>
    </row>
    <row r="458" spans="1:103" ht="13.5" thickBot="1">
      <c r="A458" s="59" t="s">
        <v>805</v>
      </c>
      <c r="B458" s="37" t="s">
        <v>827</v>
      </c>
      <c r="C458">
        <v>2</v>
      </c>
      <c r="D458">
        <v>2</v>
      </c>
      <c r="E458">
        <v>2</v>
      </c>
      <c r="F458">
        <v>6</v>
      </c>
      <c r="H458" s="59">
        <v>480</v>
      </c>
      <c r="I458" s="44">
        <f t="shared" si="565"/>
        <v>8</v>
      </c>
      <c r="J458">
        <f t="shared" si="350"/>
        <v>16</v>
      </c>
      <c r="K458">
        <v>0</v>
      </c>
      <c r="L458">
        <v>300</v>
      </c>
      <c r="M458">
        <v>100</v>
      </c>
      <c r="N458">
        <v>400</v>
      </c>
      <c r="O458">
        <v>200</v>
      </c>
      <c r="T458">
        <v>6</v>
      </c>
      <c r="Z458">
        <v>4</v>
      </c>
      <c r="AN458">
        <v>4</v>
      </c>
      <c r="AU458">
        <v>4</v>
      </c>
      <c r="AY458">
        <f t="shared" si="530"/>
        <v>0</v>
      </c>
      <c r="AZ458">
        <f t="shared" si="531"/>
        <v>0</v>
      </c>
      <c r="BA458">
        <f t="shared" si="532"/>
        <v>0</v>
      </c>
      <c r="BB458">
        <f t="shared" si="533"/>
        <v>2</v>
      </c>
      <c r="BC458">
        <f t="shared" si="534"/>
        <v>0</v>
      </c>
      <c r="BD458">
        <f t="shared" si="535"/>
        <v>0</v>
      </c>
      <c r="BE458">
        <f t="shared" si="536"/>
        <v>0</v>
      </c>
      <c r="BF458">
        <f t="shared" si="537"/>
        <v>0</v>
      </c>
      <c r="BG458">
        <f t="shared" si="538"/>
        <v>0</v>
      </c>
      <c r="BH458">
        <f t="shared" si="539"/>
        <v>4</v>
      </c>
      <c r="BI458">
        <f t="shared" si="540"/>
        <v>0</v>
      </c>
      <c r="BJ458">
        <f t="shared" si="541"/>
        <v>0</v>
      </c>
      <c r="BK458">
        <f t="shared" si="542"/>
        <v>0</v>
      </c>
      <c r="BL458">
        <f t="shared" si="543"/>
        <v>0</v>
      </c>
      <c r="BM458">
        <f t="shared" si="544"/>
        <v>0</v>
      </c>
      <c r="BN458">
        <f t="shared" si="545"/>
        <v>0</v>
      </c>
      <c r="BO458">
        <f t="shared" si="546"/>
        <v>0</v>
      </c>
      <c r="BP458">
        <f t="shared" si="547"/>
        <v>0</v>
      </c>
      <c r="BQ458">
        <f t="shared" si="548"/>
        <v>0</v>
      </c>
      <c r="BR458">
        <f t="shared" si="549"/>
        <v>0</v>
      </c>
      <c r="BS458">
        <f t="shared" si="550"/>
        <v>0</v>
      </c>
      <c r="BT458">
        <f t="shared" si="551"/>
        <v>0</v>
      </c>
      <c r="BU458">
        <f t="shared" si="552"/>
        <v>0</v>
      </c>
      <c r="BV458">
        <f t="shared" si="553"/>
        <v>4</v>
      </c>
      <c r="BW458">
        <f t="shared" si="554"/>
        <v>0</v>
      </c>
      <c r="BX458">
        <f t="shared" si="555"/>
        <v>0</v>
      </c>
      <c r="BY458">
        <f t="shared" si="556"/>
        <v>0</v>
      </c>
      <c r="BZ458">
        <f t="shared" si="557"/>
        <v>0</v>
      </c>
      <c r="CA458">
        <f t="shared" si="558"/>
        <v>0</v>
      </c>
      <c r="CB458">
        <f t="shared" si="559"/>
        <v>0</v>
      </c>
      <c r="CC458">
        <f t="shared" si="560"/>
        <v>2</v>
      </c>
      <c r="CD458">
        <f t="shared" si="561"/>
        <v>0</v>
      </c>
      <c r="CE458">
        <f t="shared" si="562"/>
        <v>0</v>
      </c>
      <c r="CF458">
        <f t="shared" si="563"/>
        <v>0</v>
      </c>
      <c r="CG458">
        <f t="shared" si="351"/>
        <v>4</v>
      </c>
      <c r="CH458">
        <f t="shared" si="352"/>
        <v>6</v>
      </c>
      <c r="CI458">
        <f t="shared" si="566"/>
        <v>0</v>
      </c>
      <c r="CJ458">
        <f t="shared" si="567"/>
        <v>0</v>
      </c>
      <c r="CK458">
        <f t="shared" si="568"/>
        <v>0</v>
      </c>
      <c r="CL458">
        <f t="shared" si="569"/>
        <v>0</v>
      </c>
      <c r="CM458">
        <f t="shared" si="570"/>
        <v>0</v>
      </c>
      <c r="CN458">
        <f t="shared" si="571"/>
        <v>75000</v>
      </c>
      <c r="CO458">
        <f t="shared" si="572"/>
        <v>0</v>
      </c>
      <c r="CP458">
        <f t="shared" si="573"/>
        <v>0</v>
      </c>
      <c r="CQ458">
        <f t="shared" si="574"/>
        <v>0</v>
      </c>
      <c r="CR458">
        <f t="shared" si="575"/>
        <v>0</v>
      </c>
      <c r="CS458">
        <f t="shared" si="576"/>
        <v>0</v>
      </c>
      <c r="CT458">
        <f t="shared" si="577"/>
        <v>0</v>
      </c>
      <c r="CU458">
        <f t="shared" si="578"/>
        <v>15000</v>
      </c>
      <c r="CV458">
        <f t="shared" si="579"/>
        <v>0</v>
      </c>
      <c r="CW458">
        <f t="shared" si="580"/>
        <v>0</v>
      </c>
      <c r="CX458">
        <f t="shared" si="581"/>
        <v>0</v>
      </c>
      <c r="CY458">
        <f t="shared" si="493"/>
        <v>90000</v>
      </c>
    </row>
    <row r="459" spans="1:103">
      <c r="A459" s="61" t="s">
        <v>806</v>
      </c>
      <c r="B459" s="37" t="s">
        <v>827</v>
      </c>
      <c r="C459">
        <v>3</v>
      </c>
      <c r="D459">
        <v>3</v>
      </c>
      <c r="E459">
        <v>3</v>
      </c>
      <c r="F459">
        <v>8</v>
      </c>
      <c r="H459" s="55">
        <v>480</v>
      </c>
      <c r="I459" s="44">
        <f t="shared" si="565"/>
        <v>8</v>
      </c>
      <c r="J459">
        <f t="shared" si="350"/>
        <v>16</v>
      </c>
      <c r="K459">
        <v>0</v>
      </c>
      <c r="L459">
        <v>200</v>
      </c>
      <c r="M459">
        <v>200</v>
      </c>
      <c r="N459">
        <v>200</v>
      </c>
      <c r="O459">
        <v>200</v>
      </c>
      <c r="T459">
        <v>7</v>
      </c>
      <c r="Y459">
        <v>4</v>
      </c>
      <c r="AB459">
        <v>9</v>
      </c>
      <c r="AN459">
        <v>4</v>
      </c>
      <c r="AR459">
        <v>4</v>
      </c>
      <c r="AY459">
        <f t="shared" si="530"/>
        <v>0</v>
      </c>
      <c r="AZ459">
        <f t="shared" si="531"/>
        <v>0</v>
      </c>
      <c r="BA459">
        <f t="shared" si="532"/>
        <v>0</v>
      </c>
      <c r="BB459">
        <f t="shared" si="533"/>
        <v>2</v>
      </c>
      <c r="BC459">
        <f t="shared" si="534"/>
        <v>0</v>
      </c>
      <c r="BD459">
        <f t="shared" si="535"/>
        <v>0</v>
      </c>
      <c r="BE459">
        <f t="shared" si="536"/>
        <v>0</v>
      </c>
      <c r="BF459">
        <f t="shared" si="537"/>
        <v>0</v>
      </c>
      <c r="BG459">
        <f t="shared" si="538"/>
        <v>3</v>
      </c>
      <c r="BH459">
        <f t="shared" si="539"/>
        <v>0</v>
      </c>
      <c r="BI459">
        <f t="shared" si="540"/>
        <v>0</v>
      </c>
      <c r="BJ459">
        <f t="shared" si="541"/>
        <v>5</v>
      </c>
      <c r="BK459">
        <f t="shared" si="542"/>
        <v>0</v>
      </c>
      <c r="BL459">
        <f t="shared" si="543"/>
        <v>0</v>
      </c>
      <c r="BM459">
        <f t="shared" si="544"/>
        <v>0</v>
      </c>
      <c r="BN459">
        <f t="shared" si="545"/>
        <v>0</v>
      </c>
      <c r="BO459">
        <f t="shared" si="546"/>
        <v>0</v>
      </c>
      <c r="BP459">
        <f t="shared" si="547"/>
        <v>0</v>
      </c>
      <c r="BQ459">
        <f t="shared" si="548"/>
        <v>0</v>
      </c>
      <c r="BR459">
        <f t="shared" si="549"/>
        <v>0</v>
      </c>
      <c r="BS459">
        <f t="shared" si="550"/>
        <v>0</v>
      </c>
      <c r="BT459">
        <f t="shared" si="551"/>
        <v>0</v>
      </c>
      <c r="BU459">
        <f t="shared" si="552"/>
        <v>0</v>
      </c>
      <c r="BV459">
        <f t="shared" si="553"/>
        <v>4</v>
      </c>
      <c r="BW459">
        <f t="shared" si="554"/>
        <v>0</v>
      </c>
      <c r="BX459">
        <f t="shared" si="555"/>
        <v>0</v>
      </c>
      <c r="BY459">
        <f t="shared" si="556"/>
        <v>0</v>
      </c>
      <c r="BZ459">
        <f t="shared" si="557"/>
        <v>2</v>
      </c>
      <c r="CA459">
        <f t="shared" si="558"/>
        <v>0</v>
      </c>
      <c r="CB459">
        <f t="shared" si="559"/>
        <v>0</v>
      </c>
      <c r="CC459">
        <f t="shared" si="560"/>
        <v>0</v>
      </c>
      <c r="CD459">
        <f t="shared" si="561"/>
        <v>0</v>
      </c>
      <c r="CE459">
        <f t="shared" si="562"/>
        <v>0</v>
      </c>
      <c r="CF459">
        <f t="shared" si="563"/>
        <v>0</v>
      </c>
      <c r="CG459">
        <f t="shared" si="351"/>
        <v>5</v>
      </c>
      <c r="CH459">
        <f t="shared" si="352"/>
        <v>8</v>
      </c>
      <c r="CI459">
        <f t="shared" si="566"/>
        <v>0</v>
      </c>
      <c r="CJ459">
        <f t="shared" si="567"/>
        <v>0</v>
      </c>
      <c r="CK459">
        <f t="shared" si="568"/>
        <v>0</v>
      </c>
      <c r="CL459">
        <f t="shared" si="569"/>
        <v>0</v>
      </c>
      <c r="CM459">
        <f t="shared" si="570"/>
        <v>0</v>
      </c>
      <c r="CN459">
        <f t="shared" si="571"/>
        <v>75000</v>
      </c>
      <c r="CO459">
        <f t="shared" si="572"/>
        <v>0</v>
      </c>
      <c r="CP459">
        <f t="shared" si="573"/>
        <v>0</v>
      </c>
      <c r="CQ459">
        <f t="shared" si="574"/>
        <v>0</v>
      </c>
      <c r="CR459">
        <f t="shared" si="575"/>
        <v>9000</v>
      </c>
      <c r="CS459">
        <f t="shared" si="576"/>
        <v>0</v>
      </c>
      <c r="CT459">
        <f t="shared" si="577"/>
        <v>0</v>
      </c>
      <c r="CU459">
        <f t="shared" si="578"/>
        <v>0</v>
      </c>
      <c r="CV459">
        <f t="shared" si="579"/>
        <v>0</v>
      </c>
      <c r="CW459">
        <f t="shared" si="580"/>
        <v>0</v>
      </c>
      <c r="CX459">
        <f t="shared" si="581"/>
        <v>0</v>
      </c>
      <c r="CY459">
        <f t="shared" si="493"/>
        <v>84000</v>
      </c>
    </row>
    <row r="460" spans="1:103">
      <c r="A460" s="62" t="s">
        <v>807</v>
      </c>
      <c r="B460" s="37" t="s">
        <v>827</v>
      </c>
      <c r="C460">
        <v>3</v>
      </c>
      <c r="D460">
        <v>3</v>
      </c>
      <c r="E460">
        <v>3</v>
      </c>
      <c r="F460">
        <v>12</v>
      </c>
      <c r="H460" s="57">
        <v>1200</v>
      </c>
      <c r="I460" s="44">
        <f t="shared" si="565"/>
        <v>20</v>
      </c>
      <c r="J460">
        <f t="shared" si="350"/>
        <v>40</v>
      </c>
      <c r="K460">
        <v>0</v>
      </c>
      <c r="L460">
        <v>600</v>
      </c>
      <c r="M460">
        <v>400</v>
      </c>
      <c r="N460">
        <v>200</v>
      </c>
      <c r="O460">
        <v>800</v>
      </c>
      <c r="T460">
        <v>8</v>
      </c>
      <c r="AN460">
        <v>9</v>
      </c>
      <c r="AT460">
        <v>9</v>
      </c>
      <c r="AY460">
        <f t="shared" si="530"/>
        <v>0</v>
      </c>
      <c r="AZ460">
        <f t="shared" si="531"/>
        <v>0</v>
      </c>
      <c r="BA460">
        <f t="shared" si="532"/>
        <v>0</v>
      </c>
      <c r="BB460">
        <f t="shared" si="533"/>
        <v>2</v>
      </c>
      <c r="BC460">
        <f t="shared" si="534"/>
        <v>0</v>
      </c>
      <c r="BD460">
        <f t="shared" si="535"/>
        <v>0</v>
      </c>
      <c r="BE460">
        <f t="shared" si="536"/>
        <v>0</v>
      </c>
      <c r="BF460">
        <f t="shared" si="537"/>
        <v>0</v>
      </c>
      <c r="BG460">
        <f t="shared" si="538"/>
        <v>0</v>
      </c>
      <c r="BH460">
        <f t="shared" si="539"/>
        <v>0</v>
      </c>
      <c r="BI460">
        <f t="shared" si="540"/>
        <v>0</v>
      </c>
      <c r="BJ460">
        <f t="shared" si="541"/>
        <v>0</v>
      </c>
      <c r="BK460">
        <f t="shared" si="542"/>
        <v>0</v>
      </c>
      <c r="BL460">
        <f t="shared" si="543"/>
        <v>0</v>
      </c>
      <c r="BM460">
        <f t="shared" si="544"/>
        <v>0</v>
      </c>
      <c r="BN460">
        <f t="shared" si="545"/>
        <v>0</v>
      </c>
      <c r="BO460">
        <f t="shared" si="546"/>
        <v>0</v>
      </c>
      <c r="BP460">
        <f t="shared" si="547"/>
        <v>0</v>
      </c>
      <c r="BQ460">
        <f t="shared" si="548"/>
        <v>0</v>
      </c>
      <c r="BR460">
        <f t="shared" si="549"/>
        <v>0</v>
      </c>
      <c r="BS460">
        <f t="shared" si="550"/>
        <v>0</v>
      </c>
      <c r="BT460">
        <f t="shared" si="551"/>
        <v>0</v>
      </c>
      <c r="BU460">
        <f t="shared" si="552"/>
        <v>0</v>
      </c>
      <c r="BV460">
        <f t="shared" si="553"/>
        <v>4</v>
      </c>
      <c r="BW460">
        <f t="shared" si="554"/>
        <v>0</v>
      </c>
      <c r="BX460">
        <f t="shared" si="555"/>
        <v>0</v>
      </c>
      <c r="BY460">
        <f t="shared" si="556"/>
        <v>0</v>
      </c>
      <c r="BZ460">
        <f t="shared" si="557"/>
        <v>0</v>
      </c>
      <c r="CA460">
        <f t="shared" si="558"/>
        <v>0</v>
      </c>
      <c r="CB460">
        <f t="shared" si="559"/>
        <v>5</v>
      </c>
      <c r="CC460">
        <f t="shared" si="560"/>
        <v>0</v>
      </c>
      <c r="CD460">
        <f t="shared" si="561"/>
        <v>0</v>
      </c>
      <c r="CE460">
        <f t="shared" si="562"/>
        <v>0</v>
      </c>
      <c r="CF460">
        <f t="shared" si="563"/>
        <v>0</v>
      </c>
      <c r="CG460">
        <f t="shared" si="351"/>
        <v>5</v>
      </c>
      <c r="CH460">
        <f t="shared" si="352"/>
        <v>12</v>
      </c>
      <c r="CI460">
        <f t="shared" si="566"/>
        <v>0</v>
      </c>
      <c r="CJ460">
        <f t="shared" si="567"/>
        <v>0</v>
      </c>
      <c r="CK460">
        <f t="shared" si="568"/>
        <v>0</v>
      </c>
      <c r="CL460">
        <f t="shared" si="569"/>
        <v>0</v>
      </c>
      <c r="CM460">
        <f t="shared" si="570"/>
        <v>0</v>
      </c>
      <c r="CN460">
        <f t="shared" si="571"/>
        <v>75000</v>
      </c>
      <c r="CO460">
        <f t="shared" si="572"/>
        <v>0</v>
      </c>
      <c r="CP460">
        <f t="shared" si="573"/>
        <v>0</v>
      </c>
      <c r="CQ460">
        <f t="shared" si="574"/>
        <v>0</v>
      </c>
      <c r="CR460">
        <f t="shared" si="575"/>
        <v>0</v>
      </c>
      <c r="CS460">
        <f t="shared" si="576"/>
        <v>0</v>
      </c>
      <c r="CT460">
        <f t="shared" si="577"/>
        <v>186000</v>
      </c>
      <c r="CU460">
        <f t="shared" si="578"/>
        <v>0</v>
      </c>
      <c r="CV460">
        <f t="shared" si="579"/>
        <v>0</v>
      </c>
      <c r="CW460">
        <f t="shared" si="580"/>
        <v>0</v>
      </c>
      <c r="CX460">
        <f t="shared" si="581"/>
        <v>0</v>
      </c>
      <c r="CY460">
        <f t="shared" si="493"/>
        <v>261000</v>
      </c>
    </row>
    <row r="461" spans="1:103">
      <c r="A461" s="62" t="s">
        <v>808</v>
      </c>
      <c r="B461" s="37" t="s">
        <v>827</v>
      </c>
      <c r="C461">
        <v>3</v>
      </c>
      <c r="D461">
        <v>3</v>
      </c>
      <c r="E461">
        <v>3</v>
      </c>
      <c r="F461">
        <v>16</v>
      </c>
      <c r="H461" s="57">
        <v>1200</v>
      </c>
      <c r="I461" s="44">
        <f t="shared" si="565"/>
        <v>20</v>
      </c>
      <c r="J461">
        <f t="shared" si="350"/>
        <v>40</v>
      </c>
      <c r="K461">
        <v>0</v>
      </c>
      <c r="L461">
        <v>600</v>
      </c>
      <c r="M461">
        <v>800</v>
      </c>
      <c r="N461">
        <v>400</v>
      </c>
      <c r="O461">
        <v>200</v>
      </c>
      <c r="T461">
        <v>9</v>
      </c>
      <c r="Y461">
        <v>9</v>
      </c>
      <c r="AN461">
        <v>9</v>
      </c>
      <c r="AP461">
        <v>9</v>
      </c>
      <c r="AY461">
        <f t="shared" si="530"/>
        <v>0</v>
      </c>
      <c r="AZ461">
        <f t="shared" si="531"/>
        <v>0</v>
      </c>
      <c r="BA461">
        <f t="shared" si="532"/>
        <v>0</v>
      </c>
      <c r="BB461">
        <f t="shared" si="533"/>
        <v>2</v>
      </c>
      <c r="BC461">
        <f t="shared" si="534"/>
        <v>0</v>
      </c>
      <c r="BD461">
        <f t="shared" si="535"/>
        <v>0</v>
      </c>
      <c r="BE461">
        <f t="shared" si="536"/>
        <v>0</v>
      </c>
      <c r="BF461">
        <f t="shared" si="537"/>
        <v>0</v>
      </c>
      <c r="BG461">
        <f t="shared" si="538"/>
        <v>3</v>
      </c>
      <c r="BH461">
        <f t="shared" si="539"/>
        <v>0</v>
      </c>
      <c r="BI461">
        <f t="shared" si="540"/>
        <v>0</v>
      </c>
      <c r="BJ461">
        <f t="shared" si="541"/>
        <v>0</v>
      </c>
      <c r="BK461">
        <f t="shared" si="542"/>
        <v>0</v>
      </c>
      <c r="BL461">
        <f t="shared" si="543"/>
        <v>0</v>
      </c>
      <c r="BM461">
        <f t="shared" si="544"/>
        <v>0</v>
      </c>
      <c r="BN461">
        <f t="shared" si="545"/>
        <v>0</v>
      </c>
      <c r="BO461">
        <f t="shared" si="546"/>
        <v>0</v>
      </c>
      <c r="BP461">
        <f t="shared" si="547"/>
        <v>0</v>
      </c>
      <c r="BQ461">
        <f t="shared" si="548"/>
        <v>0</v>
      </c>
      <c r="BR461">
        <f t="shared" si="549"/>
        <v>0</v>
      </c>
      <c r="BS461">
        <f t="shared" si="550"/>
        <v>0</v>
      </c>
      <c r="BT461">
        <f t="shared" si="551"/>
        <v>0</v>
      </c>
      <c r="BU461">
        <f t="shared" si="552"/>
        <v>0</v>
      </c>
      <c r="BV461">
        <f t="shared" si="553"/>
        <v>4</v>
      </c>
      <c r="BW461">
        <f t="shared" si="554"/>
        <v>0</v>
      </c>
      <c r="BX461">
        <f t="shared" si="555"/>
        <v>2</v>
      </c>
      <c r="BY461">
        <f t="shared" si="556"/>
        <v>0</v>
      </c>
      <c r="BZ461">
        <f t="shared" si="557"/>
        <v>0</v>
      </c>
      <c r="CA461">
        <f t="shared" si="558"/>
        <v>0</v>
      </c>
      <c r="CB461">
        <f t="shared" si="559"/>
        <v>0</v>
      </c>
      <c r="CC461">
        <f t="shared" si="560"/>
        <v>0</v>
      </c>
      <c r="CD461">
        <f t="shared" si="561"/>
        <v>0</v>
      </c>
      <c r="CE461">
        <f t="shared" si="562"/>
        <v>0</v>
      </c>
      <c r="CF461">
        <f t="shared" si="563"/>
        <v>0</v>
      </c>
      <c r="CG461">
        <f t="shared" si="351"/>
        <v>4</v>
      </c>
      <c r="CH461">
        <f t="shared" si="352"/>
        <v>16</v>
      </c>
      <c r="CI461">
        <f t="shared" si="566"/>
        <v>0</v>
      </c>
      <c r="CJ461">
        <f t="shared" si="567"/>
        <v>0</v>
      </c>
      <c r="CK461">
        <f t="shared" si="568"/>
        <v>0</v>
      </c>
      <c r="CL461">
        <f t="shared" si="569"/>
        <v>0</v>
      </c>
      <c r="CM461">
        <f t="shared" si="570"/>
        <v>0</v>
      </c>
      <c r="CN461">
        <f t="shared" si="571"/>
        <v>75000</v>
      </c>
      <c r="CO461">
        <f t="shared" si="572"/>
        <v>0</v>
      </c>
      <c r="CP461">
        <f t="shared" si="573"/>
        <v>9000</v>
      </c>
      <c r="CQ461">
        <f t="shared" si="574"/>
        <v>0</v>
      </c>
      <c r="CR461">
        <f t="shared" si="575"/>
        <v>0</v>
      </c>
      <c r="CS461">
        <f t="shared" si="576"/>
        <v>0</v>
      </c>
      <c r="CT461">
        <f t="shared" si="577"/>
        <v>0</v>
      </c>
      <c r="CU461">
        <f t="shared" si="578"/>
        <v>0</v>
      </c>
      <c r="CV461">
        <f t="shared" si="579"/>
        <v>0</v>
      </c>
      <c r="CW461">
        <f t="shared" si="580"/>
        <v>0</v>
      </c>
      <c r="CX461">
        <f t="shared" si="581"/>
        <v>0</v>
      </c>
      <c r="CY461">
        <f t="shared" si="493"/>
        <v>84000</v>
      </c>
    </row>
    <row r="462" spans="1:103" ht="13.5" thickBot="1">
      <c r="A462" s="59" t="s">
        <v>805</v>
      </c>
      <c r="B462" s="37" t="s">
        <v>827</v>
      </c>
      <c r="C462">
        <v>3</v>
      </c>
      <c r="D462">
        <v>3</v>
      </c>
      <c r="E462">
        <v>3</v>
      </c>
      <c r="F462">
        <v>20</v>
      </c>
      <c r="H462" s="59">
        <v>1200</v>
      </c>
      <c r="I462" s="44">
        <f t="shared" si="565"/>
        <v>20</v>
      </c>
      <c r="J462">
        <f t="shared" si="350"/>
        <v>40</v>
      </c>
      <c r="K462">
        <v>0</v>
      </c>
      <c r="L462">
        <v>600</v>
      </c>
      <c r="M462">
        <v>200</v>
      </c>
      <c r="N462">
        <v>800</v>
      </c>
      <c r="O462">
        <v>400</v>
      </c>
      <c r="T462">
        <v>9</v>
      </c>
      <c r="Z462">
        <v>9</v>
      </c>
      <c r="AN462">
        <v>9</v>
      </c>
      <c r="AU462">
        <v>9</v>
      </c>
      <c r="AY462">
        <f t="shared" si="530"/>
        <v>0</v>
      </c>
      <c r="AZ462">
        <f t="shared" si="531"/>
        <v>0</v>
      </c>
      <c r="BA462">
        <f t="shared" si="532"/>
        <v>0</v>
      </c>
      <c r="BB462">
        <f t="shared" si="533"/>
        <v>2</v>
      </c>
      <c r="BC462">
        <f t="shared" si="534"/>
        <v>0</v>
      </c>
      <c r="BD462">
        <f t="shared" si="535"/>
        <v>0</v>
      </c>
      <c r="BE462">
        <f t="shared" si="536"/>
        <v>0</v>
      </c>
      <c r="BF462">
        <f t="shared" si="537"/>
        <v>0</v>
      </c>
      <c r="BG462">
        <f t="shared" si="538"/>
        <v>0</v>
      </c>
      <c r="BH462">
        <f t="shared" si="539"/>
        <v>4</v>
      </c>
      <c r="BI462">
        <f t="shared" si="540"/>
        <v>0</v>
      </c>
      <c r="BJ462">
        <f t="shared" si="541"/>
        <v>0</v>
      </c>
      <c r="BK462">
        <f t="shared" si="542"/>
        <v>0</v>
      </c>
      <c r="BL462">
        <f t="shared" si="543"/>
        <v>0</v>
      </c>
      <c r="BM462">
        <f t="shared" si="544"/>
        <v>0</v>
      </c>
      <c r="BN462">
        <f t="shared" si="545"/>
        <v>0</v>
      </c>
      <c r="BO462">
        <f t="shared" si="546"/>
        <v>0</v>
      </c>
      <c r="BP462">
        <f t="shared" si="547"/>
        <v>0</v>
      </c>
      <c r="BQ462">
        <f t="shared" si="548"/>
        <v>0</v>
      </c>
      <c r="BR462">
        <f t="shared" si="549"/>
        <v>0</v>
      </c>
      <c r="BS462">
        <f t="shared" si="550"/>
        <v>0</v>
      </c>
      <c r="BT462">
        <f t="shared" si="551"/>
        <v>0</v>
      </c>
      <c r="BU462">
        <f t="shared" si="552"/>
        <v>0</v>
      </c>
      <c r="BV462">
        <f t="shared" si="553"/>
        <v>4</v>
      </c>
      <c r="BW462">
        <f t="shared" si="554"/>
        <v>0</v>
      </c>
      <c r="BX462">
        <f t="shared" si="555"/>
        <v>0</v>
      </c>
      <c r="BY462">
        <f t="shared" si="556"/>
        <v>0</v>
      </c>
      <c r="BZ462">
        <f t="shared" si="557"/>
        <v>0</v>
      </c>
      <c r="CA462">
        <f t="shared" si="558"/>
        <v>0</v>
      </c>
      <c r="CB462">
        <f t="shared" si="559"/>
        <v>0</v>
      </c>
      <c r="CC462">
        <f t="shared" si="560"/>
        <v>2</v>
      </c>
      <c r="CD462">
        <f t="shared" si="561"/>
        <v>0</v>
      </c>
      <c r="CE462">
        <f t="shared" si="562"/>
        <v>0</v>
      </c>
      <c r="CF462">
        <f t="shared" si="563"/>
        <v>0</v>
      </c>
      <c r="CG462">
        <f t="shared" si="351"/>
        <v>4</v>
      </c>
      <c r="CH462">
        <f t="shared" si="352"/>
        <v>20</v>
      </c>
      <c r="CI462">
        <f t="shared" si="566"/>
        <v>0</v>
      </c>
      <c r="CJ462">
        <f t="shared" si="567"/>
        <v>0</v>
      </c>
      <c r="CK462">
        <f t="shared" si="568"/>
        <v>0</v>
      </c>
      <c r="CL462">
        <f t="shared" si="569"/>
        <v>0</v>
      </c>
      <c r="CM462">
        <f t="shared" si="570"/>
        <v>0</v>
      </c>
      <c r="CN462">
        <f t="shared" si="571"/>
        <v>75000</v>
      </c>
      <c r="CO462">
        <f t="shared" si="572"/>
        <v>0</v>
      </c>
      <c r="CP462">
        <f t="shared" si="573"/>
        <v>0</v>
      </c>
      <c r="CQ462">
        <f t="shared" si="574"/>
        <v>0</v>
      </c>
      <c r="CR462">
        <f t="shared" si="575"/>
        <v>0</v>
      </c>
      <c r="CS462">
        <f t="shared" si="576"/>
        <v>0</v>
      </c>
      <c r="CT462">
        <f t="shared" si="577"/>
        <v>0</v>
      </c>
      <c r="CU462">
        <f t="shared" si="578"/>
        <v>15000</v>
      </c>
      <c r="CV462">
        <f t="shared" si="579"/>
        <v>0</v>
      </c>
      <c r="CW462">
        <f t="shared" si="580"/>
        <v>0</v>
      </c>
      <c r="CX462">
        <f t="shared" si="581"/>
        <v>0</v>
      </c>
      <c r="CY462">
        <f t="shared" si="493"/>
        <v>90000</v>
      </c>
    </row>
  </sheetData>
  <sortState ref="A3:CH340">
    <sortCondition ref="CH3:CH340"/>
  </sortState>
  <mergeCells count="2">
    <mergeCell ref="AY1:CF1"/>
    <mergeCell ref="CJ1:CX1"/>
  </mergeCells>
  <phoneticPr fontId="1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2:Y290"/>
  <sheetViews>
    <sheetView topLeftCell="H1" zoomScale="85" zoomScaleNormal="85" workbookViewId="0">
      <selection activeCell="AC37" sqref="AC37"/>
    </sheetView>
  </sheetViews>
  <sheetFormatPr defaultRowHeight="12.75"/>
  <cols>
    <col min="2" max="2" width="21.85546875" customWidth="1"/>
    <col min="3" max="3" width="13.5703125" customWidth="1"/>
    <col min="11" max="11" width="15.85546875" customWidth="1"/>
    <col min="12" max="12" width="14.5703125" customWidth="1"/>
    <col min="16" max="16" width="19.28515625" customWidth="1"/>
  </cols>
  <sheetData>
    <row r="2" spans="1:15" ht="38.25">
      <c r="A2" s="37" t="s">
        <v>382</v>
      </c>
      <c r="B2" t="s">
        <v>13</v>
      </c>
      <c r="C2" s="37" t="s">
        <v>383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65</v>
      </c>
      <c r="J2" s="37" t="s">
        <v>384</v>
      </c>
      <c r="K2" s="37" t="s">
        <v>390</v>
      </c>
      <c r="L2" s="37" t="s">
        <v>391</v>
      </c>
      <c r="M2" s="37" t="s">
        <v>392</v>
      </c>
      <c r="N2" s="37" t="s">
        <v>393</v>
      </c>
      <c r="O2" s="37" t="s">
        <v>394</v>
      </c>
    </row>
    <row r="3" spans="1:15">
      <c r="A3">
        <v>0</v>
      </c>
      <c r="B3" s="38" t="s">
        <v>355</v>
      </c>
      <c r="C3" t="str">
        <f>VLOOKUP(B3,'hobbits requirement'!$A$3:$B$341,2,FALSE)</f>
        <v>Building</v>
      </c>
      <c r="D3">
        <f>SUMIFS('hobbits requirement'!K$3:K$341,'hobbits requirement'!$CH$3:$CH$341,$A3,'hobbits requirement'!$A$3:$A$341,$B3)</f>
        <v>0</v>
      </c>
      <c r="E3">
        <f>SUMIFS('hobbits requirement'!L$3:L$341,'hobbits requirement'!$CH$3:$CH$341,$A3,'hobbits requirement'!$A$3:$A$341,$B3)</f>
        <v>600</v>
      </c>
      <c r="F3">
        <f>SUMIFS('hobbits requirement'!M$3:M$341,'hobbits requirement'!$CH$3:$CH$341,$A3,'hobbits requirement'!$A$3:$A$341,$B3)</f>
        <v>9000</v>
      </c>
      <c r="G3">
        <f>SUMIFS('hobbits requirement'!N$3:N$341,'hobbits requirement'!$CH$3:$CH$341,$A3,'hobbits requirement'!$A$3:$A$341,$B3)</f>
        <v>7500</v>
      </c>
      <c r="H3">
        <f>SUMIFS('hobbits requirement'!O$3:O$341,'hobbits requirement'!$CH$3:$CH$341,$A3,'hobbits requirement'!$A$3:$A$341,$B3)</f>
        <v>300</v>
      </c>
      <c r="I3">
        <f>SUMIFS('hobbits requirement'!H$3:H$341,'hobbits requirement'!$CH$3:$CH$341,$A3,'hobbits requirement'!$A$3:$A$341,$B3)</f>
        <v>2700</v>
      </c>
      <c r="J3">
        <f>ROUNDUP(I3/30,0)</f>
        <v>90</v>
      </c>
      <c r="K3">
        <f t="shared" ref="K3:K36" si="0">IF(K$38=0,0,ROUND(D3/K$38*100,1))</f>
        <v>0</v>
      </c>
      <c r="L3">
        <f t="shared" ref="L3:L36" si="1">IF(L$38=0,0,ROUND(E3/L$38*100,1))</f>
        <v>0.1</v>
      </c>
      <c r="M3">
        <f t="shared" ref="M3:M36" si="2">IF(M$38=0,0,ROUND(F3/M$38*100,1))</f>
        <v>0.6</v>
      </c>
      <c r="N3">
        <f t="shared" ref="N3:N36" si="3">IF(N$38=0,0,ROUND(G3/N$38*100,1))</f>
        <v>0.7</v>
      </c>
      <c r="O3">
        <f t="shared" ref="O3:O36" si="4">IF(O$38=0,0,ROUND(H3/O$38*100,1))</f>
        <v>0</v>
      </c>
    </row>
    <row r="4" spans="1:15">
      <c r="A4">
        <v>0</v>
      </c>
      <c r="B4" s="39" t="s">
        <v>356</v>
      </c>
      <c r="C4" t="str">
        <f>VLOOKUP(B4,'hobbits requirement'!$A$3:$B$341,2,FALSE)</f>
        <v>Building</v>
      </c>
      <c r="D4">
        <f>SUMIFS('hobbits requirement'!K$3:K$341,'hobbits requirement'!$CH$3:$CH$341,$A4,'hobbits requirement'!$A$3:$A$341,$B4)</f>
        <v>0</v>
      </c>
      <c r="E4">
        <f>SUMIFS('hobbits requirement'!L$3:L$341,'hobbits requirement'!$CH$3:$CH$341,$A4,'hobbits requirement'!$A$3:$A$341,$B4)</f>
        <v>0</v>
      </c>
      <c r="F4">
        <f>SUMIFS('hobbits requirement'!M$3:M$341,'hobbits requirement'!$CH$3:$CH$341,$A4,'hobbits requirement'!$A$3:$A$341,$B4)</f>
        <v>0</v>
      </c>
      <c r="G4">
        <f>SUMIFS('hobbits requirement'!N$3:N$341,'hobbits requirement'!$CH$3:$CH$341,$A4,'hobbits requirement'!$A$3:$A$341,$B4)</f>
        <v>0</v>
      </c>
      <c r="H4">
        <f>SUMIFS('hobbits requirement'!O$3:O$341,'hobbits requirement'!$CH$3:$CH$341,$A4,'hobbits requirement'!$A$3:$A$341,$B4)</f>
        <v>0</v>
      </c>
      <c r="I4">
        <f>SUMIFS('hobbits requirement'!H$3:H$341,'hobbits requirement'!$CH$3:$CH$341,$A4,'hobbits requirement'!$A$3:$A$341,$B4)</f>
        <v>0</v>
      </c>
      <c r="J4">
        <f t="shared" ref="J4:J69" si="5">ROUNDUP(I4/30,0)</f>
        <v>0</v>
      </c>
      <c r="K4">
        <f t="shared" si="0"/>
        <v>0</v>
      </c>
      <c r="L4">
        <f t="shared" si="1"/>
        <v>0</v>
      </c>
      <c r="M4">
        <f t="shared" si="2"/>
        <v>0</v>
      </c>
      <c r="N4">
        <f t="shared" si="3"/>
        <v>0</v>
      </c>
      <c r="O4">
        <f t="shared" si="4"/>
        <v>0</v>
      </c>
    </row>
    <row r="5" spans="1:15">
      <c r="A5">
        <v>0</v>
      </c>
      <c r="B5" s="38" t="s">
        <v>358</v>
      </c>
      <c r="C5" t="str">
        <f>VLOOKUP(B5,'hobbits requirement'!$A$3:$B$341,2,FALSE)</f>
        <v>Building</v>
      </c>
      <c r="D5">
        <f>SUMIFS('hobbits requirement'!K$3:K$341,'hobbits requirement'!$CH$3:$CH$341,$A5,'hobbits requirement'!$A$3:$A$341,$B5)</f>
        <v>0</v>
      </c>
      <c r="E5">
        <f>SUMIFS('hobbits requirement'!L$3:L$341,'hobbits requirement'!$CH$3:$CH$341,$A5,'hobbits requirement'!$A$3:$A$341,$B5)</f>
        <v>700</v>
      </c>
      <c r="F5">
        <f>SUMIFS('hobbits requirement'!M$3:M$341,'hobbits requirement'!$CH$3:$CH$341,$A5,'hobbits requirement'!$A$3:$A$341,$B5)</f>
        <v>3500</v>
      </c>
      <c r="G5">
        <f>SUMIFS('hobbits requirement'!N$3:N$341,'hobbits requirement'!$CH$3:$CH$341,$A5,'hobbits requirement'!$A$3:$A$341,$B5)</f>
        <v>700</v>
      </c>
      <c r="H5">
        <f>SUMIFS('hobbits requirement'!O$3:O$341,'hobbits requirement'!$CH$3:$CH$341,$A5,'hobbits requirement'!$A$3:$A$341,$B5)</f>
        <v>350</v>
      </c>
      <c r="I5">
        <f>SUMIFS('hobbits requirement'!H$3:H$341,'hobbits requirement'!$CH$3:$CH$341,$A5,'hobbits requirement'!$A$3:$A$341,$B5)</f>
        <v>155</v>
      </c>
      <c r="J5">
        <f t="shared" si="5"/>
        <v>6</v>
      </c>
      <c r="K5">
        <f t="shared" si="0"/>
        <v>0</v>
      </c>
      <c r="L5">
        <f t="shared" si="1"/>
        <v>0.1</v>
      </c>
      <c r="M5">
        <f t="shared" si="2"/>
        <v>0.2</v>
      </c>
      <c r="N5">
        <f t="shared" si="3"/>
        <v>0.1</v>
      </c>
      <c r="O5">
        <f t="shared" si="4"/>
        <v>0</v>
      </c>
    </row>
    <row r="6" spans="1:15">
      <c r="A6">
        <v>0</v>
      </c>
      <c r="B6" s="38" t="s">
        <v>75</v>
      </c>
      <c r="C6" t="str">
        <f>VLOOKUP(B6,'hobbits requirement'!$A$3:$B$341,2,FALSE)</f>
        <v>Building</v>
      </c>
      <c r="D6">
        <f>SUMIFS('hobbits requirement'!K$3:K$341,'hobbits requirement'!$CH$3:$CH$341,$A6,'hobbits requirement'!$A$3:$A$341,$B6)</f>
        <v>0</v>
      </c>
      <c r="E6">
        <f>SUMIFS('hobbits requirement'!L$3:L$341,'hobbits requirement'!$CH$3:$CH$341,$A6,'hobbits requirement'!$A$3:$A$341,$B6)</f>
        <v>0</v>
      </c>
      <c r="F6">
        <f>SUMIFS('hobbits requirement'!M$3:M$341,'hobbits requirement'!$CH$3:$CH$341,$A6,'hobbits requirement'!$A$3:$A$341,$B6)</f>
        <v>0</v>
      </c>
      <c r="G6">
        <f>SUMIFS('hobbits requirement'!N$3:N$341,'hobbits requirement'!$CH$3:$CH$341,$A6,'hobbits requirement'!$A$3:$A$341,$B6)</f>
        <v>0</v>
      </c>
      <c r="H6">
        <f>SUMIFS('hobbits requirement'!O$3:O$341,'hobbits requirement'!$CH$3:$CH$341,$A6,'hobbits requirement'!$A$3:$A$341,$B6)</f>
        <v>0</v>
      </c>
      <c r="I6">
        <f>SUMIFS('hobbits requirement'!H$3:H$341,'hobbits requirement'!$CH$3:$CH$341,$A6,'hobbits requirement'!$A$3:$A$341,$B6)</f>
        <v>0</v>
      </c>
      <c r="J6">
        <f t="shared" si="5"/>
        <v>0</v>
      </c>
      <c r="K6">
        <f t="shared" si="0"/>
        <v>0</v>
      </c>
      <c r="L6">
        <f t="shared" si="1"/>
        <v>0</v>
      </c>
      <c r="M6">
        <f t="shared" si="2"/>
        <v>0</v>
      </c>
      <c r="N6">
        <f t="shared" si="3"/>
        <v>0</v>
      </c>
      <c r="O6">
        <f t="shared" si="4"/>
        <v>0</v>
      </c>
    </row>
    <row r="7" spans="1:15">
      <c r="A7">
        <v>0</v>
      </c>
      <c r="B7" s="38" t="s">
        <v>357</v>
      </c>
      <c r="C7" t="str">
        <f>VLOOKUP(B7,'hobbits requirement'!$A$3:$B$341,2,FALSE)</f>
        <v>Building</v>
      </c>
      <c r="D7">
        <f>SUMIFS('hobbits requirement'!K$3:K$341,'hobbits requirement'!$CH$3:$CH$341,$A7,'hobbits requirement'!$A$3:$A$341,$B7)</f>
        <v>0</v>
      </c>
      <c r="E7">
        <f>SUMIFS('hobbits requirement'!L$3:L$341,'hobbits requirement'!$CH$3:$CH$341,$A7,'hobbits requirement'!$A$3:$A$341,$B7)</f>
        <v>0</v>
      </c>
      <c r="F7">
        <f>SUMIFS('hobbits requirement'!M$3:M$341,'hobbits requirement'!$CH$3:$CH$341,$A7,'hobbits requirement'!$A$3:$A$341,$B7)</f>
        <v>0</v>
      </c>
      <c r="G7">
        <f>SUMIFS('hobbits requirement'!N$3:N$341,'hobbits requirement'!$CH$3:$CH$341,$A7,'hobbits requirement'!$A$3:$A$341,$B7)</f>
        <v>0</v>
      </c>
      <c r="H7">
        <f>SUMIFS('hobbits requirement'!O$3:O$341,'hobbits requirement'!$CH$3:$CH$341,$A7,'hobbits requirement'!$A$3:$A$341,$B7)</f>
        <v>0</v>
      </c>
      <c r="I7">
        <f>SUMIFS('hobbits requirement'!H$3:H$341,'hobbits requirement'!$CH$3:$CH$341,$A7,'hobbits requirement'!$A$3:$A$341,$B7)</f>
        <v>0</v>
      </c>
      <c r="J7">
        <f t="shared" si="5"/>
        <v>0</v>
      </c>
      <c r="K7">
        <f t="shared" si="0"/>
        <v>0</v>
      </c>
      <c r="L7">
        <f t="shared" si="1"/>
        <v>0</v>
      </c>
      <c r="M7">
        <f t="shared" si="2"/>
        <v>0</v>
      </c>
      <c r="N7">
        <f t="shared" si="3"/>
        <v>0</v>
      </c>
      <c r="O7">
        <f t="shared" si="4"/>
        <v>0</v>
      </c>
    </row>
    <row r="8" spans="1:15">
      <c r="A8">
        <v>0</v>
      </c>
      <c r="B8" s="38" t="s">
        <v>361</v>
      </c>
      <c r="C8" t="str">
        <f>VLOOKUP(B8,'hobbits requirement'!$A$3:$B$341,2,FALSE)</f>
        <v>Building</v>
      </c>
      <c r="D8">
        <f>SUMIFS('hobbits requirement'!K$3:K$341,'hobbits requirement'!$CH$3:$CH$341,$A8,'hobbits requirement'!$A$3:$A$341,$B8)</f>
        <v>0</v>
      </c>
      <c r="E8">
        <f>SUMIFS('hobbits requirement'!L$3:L$341,'hobbits requirement'!$CH$3:$CH$341,$A8,'hobbits requirement'!$A$3:$A$341,$B8)</f>
        <v>0</v>
      </c>
      <c r="F8">
        <f>SUMIFS('hobbits requirement'!M$3:M$341,'hobbits requirement'!$CH$3:$CH$341,$A8,'hobbits requirement'!$A$3:$A$341,$B8)</f>
        <v>0</v>
      </c>
      <c r="G8">
        <f>SUMIFS('hobbits requirement'!N$3:N$341,'hobbits requirement'!$CH$3:$CH$341,$A8,'hobbits requirement'!$A$3:$A$341,$B8)</f>
        <v>0</v>
      </c>
      <c r="H8">
        <f>SUMIFS('hobbits requirement'!O$3:O$341,'hobbits requirement'!$CH$3:$CH$341,$A8,'hobbits requirement'!$A$3:$A$341,$B8)</f>
        <v>0</v>
      </c>
      <c r="I8">
        <f>SUMIFS('hobbits requirement'!H$3:H$341,'hobbits requirement'!$CH$3:$CH$341,$A8,'hobbits requirement'!$A$3:$A$341,$B8)</f>
        <v>0</v>
      </c>
      <c r="J8">
        <f t="shared" si="5"/>
        <v>0</v>
      </c>
      <c r="K8">
        <f t="shared" si="0"/>
        <v>0</v>
      </c>
      <c r="L8">
        <f t="shared" si="1"/>
        <v>0</v>
      </c>
      <c r="M8">
        <f t="shared" si="2"/>
        <v>0</v>
      </c>
      <c r="N8">
        <f t="shared" si="3"/>
        <v>0</v>
      </c>
      <c r="O8">
        <f t="shared" si="4"/>
        <v>0</v>
      </c>
    </row>
    <row r="9" spans="1:15">
      <c r="A9">
        <v>0</v>
      </c>
      <c r="B9" s="38" t="s">
        <v>359</v>
      </c>
      <c r="C9" t="str">
        <f>VLOOKUP(B9,'hobbits requirement'!$A$3:$B$341,2,FALSE)</f>
        <v>Building</v>
      </c>
      <c r="D9">
        <f>SUMIFS('hobbits requirement'!K$3:K$341,'hobbits requirement'!$CH$3:$CH$341,$A9,'hobbits requirement'!$A$3:$A$341,$B9)</f>
        <v>0</v>
      </c>
      <c r="E9">
        <f>SUMIFS('hobbits requirement'!L$3:L$341,'hobbits requirement'!$CH$3:$CH$341,$A9,'hobbits requirement'!$A$3:$A$341,$B9)</f>
        <v>0</v>
      </c>
      <c r="F9">
        <f>SUMIFS('hobbits requirement'!M$3:M$341,'hobbits requirement'!$CH$3:$CH$341,$A9,'hobbits requirement'!$A$3:$A$341,$B9)</f>
        <v>0</v>
      </c>
      <c r="G9">
        <f>SUMIFS('hobbits requirement'!N$3:N$341,'hobbits requirement'!$CH$3:$CH$341,$A9,'hobbits requirement'!$A$3:$A$341,$B9)</f>
        <v>0</v>
      </c>
      <c r="H9">
        <f>SUMIFS('hobbits requirement'!O$3:O$341,'hobbits requirement'!$CH$3:$CH$341,$A9,'hobbits requirement'!$A$3:$A$341,$B9)</f>
        <v>0</v>
      </c>
      <c r="I9">
        <f>SUMIFS('hobbits requirement'!H$3:H$341,'hobbits requirement'!$CH$3:$CH$341,$A9,'hobbits requirement'!$A$3:$A$341,$B9)</f>
        <v>0</v>
      </c>
      <c r="J9">
        <f t="shared" si="5"/>
        <v>0</v>
      </c>
      <c r="K9">
        <f t="shared" si="0"/>
        <v>0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0</v>
      </c>
    </row>
    <row r="10" spans="1:15">
      <c r="A10">
        <v>0</v>
      </c>
      <c r="B10" s="38" t="s">
        <v>79</v>
      </c>
      <c r="C10" t="str">
        <f>VLOOKUP(B10,'hobbits requirement'!$A$3:$B$341,2,FALSE)</f>
        <v>Building</v>
      </c>
      <c r="D10">
        <f>SUMIFS('hobbits requirement'!K$3:K$341,'hobbits requirement'!$CH$3:$CH$341,$A10,'hobbits requirement'!$A$3:$A$341,$B10)</f>
        <v>0</v>
      </c>
      <c r="E10">
        <f>SUMIFS('hobbits requirement'!L$3:L$341,'hobbits requirement'!$CH$3:$CH$341,$A10,'hobbits requirement'!$A$3:$A$341,$B10)</f>
        <v>0</v>
      </c>
      <c r="F10">
        <f>SUMIFS('hobbits requirement'!M$3:M$341,'hobbits requirement'!$CH$3:$CH$341,$A10,'hobbits requirement'!$A$3:$A$341,$B10)</f>
        <v>0</v>
      </c>
      <c r="G10">
        <f>SUMIFS('hobbits requirement'!N$3:N$341,'hobbits requirement'!$CH$3:$CH$341,$A10,'hobbits requirement'!$A$3:$A$341,$B10)</f>
        <v>0</v>
      </c>
      <c r="H10">
        <f>SUMIFS('hobbits requirement'!O$3:O$341,'hobbits requirement'!$CH$3:$CH$341,$A10,'hobbits requirement'!$A$3:$A$341,$B10)</f>
        <v>0</v>
      </c>
      <c r="I10">
        <f>SUMIFS('hobbits requirement'!H$3:H$341,'hobbits requirement'!$CH$3:$CH$341,$A10,'hobbits requirement'!$A$3:$A$341,$B10)</f>
        <v>0</v>
      </c>
      <c r="J10">
        <f t="shared" si="5"/>
        <v>0</v>
      </c>
      <c r="K10">
        <f t="shared" si="0"/>
        <v>0</v>
      </c>
      <c r="L10">
        <f t="shared" si="1"/>
        <v>0</v>
      </c>
      <c r="M10">
        <f t="shared" si="2"/>
        <v>0</v>
      </c>
      <c r="N10">
        <f t="shared" si="3"/>
        <v>0</v>
      </c>
      <c r="O10">
        <f t="shared" si="4"/>
        <v>0</v>
      </c>
    </row>
    <row r="11" spans="1:15">
      <c r="A11">
        <v>0</v>
      </c>
      <c r="B11" s="38" t="s">
        <v>362</v>
      </c>
      <c r="C11" t="str">
        <f>VLOOKUP(B11,'hobbits requirement'!$A$3:$B$341,2,FALSE)</f>
        <v>Building</v>
      </c>
      <c r="D11">
        <f>SUMIFS('hobbits requirement'!K$3:K$341,'hobbits requirement'!$CH$3:$CH$341,$A11,'hobbits requirement'!$A$3:$A$341,$B11)</f>
        <v>0</v>
      </c>
      <c r="E11">
        <f>SUMIFS('hobbits requirement'!L$3:L$341,'hobbits requirement'!$CH$3:$CH$341,$A11,'hobbits requirement'!$A$3:$A$341,$B11)</f>
        <v>0</v>
      </c>
      <c r="F11">
        <f>SUMIFS('hobbits requirement'!M$3:M$341,'hobbits requirement'!$CH$3:$CH$341,$A11,'hobbits requirement'!$A$3:$A$341,$B11)</f>
        <v>0</v>
      </c>
      <c r="G11">
        <f>SUMIFS('hobbits requirement'!N$3:N$341,'hobbits requirement'!$CH$3:$CH$341,$A11,'hobbits requirement'!$A$3:$A$341,$B11)</f>
        <v>0</v>
      </c>
      <c r="H11">
        <f>SUMIFS('hobbits requirement'!O$3:O$341,'hobbits requirement'!$CH$3:$CH$341,$A11,'hobbits requirement'!$A$3:$A$341,$B11)</f>
        <v>0</v>
      </c>
      <c r="I11">
        <f>SUMIFS('hobbits requirement'!H$3:H$341,'hobbits requirement'!$CH$3:$CH$341,$A11,'hobbits requirement'!$A$3:$A$341,$B11)</f>
        <v>0</v>
      </c>
      <c r="J11">
        <f t="shared" si="5"/>
        <v>0</v>
      </c>
      <c r="K11">
        <f t="shared" si="0"/>
        <v>0</v>
      </c>
      <c r="L11">
        <f t="shared" si="1"/>
        <v>0</v>
      </c>
      <c r="M11">
        <f t="shared" si="2"/>
        <v>0</v>
      </c>
      <c r="N11">
        <f t="shared" si="3"/>
        <v>0</v>
      </c>
      <c r="O11">
        <f t="shared" si="4"/>
        <v>0</v>
      </c>
    </row>
    <row r="12" spans="1:15">
      <c r="A12">
        <v>0</v>
      </c>
      <c r="B12" s="38" t="s">
        <v>363</v>
      </c>
      <c r="C12" t="str">
        <f>VLOOKUP(B12,'hobbits requirement'!$A$3:$B$341,2,FALSE)</f>
        <v>Building</v>
      </c>
      <c r="D12">
        <f>SUMIFS('hobbits requirement'!K$3:K$341,'hobbits requirement'!$CH$3:$CH$341,$A12,'hobbits requirement'!$A$3:$A$341,$B12)</f>
        <v>0</v>
      </c>
      <c r="E12">
        <f>SUMIFS('hobbits requirement'!L$3:L$341,'hobbits requirement'!$CH$3:$CH$341,$A12,'hobbits requirement'!$A$3:$A$341,$B12)</f>
        <v>0</v>
      </c>
      <c r="F12">
        <f>SUMIFS('hobbits requirement'!M$3:M$341,'hobbits requirement'!$CH$3:$CH$341,$A12,'hobbits requirement'!$A$3:$A$341,$B12)</f>
        <v>0</v>
      </c>
      <c r="G12">
        <f>SUMIFS('hobbits requirement'!N$3:N$341,'hobbits requirement'!$CH$3:$CH$341,$A12,'hobbits requirement'!$A$3:$A$341,$B12)</f>
        <v>0</v>
      </c>
      <c r="H12">
        <f>SUMIFS('hobbits requirement'!O$3:O$341,'hobbits requirement'!$CH$3:$CH$341,$A12,'hobbits requirement'!$A$3:$A$341,$B12)</f>
        <v>0</v>
      </c>
      <c r="I12">
        <f>SUMIFS('hobbits requirement'!H$3:H$341,'hobbits requirement'!$CH$3:$CH$341,$A12,'hobbits requirement'!$A$3:$A$341,$B12)</f>
        <v>0</v>
      </c>
      <c r="J12">
        <f t="shared" si="5"/>
        <v>0</v>
      </c>
      <c r="K12">
        <f t="shared" si="0"/>
        <v>0</v>
      </c>
      <c r="L12">
        <f t="shared" si="1"/>
        <v>0</v>
      </c>
      <c r="M12">
        <f t="shared" si="2"/>
        <v>0</v>
      </c>
      <c r="N12">
        <f t="shared" si="3"/>
        <v>0</v>
      </c>
      <c r="O12">
        <f t="shared" si="4"/>
        <v>0</v>
      </c>
    </row>
    <row r="13" spans="1:15">
      <c r="A13">
        <v>0</v>
      </c>
      <c r="B13" s="38" t="s">
        <v>367</v>
      </c>
      <c r="C13" t="str">
        <f>VLOOKUP(B13,'hobbits requirement'!$A$3:$B$341,2,FALSE)</f>
        <v>Building</v>
      </c>
      <c r="D13">
        <f>SUMIFS('hobbits requirement'!K$3:K$341,'hobbits requirement'!$CH$3:$CH$341,$A13,'hobbits requirement'!$A$3:$A$341,$B13)</f>
        <v>0</v>
      </c>
      <c r="E13">
        <f>SUMIFS('hobbits requirement'!L$3:L$341,'hobbits requirement'!$CH$3:$CH$341,$A13,'hobbits requirement'!$A$3:$A$341,$B13)</f>
        <v>0</v>
      </c>
      <c r="F13">
        <f>SUMIFS('hobbits requirement'!M$3:M$341,'hobbits requirement'!$CH$3:$CH$341,$A13,'hobbits requirement'!$A$3:$A$341,$B13)</f>
        <v>0</v>
      </c>
      <c r="G13">
        <f>SUMIFS('hobbits requirement'!N$3:N$341,'hobbits requirement'!$CH$3:$CH$341,$A13,'hobbits requirement'!$A$3:$A$341,$B13)</f>
        <v>0</v>
      </c>
      <c r="H13">
        <f>SUMIFS('hobbits requirement'!O$3:O$341,'hobbits requirement'!$CH$3:$CH$341,$A13,'hobbits requirement'!$A$3:$A$341,$B13)</f>
        <v>0</v>
      </c>
      <c r="I13">
        <f>SUMIFS('hobbits requirement'!H$3:H$341,'hobbits requirement'!$CH$3:$CH$341,$A13,'hobbits requirement'!$A$3:$A$341,$B13)</f>
        <v>0</v>
      </c>
      <c r="J13">
        <f t="shared" si="5"/>
        <v>0</v>
      </c>
      <c r="K13">
        <f t="shared" si="0"/>
        <v>0</v>
      </c>
      <c r="L13">
        <f t="shared" si="1"/>
        <v>0</v>
      </c>
      <c r="M13">
        <f t="shared" si="2"/>
        <v>0</v>
      </c>
      <c r="N13">
        <f t="shared" si="3"/>
        <v>0</v>
      </c>
      <c r="O13">
        <f t="shared" si="4"/>
        <v>0</v>
      </c>
    </row>
    <row r="14" spans="1:15">
      <c r="A14">
        <v>0</v>
      </c>
      <c r="B14" s="38" t="s">
        <v>360</v>
      </c>
      <c r="C14" t="str">
        <f>VLOOKUP(B14,'hobbits requirement'!$A$3:$B$341,2,FALSE)</f>
        <v>Building</v>
      </c>
      <c r="D14">
        <f>SUMIFS('hobbits requirement'!K$3:K$341,'hobbits requirement'!$CH$3:$CH$341,$A14,'hobbits requirement'!$A$3:$A$341,$B14)</f>
        <v>0</v>
      </c>
      <c r="E14">
        <f>SUMIFS('hobbits requirement'!L$3:L$341,'hobbits requirement'!$CH$3:$CH$341,$A14,'hobbits requirement'!$A$3:$A$341,$B14)</f>
        <v>0</v>
      </c>
      <c r="F14">
        <f>SUMIFS('hobbits requirement'!M$3:M$341,'hobbits requirement'!$CH$3:$CH$341,$A14,'hobbits requirement'!$A$3:$A$341,$B14)</f>
        <v>0</v>
      </c>
      <c r="G14">
        <f>SUMIFS('hobbits requirement'!N$3:N$341,'hobbits requirement'!$CH$3:$CH$341,$A14,'hobbits requirement'!$A$3:$A$341,$B14)</f>
        <v>0</v>
      </c>
      <c r="H14">
        <f>SUMIFS('hobbits requirement'!O$3:O$341,'hobbits requirement'!$CH$3:$CH$341,$A14,'hobbits requirement'!$A$3:$A$341,$B14)</f>
        <v>0</v>
      </c>
      <c r="I14">
        <f>SUMIFS('hobbits requirement'!H$3:H$341,'hobbits requirement'!$CH$3:$CH$341,$A14,'hobbits requirement'!$A$3:$A$341,$B14)</f>
        <v>0</v>
      </c>
      <c r="J14">
        <f t="shared" si="5"/>
        <v>0</v>
      </c>
      <c r="K14">
        <f t="shared" si="0"/>
        <v>0</v>
      </c>
      <c r="L14">
        <f t="shared" si="1"/>
        <v>0</v>
      </c>
      <c r="M14">
        <f t="shared" si="2"/>
        <v>0</v>
      </c>
      <c r="N14">
        <f t="shared" si="3"/>
        <v>0</v>
      </c>
      <c r="O14">
        <f t="shared" si="4"/>
        <v>0</v>
      </c>
    </row>
    <row r="15" spans="1:15">
      <c r="A15">
        <v>0</v>
      </c>
      <c r="B15" s="39" t="s">
        <v>968</v>
      </c>
      <c r="C15" t="str">
        <f>VLOOKUP(B15,'hobbits requirement'!$A$3:$B$341,2,FALSE)</f>
        <v>Building</v>
      </c>
      <c r="D15">
        <f>SUMIFS('hobbits requirement'!K$3:K$341,'hobbits requirement'!$CH$3:$CH$341,$A15,'hobbits requirement'!$A$3:$A$341,$B15)</f>
        <v>0</v>
      </c>
      <c r="E15">
        <f>SUMIFS('hobbits requirement'!L$3:L$341,'hobbits requirement'!$CH$3:$CH$341,$A15,'hobbits requirement'!$A$3:$A$341,$B15)</f>
        <v>0</v>
      </c>
      <c r="F15">
        <f>SUMIFS('hobbits requirement'!M$3:M$341,'hobbits requirement'!$CH$3:$CH$341,$A15,'hobbits requirement'!$A$3:$A$341,$B15)</f>
        <v>0</v>
      </c>
      <c r="G15">
        <f>SUMIFS('hobbits requirement'!N$3:N$341,'hobbits requirement'!$CH$3:$CH$341,$A15,'hobbits requirement'!$A$3:$A$341,$B15)</f>
        <v>0</v>
      </c>
      <c r="H15">
        <f>SUMIFS('hobbits requirement'!O$3:O$341,'hobbits requirement'!$CH$3:$CH$341,$A15,'hobbits requirement'!$A$3:$A$341,$B15)</f>
        <v>0</v>
      </c>
      <c r="I15">
        <f>SUMIFS('hobbits requirement'!H$3:H$341,'hobbits requirement'!$CH$3:$CH$341,$A15,'hobbits requirement'!$A$3:$A$341,$B15)</f>
        <v>0</v>
      </c>
      <c r="J15">
        <f t="shared" ref="J15" si="6">ROUNDUP(I15/30,0)</f>
        <v>0</v>
      </c>
      <c r="K15">
        <f t="shared" si="0"/>
        <v>0</v>
      </c>
      <c r="L15">
        <f t="shared" si="1"/>
        <v>0</v>
      </c>
      <c r="M15">
        <f t="shared" si="2"/>
        <v>0</v>
      </c>
      <c r="N15">
        <f t="shared" si="3"/>
        <v>0</v>
      </c>
      <c r="O15">
        <f t="shared" si="4"/>
        <v>0</v>
      </c>
    </row>
    <row r="16" spans="1:15">
      <c r="A16">
        <v>0</v>
      </c>
      <c r="B16" s="37" t="s">
        <v>405</v>
      </c>
      <c r="C16" t="str">
        <f>VLOOKUP(B16,'hobbits requirement'!$A$3:$B$341,2,FALSE)</f>
        <v>Building</v>
      </c>
      <c r="D16">
        <f>SUMIFS('hobbits requirement'!K$3:K$341,'hobbits requirement'!$CH$3:$CH$341,$A16,'hobbits requirement'!$A$3:$A$341,$B16)</f>
        <v>0</v>
      </c>
      <c r="E16">
        <f>SUMIFS('hobbits requirement'!L$3:L$341,'hobbits requirement'!$CH$3:$CH$341,$A16,'hobbits requirement'!$A$3:$A$341,$B16)</f>
        <v>0</v>
      </c>
      <c r="F16">
        <f>SUMIFS('hobbits requirement'!M$3:M$341,'hobbits requirement'!$CH$3:$CH$341,$A16,'hobbits requirement'!$A$3:$A$341,$B16)</f>
        <v>0</v>
      </c>
      <c r="G16">
        <f>SUMIFS('hobbits requirement'!N$3:N$341,'hobbits requirement'!$CH$3:$CH$341,$A16,'hobbits requirement'!$A$3:$A$341,$B16)</f>
        <v>0</v>
      </c>
      <c r="H16">
        <f>SUMIFS('hobbits requirement'!O$3:O$341,'hobbits requirement'!$CH$3:$CH$341,$A16,'hobbits requirement'!$A$3:$A$341,$B16)</f>
        <v>0</v>
      </c>
      <c r="I16">
        <f>SUMIFS('hobbits requirement'!H$3:H$341,'hobbits requirement'!$CH$3:$CH$341,$A16,'hobbits requirement'!$A$3:$A$341,$B16)</f>
        <v>0</v>
      </c>
      <c r="J16">
        <f t="shared" si="5"/>
        <v>0</v>
      </c>
      <c r="K16">
        <f t="shared" si="0"/>
        <v>0</v>
      </c>
      <c r="L16">
        <f t="shared" si="1"/>
        <v>0</v>
      </c>
      <c r="M16">
        <f t="shared" si="2"/>
        <v>0</v>
      </c>
      <c r="N16">
        <f t="shared" si="3"/>
        <v>0</v>
      </c>
      <c r="O16">
        <f t="shared" si="4"/>
        <v>0</v>
      </c>
    </row>
    <row r="17" spans="1:15">
      <c r="A17">
        <v>0</v>
      </c>
      <c r="B17" s="38" t="s">
        <v>366</v>
      </c>
      <c r="C17" t="str">
        <f>VLOOKUP(B17,'hobbits requirement'!$A$3:$B$341,2,FALSE)</f>
        <v>Building</v>
      </c>
      <c r="D17">
        <f>SUMIFS('hobbits requirement'!K$3:K$341,'hobbits requirement'!$CH$3:$CH$341,$A17,'hobbits requirement'!$A$3:$A$341,$B17)</f>
        <v>0</v>
      </c>
      <c r="E17">
        <f>SUMIFS('hobbits requirement'!L$3:L$341,'hobbits requirement'!$CH$3:$CH$341,$A17,'hobbits requirement'!$A$3:$A$341,$B17)</f>
        <v>0</v>
      </c>
      <c r="F17">
        <f>SUMIFS('hobbits requirement'!M$3:M$341,'hobbits requirement'!$CH$3:$CH$341,$A17,'hobbits requirement'!$A$3:$A$341,$B17)</f>
        <v>0</v>
      </c>
      <c r="G17">
        <f>SUMIFS('hobbits requirement'!N$3:N$341,'hobbits requirement'!$CH$3:$CH$341,$A17,'hobbits requirement'!$A$3:$A$341,$B17)</f>
        <v>0</v>
      </c>
      <c r="H17">
        <f>SUMIFS('hobbits requirement'!O$3:O$341,'hobbits requirement'!$CH$3:$CH$341,$A17,'hobbits requirement'!$A$3:$A$341,$B17)</f>
        <v>0</v>
      </c>
      <c r="I17">
        <f>SUMIFS('hobbits requirement'!H$3:H$341,'hobbits requirement'!$CH$3:$CH$341,$A17,'hobbits requirement'!$A$3:$A$341,$B17)</f>
        <v>0</v>
      </c>
      <c r="J17">
        <f t="shared" si="5"/>
        <v>0</v>
      </c>
      <c r="K17">
        <f t="shared" si="0"/>
        <v>0</v>
      </c>
      <c r="L17">
        <f t="shared" si="1"/>
        <v>0</v>
      </c>
      <c r="M17">
        <f t="shared" si="2"/>
        <v>0</v>
      </c>
      <c r="N17">
        <f t="shared" si="3"/>
        <v>0</v>
      </c>
      <c r="O17">
        <f t="shared" si="4"/>
        <v>0</v>
      </c>
    </row>
    <row r="18" spans="1:15">
      <c r="A18">
        <v>0</v>
      </c>
      <c r="B18" s="38" t="s">
        <v>87</v>
      </c>
      <c r="C18" t="str">
        <f>VLOOKUP(B18,'hobbits requirement'!$A$3:$B$341,2,FALSE)</f>
        <v>Building</v>
      </c>
      <c r="D18">
        <f>SUMIFS('hobbits requirement'!K$3:K$341,'hobbits requirement'!$CH$3:$CH$341,$A18,'hobbits requirement'!$A$3:$A$341,$B18)</f>
        <v>0</v>
      </c>
      <c r="E18">
        <f>SUMIFS('hobbits requirement'!L$3:L$341,'hobbits requirement'!$CH$3:$CH$341,$A18,'hobbits requirement'!$A$3:$A$341,$B18)</f>
        <v>51150</v>
      </c>
      <c r="F18">
        <f>SUMIFS('hobbits requirement'!M$3:M$341,'hobbits requirement'!$CH$3:$CH$341,$A18,'hobbits requirement'!$A$3:$A$341,$B18)</f>
        <v>306900</v>
      </c>
      <c r="G18">
        <f>SUMIFS('hobbits requirement'!N$3:N$341,'hobbits requirement'!$CH$3:$CH$341,$A18,'hobbits requirement'!$A$3:$A$341,$B18)</f>
        <v>204600</v>
      </c>
      <c r="H18">
        <f>SUMIFS('hobbits requirement'!O$3:O$341,'hobbits requirement'!$CH$3:$CH$341,$A18,'hobbits requirement'!$A$3:$A$341,$B18)</f>
        <v>153450</v>
      </c>
      <c r="I18">
        <f>SUMIFS('hobbits requirement'!H$3:H$341,'hobbits requirement'!$CH$3:$CH$341,$A18,'hobbits requirement'!$A$3:$A$341,$B18)</f>
        <v>30635</v>
      </c>
      <c r="J18">
        <f t="shared" si="5"/>
        <v>1022</v>
      </c>
      <c r="K18">
        <f t="shared" si="0"/>
        <v>0</v>
      </c>
      <c r="L18">
        <f t="shared" si="1"/>
        <v>9.1999999999999993</v>
      </c>
      <c r="M18">
        <f t="shared" si="2"/>
        <v>19.8</v>
      </c>
      <c r="N18">
        <f t="shared" si="3"/>
        <v>18.100000000000001</v>
      </c>
      <c r="O18">
        <f t="shared" si="4"/>
        <v>14.3</v>
      </c>
    </row>
    <row r="19" spans="1:15">
      <c r="A19">
        <v>0</v>
      </c>
      <c r="B19" s="38" t="s">
        <v>364</v>
      </c>
      <c r="C19" t="str">
        <f>VLOOKUP(B19,'hobbits requirement'!$A$3:$B$341,2,FALSE)</f>
        <v>Building</v>
      </c>
      <c r="D19">
        <f>SUMIFS('hobbits requirement'!K$3:K$341,'hobbits requirement'!$CH$3:$CH$341,$A19,'hobbits requirement'!$A$3:$A$341,$B19)</f>
        <v>0</v>
      </c>
      <c r="E19">
        <f>SUMIFS('hobbits requirement'!L$3:L$341,'hobbits requirement'!$CH$3:$CH$341,$A19,'hobbits requirement'!$A$3:$A$341,$B19)</f>
        <v>102300</v>
      </c>
      <c r="F19">
        <f>SUMIFS('hobbits requirement'!M$3:M$341,'hobbits requirement'!$CH$3:$CH$341,$A19,'hobbits requirement'!$A$3:$A$341,$B19)</f>
        <v>102300</v>
      </c>
      <c r="G19">
        <f>SUMIFS('hobbits requirement'!N$3:N$341,'hobbits requirement'!$CH$3:$CH$341,$A19,'hobbits requirement'!$A$3:$A$341,$B19)</f>
        <v>255750</v>
      </c>
      <c r="H19">
        <f>SUMIFS('hobbits requirement'!O$3:O$341,'hobbits requirement'!$CH$3:$CH$341,$A19,'hobbits requirement'!$A$3:$A$341,$B19)</f>
        <v>306900</v>
      </c>
      <c r="I19">
        <f>SUMIFS('hobbits requirement'!H$3:H$341,'hobbits requirement'!$CH$3:$CH$341,$A19,'hobbits requirement'!$A$3:$A$341,$B19)</f>
        <v>45950</v>
      </c>
      <c r="J19">
        <f t="shared" si="5"/>
        <v>1532</v>
      </c>
      <c r="K19">
        <f t="shared" si="0"/>
        <v>0</v>
      </c>
      <c r="L19">
        <f t="shared" si="1"/>
        <v>18.5</v>
      </c>
      <c r="M19">
        <f t="shared" si="2"/>
        <v>6.6</v>
      </c>
      <c r="N19">
        <f t="shared" si="3"/>
        <v>22.6</v>
      </c>
      <c r="O19">
        <f t="shared" si="4"/>
        <v>28.6</v>
      </c>
    </row>
    <row r="20" spans="1:15">
      <c r="A20">
        <v>0</v>
      </c>
      <c r="B20" s="38" t="s">
        <v>89</v>
      </c>
      <c r="C20" t="str">
        <f>VLOOKUP(B20,'hobbits requirement'!$A$3:$B$341,2,FALSE)</f>
        <v>Building</v>
      </c>
      <c r="D20">
        <f>SUMIFS('hobbits requirement'!K$3:K$341,'hobbits requirement'!$CH$3:$CH$341,$A20,'hobbits requirement'!$A$3:$A$341,$B20)</f>
        <v>0</v>
      </c>
      <c r="E20">
        <f>SUMIFS('hobbits requirement'!L$3:L$341,'hobbits requirement'!$CH$3:$CH$341,$A20,'hobbits requirement'!$A$3:$A$341,$B20)</f>
        <v>184140</v>
      </c>
      <c r="F20">
        <f>SUMIFS('hobbits requirement'!M$3:M$341,'hobbits requirement'!$CH$3:$CH$341,$A20,'hobbits requirement'!$A$3:$A$341,$B20)</f>
        <v>511500</v>
      </c>
      <c r="G20">
        <f>SUMIFS('hobbits requirement'!N$3:N$341,'hobbits requirement'!$CH$3:$CH$341,$A20,'hobbits requirement'!$A$3:$A$341,$B20)</f>
        <v>153450</v>
      </c>
      <c r="H20">
        <f>SUMIFS('hobbits requirement'!O$3:O$341,'hobbits requirement'!$CH$3:$CH$341,$A20,'hobbits requirement'!$A$3:$A$341,$B20)</f>
        <v>409200</v>
      </c>
      <c r="I20">
        <f>SUMIFS('hobbits requirement'!H$3:H$341,'hobbits requirement'!$CH$3:$CH$341,$A20,'hobbits requirement'!$A$3:$A$341,$B20)</f>
        <v>61250</v>
      </c>
      <c r="J20">
        <f t="shared" si="5"/>
        <v>2042</v>
      </c>
      <c r="K20">
        <f t="shared" si="0"/>
        <v>0</v>
      </c>
      <c r="L20">
        <f t="shared" si="1"/>
        <v>33.299999999999997</v>
      </c>
      <c r="M20">
        <f t="shared" si="2"/>
        <v>33.1</v>
      </c>
      <c r="N20">
        <f t="shared" si="3"/>
        <v>13.5</v>
      </c>
      <c r="O20">
        <f t="shared" si="4"/>
        <v>38.1</v>
      </c>
    </row>
    <row r="21" spans="1:15">
      <c r="A21">
        <v>0</v>
      </c>
      <c r="B21" s="38" t="s">
        <v>365</v>
      </c>
      <c r="C21" t="str">
        <f>VLOOKUP(B21,'hobbits requirement'!$A$3:$B$341,2,FALSE)</f>
        <v>Building</v>
      </c>
      <c r="D21">
        <f>SUMIFS('hobbits requirement'!K$3:K$341,'hobbits requirement'!$CH$3:$CH$341,$A21,'hobbits requirement'!$A$3:$A$341,$B21)</f>
        <v>0</v>
      </c>
      <c r="E21">
        <f>SUMIFS('hobbits requirement'!L$3:L$341,'hobbits requirement'!$CH$3:$CH$341,$A21,'hobbits requirement'!$A$3:$A$341,$B21)</f>
        <v>214830</v>
      </c>
      <c r="F21">
        <f>SUMIFS('hobbits requirement'!M$3:M$341,'hobbits requirement'!$CH$3:$CH$341,$A21,'hobbits requirement'!$A$3:$A$341,$B21)</f>
        <v>613800</v>
      </c>
      <c r="G21">
        <f>SUMIFS('hobbits requirement'!N$3:N$341,'hobbits requirement'!$CH$3:$CH$341,$A21,'hobbits requirement'!$A$3:$A$341,$B21)</f>
        <v>511500</v>
      </c>
      <c r="H21">
        <f>SUMIFS('hobbits requirement'!O$3:O$341,'hobbits requirement'!$CH$3:$CH$341,$A21,'hobbits requirement'!$A$3:$A$341,$B21)</f>
        <v>204600</v>
      </c>
      <c r="I21">
        <f>SUMIFS('hobbits requirement'!H$3:H$341,'hobbits requirement'!$CH$3:$CH$341,$A21,'hobbits requirement'!$A$3:$A$341,$B21)</f>
        <v>91895</v>
      </c>
      <c r="J21">
        <f t="shared" si="5"/>
        <v>3064</v>
      </c>
      <c r="K21">
        <f t="shared" si="0"/>
        <v>0</v>
      </c>
      <c r="L21">
        <f t="shared" si="1"/>
        <v>38.799999999999997</v>
      </c>
      <c r="M21">
        <f t="shared" si="2"/>
        <v>39.700000000000003</v>
      </c>
      <c r="N21">
        <f t="shared" si="3"/>
        <v>45.1</v>
      </c>
      <c r="O21">
        <f t="shared" si="4"/>
        <v>19</v>
      </c>
    </row>
    <row r="22" spans="1:15">
      <c r="A22">
        <v>0</v>
      </c>
      <c r="B22" s="38" t="s">
        <v>91</v>
      </c>
      <c r="C22" t="str">
        <f>VLOOKUP(B22,'hobbits requirement'!$A$3:$B$341,2,FALSE)</f>
        <v>Research</v>
      </c>
      <c r="D22">
        <f>SUMIFS('hobbits requirement'!K$3:K$341,'hobbits requirement'!$CH$3:$CH$341,$A22,'hobbits requirement'!$A$3:$A$341,$B22)</f>
        <v>0</v>
      </c>
      <c r="E22">
        <f>SUMIFS('hobbits requirement'!L$3:L$341,'hobbits requirement'!$CH$3:$CH$341,$A22,'hobbits requirement'!$A$3:$A$341,$B22)</f>
        <v>0</v>
      </c>
      <c r="F22">
        <f>SUMIFS('hobbits requirement'!M$3:M$341,'hobbits requirement'!$CH$3:$CH$341,$A22,'hobbits requirement'!$A$3:$A$341,$B22)</f>
        <v>0</v>
      </c>
      <c r="G22">
        <f>SUMIFS('hobbits requirement'!N$3:N$341,'hobbits requirement'!$CH$3:$CH$341,$A22,'hobbits requirement'!$A$3:$A$341,$B22)</f>
        <v>0</v>
      </c>
      <c r="H22">
        <f>SUMIFS('hobbits requirement'!O$3:O$341,'hobbits requirement'!$CH$3:$CH$341,$A22,'hobbits requirement'!$A$3:$A$341,$B22)</f>
        <v>0</v>
      </c>
      <c r="I22">
        <f>SUMIFS('hobbits requirement'!H$3:H$341,'hobbits requirement'!$CH$3:$CH$341,$A22,'hobbits requirement'!$A$3:$A$341,$B22)</f>
        <v>0</v>
      </c>
      <c r="J22">
        <f t="shared" si="5"/>
        <v>0</v>
      </c>
      <c r="K22">
        <f t="shared" si="0"/>
        <v>0</v>
      </c>
      <c r="L22">
        <f t="shared" si="1"/>
        <v>0</v>
      </c>
      <c r="M22">
        <f t="shared" si="2"/>
        <v>0</v>
      </c>
      <c r="N22">
        <f t="shared" si="3"/>
        <v>0</v>
      </c>
      <c r="O22">
        <f t="shared" si="4"/>
        <v>0</v>
      </c>
    </row>
    <row r="23" spans="1:15">
      <c r="A23">
        <v>0</v>
      </c>
      <c r="B23" s="38" t="s">
        <v>374</v>
      </c>
      <c r="C23" t="str">
        <f>VLOOKUP(B23,'hobbits requirement'!$A$3:$B$341,2,FALSE)</f>
        <v>Research</v>
      </c>
      <c r="D23">
        <f>SUMIFS('hobbits requirement'!K$3:K$341,'hobbits requirement'!$CH$3:$CH$341,$A23,'hobbits requirement'!$A$3:$A$341,$B23)</f>
        <v>0</v>
      </c>
      <c r="E23">
        <f>SUMIFS('hobbits requirement'!L$3:L$341,'hobbits requirement'!$CH$3:$CH$341,$A23,'hobbits requirement'!$A$3:$A$341,$B23)</f>
        <v>0</v>
      </c>
      <c r="F23">
        <f>SUMIFS('hobbits requirement'!M$3:M$341,'hobbits requirement'!$CH$3:$CH$341,$A23,'hobbits requirement'!$A$3:$A$341,$B23)</f>
        <v>0</v>
      </c>
      <c r="G23">
        <f>SUMIFS('hobbits requirement'!N$3:N$341,'hobbits requirement'!$CH$3:$CH$341,$A23,'hobbits requirement'!$A$3:$A$341,$B23)</f>
        <v>0</v>
      </c>
      <c r="H23">
        <f>SUMIFS('hobbits requirement'!O$3:O$341,'hobbits requirement'!$CH$3:$CH$341,$A23,'hobbits requirement'!$A$3:$A$341,$B23)</f>
        <v>0</v>
      </c>
      <c r="I23">
        <f>SUMIFS('hobbits requirement'!H$3:H$341,'hobbits requirement'!$CH$3:$CH$341,$A23,'hobbits requirement'!$A$3:$A$341,$B23)</f>
        <v>0</v>
      </c>
      <c r="J23">
        <f t="shared" si="5"/>
        <v>0</v>
      </c>
      <c r="K23">
        <f t="shared" si="0"/>
        <v>0</v>
      </c>
      <c r="L23">
        <f t="shared" si="1"/>
        <v>0</v>
      </c>
      <c r="M23">
        <f t="shared" si="2"/>
        <v>0</v>
      </c>
      <c r="N23">
        <f t="shared" si="3"/>
        <v>0</v>
      </c>
      <c r="O23">
        <f t="shared" si="4"/>
        <v>0</v>
      </c>
    </row>
    <row r="24" spans="1:15">
      <c r="A24">
        <v>0</v>
      </c>
      <c r="B24" s="38" t="s">
        <v>378</v>
      </c>
      <c r="C24" t="str">
        <f>VLOOKUP(B24,'hobbits requirement'!$A$3:$B$341,2,FALSE)</f>
        <v>Research</v>
      </c>
      <c r="D24">
        <f>SUMIFS('hobbits requirement'!K$3:K$341,'hobbits requirement'!$CH$3:$CH$341,$A24,'hobbits requirement'!$A$3:$A$341,$B24)</f>
        <v>0</v>
      </c>
      <c r="E24">
        <f>SUMIFS('hobbits requirement'!L$3:L$341,'hobbits requirement'!$CH$3:$CH$341,$A24,'hobbits requirement'!$A$3:$A$341,$B24)</f>
        <v>0</v>
      </c>
      <c r="F24">
        <f>SUMIFS('hobbits requirement'!M$3:M$341,'hobbits requirement'!$CH$3:$CH$341,$A24,'hobbits requirement'!$A$3:$A$341,$B24)</f>
        <v>0</v>
      </c>
      <c r="G24">
        <f>SUMIFS('hobbits requirement'!N$3:N$341,'hobbits requirement'!$CH$3:$CH$341,$A24,'hobbits requirement'!$A$3:$A$341,$B24)</f>
        <v>0</v>
      </c>
      <c r="H24">
        <f>SUMIFS('hobbits requirement'!O$3:O$341,'hobbits requirement'!$CH$3:$CH$341,$A24,'hobbits requirement'!$A$3:$A$341,$B24)</f>
        <v>0</v>
      </c>
      <c r="I24">
        <f>SUMIFS('hobbits requirement'!H$3:H$341,'hobbits requirement'!$CH$3:$CH$341,$A24,'hobbits requirement'!$A$3:$A$341,$B24)</f>
        <v>0</v>
      </c>
      <c r="J24">
        <f t="shared" si="5"/>
        <v>0</v>
      </c>
      <c r="K24">
        <f t="shared" si="0"/>
        <v>0</v>
      </c>
      <c r="L24">
        <f t="shared" si="1"/>
        <v>0</v>
      </c>
      <c r="M24">
        <f t="shared" si="2"/>
        <v>0</v>
      </c>
      <c r="N24">
        <f t="shared" si="3"/>
        <v>0</v>
      </c>
      <c r="O24">
        <f t="shared" si="4"/>
        <v>0</v>
      </c>
    </row>
    <row r="25" spans="1:15">
      <c r="A25">
        <v>0</v>
      </c>
      <c r="B25" s="38" t="s">
        <v>94</v>
      </c>
      <c r="C25" t="str">
        <f>VLOOKUP(B25,'hobbits requirement'!$A$3:$B$341,2,FALSE)</f>
        <v>Research</v>
      </c>
      <c r="D25">
        <f>SUMIFS('hobbits requirement'!K$3:K$341,'hobbits requirement'!$CH$3:$CH$341,$A25,'hobbits requirement'!$A$3:$A$341,$B25)</f>
        <v>0</v>
      </c>
      <c r="E25">
        <f>SUMIFS('hobbits requirement'!L$3:L$341,'hobbits requirement'!$CH$3:$CH$341,$A25,'hobbits requirement'!$A$3:$A$341,$B25)</f>
        <v>0</v>
      </c>
      <c r="F25">
        <f>SUMIFS('hobbits requirement'!M$3:M$341,'hobbits requirement'!$CH$3:$CH$341,$A25,'hobbits requirement'!$A$3:$A$341,$B25)</f>
        <v>0</v>
      </c>
      <c r="G25">
        <f>SUMIFS('hobbits requirement'!N$3:N$341,'hobbits requirement'!$CH$3:$CH$341,$A25,'hobbits requirement'!$A$3:$A$341,$B25)</f>
        <v>0</v>
      </c>
      <c r="H25">
        <f>SUMIFS('hobbits requirement'!O$3:O$341,'hobbits requirement'!$CH$3:$CH$341,$A25,'hobbits requirement'!$A$3:$A$341,$B25)</f>
        <v>0</v>
      </c>
      <c r="I25">
        <f>SUMIFS('hobbits requirement'!H$3:H$341,'hobbits requirement'!$CH$3:$CH$341,$A25,'hobbits requirement'!$A$3:$A$341,$B25)</f>
        <v>0</v>
      </c>
      <c r="J25">
        <f t="shared" si="5"/>
        <v>0</v>
      </c>
      <c r="K25">
        <f t="shared" si="0"/>
        <v>0</v>
      </c>
      <c r="L25">
        <f t="shared" si="1"/>
        <v>0</v>
      </c>
      <c r="M25">
        <f t="shared" si="2"/>
        <v>0</v>
      </c>
      <c r="N25">
        <f t="shared" si="3"/>
        <v>0</v>
      </c>
      <c r="O25">
        <f t="shared" si="4"/>
        <v>0</v>
      </c>
    </row>
    <row r="26" spans="1:15">
      <c r="A26">
        <v>0</v>
      </c>
      <c r="B26" s="38" t="s">
        <v>371</v>
      </c>
      <c r="C26" t="str">
        <f>VLOOKUP(B26,'hobbits requirement'!$A$3:$B$341,2,FALSE)</f>
        <v>Research</v>
      </c>
      <c r="D26">
        <f>SUMIFS('hobbits requirement'!K$3:K$341,'hobbits requirement'!$CH$3:$CH$341,$A26,'hobbits requirement'!$A$3:$A$341,$B26)</f>
        <v>0</v>
      </c>
      <c r="E26">
        <f>SUMIFS('hobbits requirement'!L$3:L$341,'hobbits requirement'!$CH$3:$CH$341,$A26,'hobbits requirement'!$A$3:$A$341,$B26)</f>
        <v>0</v>
      </c>
      <c r="F26">
        <f>SUMIFS('hobbits requirement'!M$3:M$341,'hobbits requirement'!$CH$3:$CH$341,$A26,'hobbits requirement'!$A$3:$A$341,$B26)</f>
        <v>0</v>
      </c>
      <c r="G26">
        <f>SUMIFS('hobbits requirement'!N$3:N$341,'hobbits requirement'!$CH$3:$CH$341,$A26,'hobbits requirement'!$A$3:$A$341,$B26)</f>
        <v>0</v>
      </c>
      <c r="H26">
        <f>SUMIFS('hobbits requirement'!O$3:O$341,'hobbits requirement'!$CH$3:$CH$341,$A26,'hobbits requirement'!$A$3:$A$341,$B26)</f>
        <v>0</v>
      </c>
      <c r="I26">
        <f>SUMIFS('hobbits requirement'!H$3:H$341,'hobbits requirement'!$CH$3:$CH$341,$A26,'hobbits requirement'!$A$3:$A$341,$B26)</f>
        <v>0</v>
      </c>
      <c r="J26">
        <f t="shared" si="5"/>
        <v>0</v>
      </c>
      <c r="K26">
        <f t="shared" si="0"/>
        <v>0</v>
      </c>
      <c r="L26">
        <f t="shared" si="1"/>
        <v>0</v>
      </c>
      <c r="M26">
        <f t="shared" si="2"/>
        <v>0</v>
      </c>
      <c r="N26">
        <f t="shared" si="3"/>
        <v>0</v>
      </c>
      <c r="O26">
        <f t="shared" si="4"/>
        <v>0</v>
      </c>
    </row>
    <row r="27" spans="1:15">
      <c r="A27">
        <v>0</v>
      </c>
      <c r="B27" s="38" t="s">
        <v>369</v>
      </c>
      <c r="C27" t="str">
        <f>VLOOKUP(B27,'hobbits requirement'!$A$3:$B$341,2,FALSE)</f>
        <v>Research</v>
      </c>
      <c r="D27">
        <f>SUMIFS('hobbits requirement'!K$3:K$341,'hobbits requirement'!$CH$3:$CH$341,$A27,'hobbits requirement'!$A$3:$A$341,$B27)</f>
        <v>0</v>
      </c>
      <c r="E27">
        <f>SUMIFS('hobbits requirement'!L$3:L$341,'hobbits requirement'!$CH$3:$CH$341,$A27,'hobbits requirement'!$A$3:$A$341,$B27)</f>
        <v>0</v>
      </c>
      <c r="F27">
        <f>SUMIFS('hobbits requirement'!M$3:M$341,'hobbits requirement'!$CH$3:$CH$341,$A27,'hobbits requirement'!$A$3:$A$341,$B27)</f>
        <v>0</v>
      </c>
      <c r="G27">
        <f>SUMIFS('hobbits requirement'!N$3:N$341,'hobbits requirement'!$CH$3:$CH$341,$A27,'hobbits requirement'!$A$3:$A$341,$B27)</f>
        <v>0</v>
      </c>
      <c r="H27">
        <f>SUMIFS('hobbits requirement'!O$3:O$341,'hobbits requirement'!$CH$3:$CH$341,$A27,'hobbits requirement'!$A$3:$A$341,$B27)</f>
        <v>0</v>
      </c>
      <c r="I27">
        <f>SUMIFS('hobbits requirement'!H$3:H$341,'hobbits requirement'!$CH$3:$CH$341,$A27,'hobbits requirement'!$A$3:$A$341,$B27)</f>
        <v>0</v>
      </c>
      <c r="J27">
        <f t="shared" si="5"/>
        <v>0</v>
      </c>
      <c r="K27">
        <f t="shared" si="0"/>
        <v>0</v>
      </c>
      <c r="L27">
        <f t="shared" si="1"/>
        <v>0</v>
      </c>
      <c r="M27">
        <f t="shared" si="2"/>
        <v>0</v>
      </c>
      <c r="N27">
        <f t="shared" si="3"/>
        <v>0</v>
      </c>
      <c r="O27">
        <f t="shared" si="4"/>
        <v>0</v>
      </c>
    </row>
    <row r="28" spans="1:15">
      <c r="A28">
        <v>0</v>
      </c>
      <c r="B28" s="38" t="s">
        <v>376</v>
      </c>
      <c r="C28" t="str">
        <f>VLOOKUP(B28,'hobbits requirement'!$A$3:$B$341,2,FALSE)</f>
        <v>Research</v>
      </c>
      <c r="D28">
        <f>SUMIFS('hobbits requirement'!K$3:K$341,'hobbits requirement'!$CH$3:$CH$341,$A28,'hobbits requirement'!$A$3:$A$341,$B28)</f>
        <v>0</v>
      </c>
      <c r="E28">
        <f>SUMIFS('hobbits requirement'!L$3:L$341,'hobbits requirement'!$CH$3:$CH$341,$A28,'hobbits requirement'!$A$3:$A$341,$B28)</f>
        <v>0</v>
      </c>
      <c r="F28">
        <f>SUMIFS('hobbits requirement'!M$3:M$341,'hobbits requirement'!$CH$3:$CH$341,$A28,'hobbits requirement'!$A$3:$A$341,$B28)</f>
        <v>0</v>
      </c>
      <c r="G28">
        <f>SUMIFS('hobbits requirement'!N$3:N$341,'hobbits requirement'!$CH$3:$CH$341,$A28,'hobbits requirement'!$A$3:$A$341,$B28)</f>
        <v>0</v>
      </c>
      <c r="H28">
        <f>SUMIFS('hobbits requirement'!O$3:O$341,'hobbits requirement'!$CH$3:$CH$341,$A28,'hobbits requirement'!$A$3:$A$341,$B28)</f>
        <v>0</v>
      </c>
      <c r="I28">
        <f>SUMIFS('hobbits requirement'!H$3:H$341,'hobbits requirement'!$CH$3:$CH$341,$A28,'hobbits requirement'!$A$3:$A$341,$B28)</f>
        <v>0</v>
      </c>
      <c r="J28">
        <f t="shared" si="5"/>
        <v>0</v>
      </c>
      <c r="K28">
        <f t="shared" si="0"/>
        <v>0</v>
      </c>
      <c r="L28">
        <f t="shared" si="1"/>
        <v>0</v>
      </c>
      <c r="M28">
        <f t="shared" si="2"/>
        <v>0</v>
      </c>
      <c r="N28">
        <f t="shared" si="3"/>
        <v>0</v>
      </c>
      <c r="O28">
        <f t="shared" si="4"/>
        <v>0</v>
      </c>
    </row>
    <row r="29" spans="1:15">
      <c r="A29">
        <v>0</v>
      </c>
      <c r="B29" s="38" t="s">
        <v>98</v>
      </c>
      <c r="C29" t="str">
        <f>VLOOKUP(B29,'hobbits requirement'!$A$3:$B$341,2,FALSE)</f>
        <v>Research</v>
      </c>
      <c r="D29">
        <f>SUMIFS('hobbits requirement'!K$3:K$341,'hobbits requirement'!$CH$3:$CH$341,$A29,'hobbits requirement'!$A$3:$A$341,$B29)</f>
        <v>0</v>
      </c>
      <c r="E29">
        <f>SUMIFS('hobbits requirement'!L$3:L$341,'hobbits requirement'!$CH$3:$CH$341,$A29,'hobbits requirement'!$A$3:$A$341,$B29)</f>
        <v>0</v>
      </c>
      <c r="F29">
        <f>SUMIFS('hobbits requirement'!M$3:M$341,'hobbits requirement'!$CH$3:$CH$341,$A29,'hobbits requirement'!$A$3:$A$341,$B29)</f>
        <v>0</v>
      </c>
      <c r="G29">
        <f>SUMIFS('hobbits requirement'!N$3:N$341,'hobbits requirement'!$CH$3:$CH$341,$A29,'hobbits requirement'!$A$3:$A$341,$B29)</f>
        <v>0</v>
      </c>
      <c r="H29">
        <f>SUMIFS('hobbits requirement'!O$3:O$341,'hobbits requirement'!$CH$3:$CH$341,$A29,'hobbits requirement'!$A$3:$A$341,$B29)</f>
        <v>0</v>
      </c>
      <c r="I29">
        <f>SUMIFS('hobbits requirement'!H$3:H$341,'hobbits requirement'!$CH$3:$CH$341,$A29,'hobbits requirement'!$A$3:$A$341,$B29)</f>
        <v>0</v>
      </c>
      <c r="J29">
        <f t="shared" si="5"/>
        <v>0</v>
      </c>
      <c r="K29">
        <f t="shared" si="0"/>
        <v>0</v>
      </c>
      <c r="L29">
        <f t="shared" si="1"/>
        <v>0</v>
      </c>
      <c r="M29">
        <f t="shared" si="2"/>
        <v>0</v>
      </c>
      <c r="N29">
        <f t="shared" si="3"/>
        <v>0</v>
      </c>
      <c r="O29">
        <f t="shared" si="4"/>
        <v>0</v>
      </c>
    </row>
    <row r="30" spans="1:15">
      <c r="A30">
        <v>0</v>
      </c>
      <c r="B30" s="38" t="s">
        <v>370</v>
      </c>
      <c r="C30" t="str">
        <f>VLOOKUP(B30,'hobbits requirement'!$A$3:$B$341,2,FALSE)</f>
        <v>Research</v>
      </c>
      <c r="D30">
        <f>SUMIFS('hobbits requirement'!K$3:K$341,'hobbits requirement'!$CH$3:$CH$341,$A30,'hobbits requirement'!$A$3:$A$341,$B30)</f>
        <v>0</v>
      </c>
      <c r="E30">
        <f>SUMIFS('hobbits requirement'!L$3:L$341,'hobbits requirement'!$CH$3:$CH$341,$A30,'hobbits requirement'!$A$3:$A$341,$B30)</f>
        <v>0</v>
      </c>
      <c r="F30">
        <f>SUMIFS('hobbits requirement'!M$3:M$341,'hobbits requirement'!$CH$3:$CH$341,$A30,'hobbits requirement'!$A$3:$A$341,$B30)</f>
        <v>0</v>
      </c>
      <c r="G30">
        <f>SUMIFS('hobbits requirement'!N$3:N$341,'hobbits requirement'!$CH$3:$CH$341,$A30,'hobbits requirement'!$A$3:$A$341,$B30)</f>
        <v>0</v>
      </c>
      <c r="H30">
        <f>SUMIFS('hobbits requirement'!O$3:O$341,'hobbits requirement'!$CH$3:$CH$341,$A30,'hobbits requirement'!$A$3:$A$341,$B30)</f>
        <v>0</v>
      </c>
      <c r="I30">
        <f>SUMIFS('hobbits requirement'!H$3:H$341,'hobbits requirement'!$CH$3:$CH$341,$A30,'hobbits requirement'!$A$3:$A$341,$B30)</f>
        <v>0</v>
      </c>
      <c r="J30">
        <f t="shared" si="5"/>
        <v>0</v>
      </c>
      <c r="K30">
        <f t="shared" si="0"/>
        <v>0</v>
      </c>
      <c r="L30">
        <f t="shared" si="1"/>
        <v>0</v>
      </c>
      <c r="M30">
        <f t="shared" si="2"/>
        <v>0</v>
      </c>
      <c r="N30">
        <f t="shared" si="3"/>
        <v>0</v>
      </c>
      <c r="O30">
        <f t="shared" si="4"/>
        <v>0</v>
      </c>
    </row>
    <row r="31" spans="1:15">
      <c r="A31">
        <v>0</v>
      </c>
      <c r="B31" s="38" t="s">
        <v>375</v>
      </c>
      <c r="C31" t="str">
        <f>VLOOKUP(B31,'hobbits requirement'!$A$3:$B$341,2,FALSE)</f>
        <v>Research</v>
      </c>
      <c r="D31">
        <f>SUMIFS('hobbits requirement'!K$3:K$341,'hobbits requirement'!$CH$3:$CH$341,$A31,'hobbits requirement'!$A$3:$A$341,$B31)</f>
        <v>0</v>
      </c>
      <c r="E31">
        <f>SUMIFS('hobbits requirement'!L$3:L$341,'hobbits requirement'!$CH$3:$CH$341,$A31,'hobbits requirement'!$A$3:$A$341,$B31)</f>
        <v>0</v>
      </c>
      <c r="F31">
        <f>SUMIFS('hobbits requirement'!M$3:M$341,'hobbits requirement'!$CH$3:$CH$341,$A31,'hobbits requirement'!$A$3:$A$341,$B31)</f>
        <v>0</v>
      </c>
      <c r="G31">
        <f>SUMIFS('hobbits requirement'!N$3:N$341,'hobbits requirement'!$CH$3:$CH$341,$A31,'hobbits requirement'!$A$3:$A$341,$B31)</f>
        <v>0</v>
      </c>
      <c r="H31">
        <f>SUMIFS('hobbits requirement'!O$3:O$341,'hobbits requirement'!$CH$3:$CH$341,$A31,'hobbits requirement'!$A$3:$A$341,$B31)</f>
        <v>0</v>
      </c>
      <c r="I31">
        <f>SUMIFS('hobbits requirement'!H$3:H$341,'hobbits requirement'!$CH$3:$CH$341,$A31,'hobbits requirement'!$A$3:$A$341,$B31)</f>
        <v>0</v>
      </c>
      <c r="J31">
        <f t="shared" si="5"/>
        <v>0</v>
      </c>
      <c r="K31">
        <f t="shared" si="0"/>
        <v>0</v>
      </c>
      <c r="L31">
        <f t="shared" si="1"/>
        <v>0</v>
      </c>
      <c r="M31">
        <f t="shared" si="2"/>
        <v>0</v>
      </c>
      <c r="N31">
        <f t="shared" si="3"/>
        <v>0</v>
      </c>
      <c r="O31">
        <f t="shared" si="4"/>
        <v>0</v>
      </c>
    </row>
    <row r="32" spans="1:15">
      <c r="A32">
        <v>0</v>
      </c>
      <c r="B32" s="38" t="s">
        <v>368</v>
      </c>
      <c r="C32" t="str">
        <f>VLOOKUP(B32,'hobbits requirement'!$A$3:$B$341,2,FALSE)</f>
        <v>Research</v>
      </c>
      <c r="D32">
        <f>SUMIFS('hobbits requirement'!K$3:K$341,'hobbits requirement'!$CH$3:$CH$341,$A32,'hobbits requirement'!$A$3:$A$341,$B32)</f>
        <v>0</v>
      </c>
      <c r="E32">
        <f>SUMIFS('hobbits requirement'!L$3:L$341,'hobbits requirement'!$CH$3:$CH$341,$A32,'hobbits requirement'!$A$3:$A$341,$B32)</f>
        <v>0</v>
      </c>
      <c r="F32">
        <f>SUMIFS('hobbits requirement'!M$3:M$341,'hobbits requirement'!$CH$3:$CH$341,$A32,'hobbits requirement'!$A$3:$A$341,$B32)</f>
        <v>0</v>
      </c>
      <c r="G32">
        <f>SUMIFS('hobbits requirement'!N$3:N$341,'hobbits requirement'!$CH$3:$CH$341,$A32,'hobbits requirement'!$A$3:$A$341,$B32)</f>
        <v>0</v>
      </c>
      <c r="H32">
        <f>SUMIFS('hobbits requirement'!O$3:O$341,'hobbits requirement'!$CH$3:$CH$341,$A32,'hobbits requirement'!$A$3:$A$341,$B32)</f>
        <v>0</v>
      </c>
      <c r="I32">
        <f>SUMIFS('hobbits requirement'!H$3:H$341,'hobbits requirement'!$CH$3:$CH$341,$A32,'hobbits requirement'!$A$3:$A$341,$B32)</f>
        <v>0</v>
      </c>
      <c r="J32">
        <f t="shared" si="5"/>
        <v>0</v>
      </c>
      <c r="K32">
        <f t="shared" si="0"/>
        <v>0</v>
      </c>
      <c r="L32">
        <f t="shared" si="1"/>
        <v>0</v>
      </c>
      <c r="M32">
        <f t="shared" si="2"/>
        <v>0</v>
      </c>
      <c r="N32">
        <f t="shared" si="3"/>
        <v>0</v>
      </c>
      <c r="O32">
        <f t="shared" si="4"/>
        <v>0</v>
      </c>
    </row>
    <row r="33" spans="1:25">
      <c r="A33">
        <v>0</v>
      </c>
      <c r="B33" s="38" t="s">
        <v>102</v>
      </c>
      <c r="C33" t="str">
        <f>VLOOKUP(B33,'hobbits requirement'!$A$3:$B$341,2,FALSE)</f>
        <v>Research</v>
      </c>
      <c r="D33">
        <f>SUMIFS('hobbits requirement'!K$3:K$341,'hobbits requirement'!$CH$3:$CH$341,$A33,'hobbits requirement'!$A$3:$A$341,$B33)</f>
        <v>0</v>
      </c>
      <c r="E33">
        <f>SUMIFS('hobbits requirement'!L$3:L$341,'hobbits requirement'!$CH$3:$CH$341,$A33,'hobbits requirement'!$A$3:$A$341,$B33)</f>
        <v>0</v>
      </c>
      <c r="F33">
        <f>SUMIFS('hobbits requirement'!M$3:M$341,'hobbits requirement'!$CH$3:$CH$341,$A33,'hobbits requirement'!$A$3:$A$341,$B33)</f>
        <v>0</v>
      </c>
      <c r="G33">
        <f>SUMIFS('hobbits requirement'!N$3:N$341,'hobbits requirement'!$CH$3:$CH$341,$A33,'hobbits requirement'!$A$3:$A$341,$B33)</f>
        <v>0</v>
      </c>
      <c r="H33">
        <f>SUMIFS('hobbits requirement'!O$3:O$341,'hobbits requirement'!$CH$3:$CH$341,$A33,'hobbits requirement'!$A$3:$A$341,$B33)</f>
        <v>0</v>
      </c>
      <c r="I33">
        <f>SUMIFS('hobbits requirement'!H$3:H$341,'hobbits requirement'!$CH$3:$CH$341,$A33,'hobbits requirement'!$A$3:$A$341,$B33)</f>
        <v>0</v>
      </c>
      <c r="J33">
        <f t="shared" si="5"/>
        <v>0</v>
      </c>
      <c r="K33">
        <f t="shared" si="0"/>
        <v>0</v>
      </c>
      <c r="L33">
        <f t="shared" si="1"/>
        <v>0</v>
      </c>
      <c r="M33">
        <f t="shared" si="2"/>
        <v>0</v>
      </c>
      <c r="N33">
        <f t="shared" si="3"/>
        <v>0</v>
      </c>
      <c r="O33">
        <f t="shared" si="4"/>
        <v>0</v>
      </c>
    </row>
    <row r="34" spans="1:25">
      <c r="A34">
        <v>0</v>
      </c>
      <c r="B34" s="38" t="s">
        <v>377</v>
      </c>
      <c r="C34" t="str">
        <f>VLOOKUP(B34,'hobbits requirement'!$A$3:$B$341,2,FALSE)</f>
        <v>Research</v>
      </c>
      <c r="D34">
        <f>SUMIFS('hobbits requirement'!K$3:K$341,'hobbits requirement'!$CH$3:$CH$341,$A34,'hobbits requirement'!$A$3:$A$341,$B34)</f>
        <v>0</v>
      </c>
      <c r="E34">
        <f>SUMIFS('hobbits requirement'!L$3:L$341,'hobbits requirement'!$CH$3:$CH$341,$A34,'hobbits requirement'!$A$3:$A$341,$B34)</f>
        <v>0</v>
      </c>
      <c r="F34">
        <f>SUMIFS('hobbits requirement'!M$3:M$341,'hobbits requirement'!$CH$3:$CH$341,$A34,'hobbits requirement'!$A$3:$A$341,$B34)</f>
        <v>0</v>
      </c>
      <c r="G34">
        <f>SUMIFS('hobbits requirement'!N$3:N$341,'hobbits requirement'!$CH$3:$CH$341,$A34,'hobbits requirement'!$A$3:$A$341,$B34)</f>
        <v>0</v>
      </c>
      <c r="H34">
        <f>SUMIFS('hobbits requirement'!O$3:O$341,'hobbits requirement'!$CH$3:$CH$341,$A34,'hobbits requirement'!$A$3:$A$341,$B34)</f>
        <v>0</v>
      </c>
      <c r="I34">
        <f>SUMIFS('hobbits requirement'!H$3:H$341,'hobbits requirement'!$CH$3:$CH$341,$A34,'hobbits requirement'!$A$3:$A$341,$B34)</f>
        <v>0</v>
      </c>
      <c r="J34">
        <f t="shared" si="5"/>
        <v>0</v>
      </c>
      <c r="K34">
        <f t="shared" si="0"/>
        <v>0</v>
      </c>
      <c r="L34">
        <f t="shared" si="1"/>
        <v>0</v>
      </c>
      <c r="M34">
        <f t="shared" si="2"/>
        <v>0</v>
      </c>
      <c r="N34">
        <f t="shared" si="3"/>
        <v>0</v>
      </c>
      <c r="O34">
        <f t="shared" si="4"/>
        <v>0</v>
      </c>
    </row>
    <row r="35" spans="1:25">
      <c r="A35">
        <v>0</v>
      </c>
      <c r="B35" s="38" t="s">
        <v>373</v>
      </c>
      <c r="C35" t="str">
        <f>VLOOKUP(B35,'hobbits requirement'!$A$3:$B$341,2,FALSE)</f>
        <v>Research</v>
      </c>
      <c r="D35">
        <f>SUMIFS('hobbits requirement'!K$3:K$341,'hobbits requirement'!$CH$3:$CH$341,$A35,'hobbits requirement'!$A$3:$A$341,$B35)</f>
        <v>0</v>
      </c>
      <c r="E35">
        <f>SUMIFS('hobbits requirement'!L$3:L$341,'hobbits requirement'!$CH$3:$CH$341,$A35,'hobbits requirement'!$A$3:$A$341,$B35)</f>
        <v>0</v>
      </c>
      <c r="F35">
        <f>SUMIFS('hobbits requirement'!M$3:M$341,'hobbits requirement'!$CH$3:$CH$341,$A35,'hobbits requirement'!$A$3:$A$341,$B35)</f>
        <v>0</v>
      </c>
      <c r="G35">
        <f>SUMIFS('hobbits requirement'!N$3:N$341,'hobbits requirement'!$CH$3:$CH$341,$A35,'hobbits requirement'!$A$3:$A$341,$B35)</f>
        <v>0</v>
      </c>
      <c r="H35">
        <f>SUMIFS('hobbits requirement'!O$3:O$341,'hobbits requirement'!$CH$3:$CH$341,$A35,'hobbits requirement'!$A$3:$A$341,$B35)</f>
        <v>0</v>
      </c>
      <c r="I35">
        <f>SUMIFS('hobbits requirement'!H$3:H$341,'hobbits requirement'!$CH$3:$CH$341,$A35,'hobbits requirement'!$A$3:$A$341,$B35)</f>
        <v>0</v>
      </c>
      <c r="J35">
        <f t="shared" si="5"/>
        <v>0</v>
      </c>
      <c r="K35">
        <f t="shared" si="0"/>
        <v>0</v>
      </c>
      <c r="L35">
        <f t="shared" si="1"/>
        <v>0</v>
      </c>
      <c r="M35">
        <f t="shared" si="2"/>
        <v>0</v>
      </c>
      <c r="N35">
        <f t="shared" si="3"/>
        <v>0</v>
      </c>
      <c r="O35">
        <f t="shared" si="4"/>
        <v>0</v>
      </c>
    </row>
    <row r="36" spans="1:25">
      <c r="A36">
        <v>0</v>
      </c>
      <c r="B36" s="38" t="s">
        <v>372</v>
      </c>
      <c r="C36" t="str">
        <f>VLOOKUP(B36,'hobbits requirement'!$A$3:$B$341,2,FALSE)</f>
        <v>Research</v>
      </c>
      <c r="D36">
        <f>SUMIFS('hobbits requirement'!K$3:K$341,'hobbits requirement'!$CH$3:$CH$341,$A36,'hobbits requirement'!$A$3:$A$341,$B36)</f>
        <v>0</v>
      </c>
      <c r="E36">
        <f>SUMIFS('hobbits requirement'!L$3:L$341,'hobbits requirement'!$CH$3:$CH$341,$A36,'hobbits requirement'!$A$3:$A$341,$B36)</f>
        <v>0</v>
      </c>
      <c r="F36">
        <f>SUMIFS('hobbits requirement'!M$3:M$341,'hobbits requirement'!$CH$3:$CH$341,$A36,'hobbits requirement'!$A$3:$A$341,$B36)</f>
        <v>0</v>
      </c>
      <c r="G36">
        <f>SUMIFS('hobbits requirement'!N$3:N$341,'hobbits requirement'!$CH$3:$CH$341,$A36,'hobbits requirement'!$A$3:$A$341,$B36)</f>
        <v>0</v>
      </c>
      <c r="H36">
        <f>SUMIFS('hobbits requirement'!O$3:O$341,'hobbits requirement'!$CH$3:$CH$341,$A36,'hobbits requirement'!$A$3:$A$341,$B36)</f>
        <v>0</v>
      </c>
      <c r="I36">
        <f>SUMIFS('hobbits requirement'!H$3:H$341,'hobbits requirement'!$CH$3:$CH$341,$A36,'hobbits requirement'!$A$3:$A$341,$B36)</f>
        <v>0</v>
      </c>
      <c r="J36">
        <f t="shared" si="5"/>
        <v>0</v>
      </c>
      <c r="K36">
        <f t="shared" si="0"/>
        <v>0</v>
      </c>
      <c r="L36">
        <f t="shared" si="1"/>
        <v>0</v>
      </c>
      <c r="M36">
        <f t="shared" si="2"/>
        <v>0</v>
      </c>
      <c r="N36">
        <f t="shared" si="3"/>
        <v>0</v>
      </c>
      <c r="O36">
        <f t="shared" si="4"/>
        <v>0</v>
      </c>
    </row>
    <row r="37" spans="1:25" ht="25.5">
      <c r="B37" s="38"/>
      <c r="J37" s="41" t="s">
        <v>400</v>
      </c>
      <c r="K37" s="41" t="s">
        <v>385</v>
      </c>
      <c r="L37" s="41" t="s">
        <v>386</v>
      </c>
      <c r="M37" s="41" t="s">
        <v>387</v>
      </c>
      <c r="N37" s="41" t="s">
        <v>388</v>
      </c>
      <c r="O37" s="41" t="s">
        <v>389</v>
      </c>
      <c r="P37" s="41" t="s">
        <v>401</v>
      </c>
      <c r="Q37" s="41" t="s">
        <v>402</v>
      </c>
      <c r="R37" s="41" t="s">
        <v>403</v>
      </c>
      <c r="S37" s="41" t="s">
        <v>404</v>
      </c>
      <c r="V37" s="41" t="s">
        <v>401</v>
      </c>
      <c r="W37" s="41" t="s">
        <v>402</v>
      </c>
      <c r="X37" s="41" t="s">
        <v>403</v>
      </c>
      <c r="Y37" s="41" t="s">
        <v>404</v>
      </c>
    </row>
    <row r="38" spans="1:25">
      <c r="B38" s="38"/>
      <c r="J38" s="42">
        <f>SUM(J3:J36)</f>
        <v>7756</v>
      </c>
      <c r="K38" s="42">
        <f>SUM(D3:D38)</f>
        <v>0</v>
      </c>
      <c r="L38" s="42">
        <f>SUM(E3:E38)</f>
        <v>553720</v>
      </c>
      <c r="M38" s="42">
        <f>SUM(F3:F38)</f>
        <v>1547000</v>
      </c>
      <c r="N38" s="42">
        <f>SUM(G3:G38)</f>
        <v>1133500</v>
      </c>
      <c r="O38" s="42">
        <f>SUM(H3:H38)</f>
        <v>1074800</v>
      </c>
      <c r="P38" s="41">
        <f>ROUND(L38/SUM($L38:$O38)*100,1)</f>
        <v>12.9</v>
      </c>
      <c r="Q38" s="41">
        <f t="shared" ref="Q38:S38" si="7">ROUND(M38/SUM($L38:$O38)*100,1)</f>
        <v>35.9</v>
      </c>
      <c r="R38" s="41">
        <f t="shared" si="7"/>
        <v>26.3</v>
      </c>
      <c r="S38" s="41">
        <f t="shared" si="7"/>
        <v>24.9</v>
      </c>
      <c r="U38">
        <v>0</v>
      </c>
      <c r="V38" s="41">
        <f>P38</f>
        <v>12.9</v>
      </c>
      <c r="W38" s="41">
        <f t="shared" ref="W38:Y38" si="8">Q38</f>
        <v>35.9</v>
      </c>
      <c r="X38" s="41">
        <f t="shared" si="8"/>
        <v>26.3</v>
      </c>
      <c r="Y38" s="41">
        <f t="shared" si="8"/>
        <v>24.9</v>
      </c>
    </row>
    <row r="39" spans="1:25">
      <c r="A39">
        <v>1</v>
      </c>
      <c r="B39" s="38" t="s">
        <v>355</v>
      </c>
      <c r="C39" t="str">
        <f>VLOOKUP(B39,'hobbits requirement'!$A$3:$B$341,2,FALSE)</f>
        <v>Building</v>
      </c>
      <c r="D39">
        <f>SUMIFS('hobbits requirement'!K$3:K$341,'hobbits requirement'!$CH$3:$CH$341,$A39,'hobbits requirement'!$A$3:$A$341,$B39)</f>
        <v>0</v>
      </c>
      <c r="E39">
        <f>SUMIFS('hobbits requirement'!L$3:L$341,'hobbits requirement'!$CH$3:$CH$341,$A39,'hobbits requirement'!$A$3:$A$341,$B39)</f>
        <v>0</v>
      </c>
      <c r="F39">
        <f>SUMIFS('hobbits requirement'!M$3:M$341,'hobbits requirement'!$CH$3:$CH$341,$A39,'hobbits requirement'!$A$3:$A$341,$B39)</f>
        <v>0</v>
      </c>
      <c r="G39">
        <f>SUMIFS('hobbits requirement'!N$3:N$341,'hobbits requirement'!$CH$3:$CH$341,$A39,'hobbits requirement'!$A$3:$A$341,$B39)</f>
        <v>0</v>
      </c>
      <c r="H39">
        <f>SUMIFS('hobbits requirement'!O$3:O$341,'hobbits requirement'!$CH$3:$CH$341,$A39,'hobbits requirement'!$A$3:$A$341,$B39)</f>
        <v>0</v>
      </c>
      <c r="I39">
        <f>SUMIFS('hobbits requirement'!H$3:H$341,'hobbits requirement'!$CH$3:$CH$341,$A39,'hobbits requirement'!$A$3:$A$341,$B39)</f>
        <v>0</v>
      </c>
      <c r="J39">
        <f t="shared" si="5"/>
        <v>0</v>
      </c>
      <c r="K39">
        <f t="shared" ref="K39:K72" si="9">IF(K$74=0,0,ROUND(D39/K$74*100,1))</f>
        <v>0</v>
      </c>
      <c r="L39">
        <f t="shared" ref="L39:L72" si="10">IF(L$74=0,0,ROUND(E39/L$74*100,1))</f>
        <v>0</v>
      </c>
      <c r="M39">
        <f t="shared" ref="M39:M72" si="11">IF(M$74=0,0,ROUND(F39/M$74*100,1))</f>
        <v>0</v>
      </c>
      <c r="N39">
        <f t="shared" ref="N39:N72" si="12">IF(N$74=0,0,ROUND(G39/N$74*100,1))</f>
        <v>0</v>
      </c>
      <c r="O39">
        <f t="shared" ref="O39:O72" si="13">IF(O$74=0,0,ROUND(H39/O$74*100,1))</f>
        <v>0</v>
      </c>
      <c r="U39">
        <v>2</v>
      </c>
      <c r="V39">
        <f>P110</f>
        <v>23.3</v>
      </c>
      <c r="W39">
        <f t="shared" ref="W39:Y39" si="14">Q110</f>
        <v>26.1</v>
      </c>
      <c r="X39">
        <f t="shared" si="14"/>
        <v>22.5</v>
      </c>
      <c r="Y39">
        <f t="shared" si="14"/>
        <v>28.1</v>
      </c>
    </row>
    <row r="40" spans="1:25">
      <c r="A40">
        <v>1</v>
      </c>
      <c r="B40" s="39" t="s">
        <v>356</v>
      </c>
      <c r="C40" t="str">
        <f>VLOOKUP(B40,'hobbits requirement'!$A$3:$B$341,2,FALSE)</f>
        <v>Building</v>
      </c>
      <c r="D40">
        <f>SUMIFS('hobbits requirement'!K$3:K$341,'hobbits requirement'!$CH$3:$CH$341,$A40,'hobbits requirement'!$A$3:$A$341,$B40)</f>
        <v>0</v>
      </c>
      <c r="E40">
        <f>SUMIFS('hobbits requirement'!L$3:L$341,'hobbits requirement'!$CH$3:$CH$341,$A40,'hobbits requirement'!$A$3:$A$341,$B40)</f>
        <v>0</v>
      </c>
      <c r="F40">
        <f>SUMIFS('hobbits requirement'!M$3:M$341,'hobbits requirement'!$CH$3:$CH$341,$A40,'hobbits requirement'!$A$3:$A$341,$B40)</f>
        <v>0</v>
      </c>
      <c r="G40">
        <f>SUMIFS('hobbits requirement'!N$3:N$341,'hobbits requirement'!$CH$3:$CH$341,$A40,'hobbits requirement'!$A$3:$A$341,$B40)</f>
        <v>0</v>
      </c>
      <c r="H40">
        <f>SUMIFS('hobbits requirement'!O$3:O$341,'hobbits requirement'!$CH$3:$CH$341,$A40,'hobbits requirement'!$A$3:$A$341,$B40)</f>
        <v>0</v>
      </c>
      <c r="I40">
        <f>SUMIFS('hobbits requirement'!H$3:H$341,'hobbits requirement'!$CH$3:$CH$341,$A40,'hobbits requirement'!$A$3:$A$341,$B40)</f>
        <v>0</v>
      </c>
      <c r="J40">
        <f t="shared" si="5"/>
        <v>0</v>
      </c>
      <c r="K40">
        <f t="shared" si="9"/>
        <v>0</v>
      </c>
      <c r="L40">
        <f t="shared" si="10"/>
        <v>0</v>
      </c>
      <c r="M40">
        <f t="shared" si="11"/>
        <v>0</v>
      </c>
      <c r="N40">
        <f t="shared" si="12"/>
        <v>0</v>
      </c>
      <c r="O40">
        <f t="shared" si="13"/>
        <v>0</v>
      </c>
      <c r="U40">
        <v>3</v>
      </c>
      <c r="V40">
        <f>P146</f>
        <v>10.9</v>
      </c>
      <c r="W40">
        <v>43</v>
      </c>
      <c r="X40">
        <v>29.9</v>
      </c>
      <c r="Y40">
        <v>16.100000000000001</v>
      </c>
    </row>
    <row r="41" spans="1:25">
      <c r="A41">
        <v>1</v>
      </c>
      <c r="B41" s="38" t="s">
        <v>358</v>
      </c>
      <c r="C41" t="str">
        <f>VLOOKUP(B41,'hobbits requirement'!$A$3:$B$341,2,FALSE)</f>
        <v>Building</v>
      </c>
      <c r="D41">
        <f>SUMIFS('hobbits requirement'!K$3:K$341,'hobbits requirement'!$CH$3:$CH$341,$A41,'hobbits requirement'!$A$3:$A$341,$B41)</f>
        <v>0</v>
      </c>
      <c r="E41">
        <f>SUMIFS('hobbits requirement'!L$3:L$341,'hobbits requirement'!$CH$3:$CH$341,$A41,'hobbits requirement'!$A$3:$A$341,$B41)</f>
        <v>0</v>
      </c>
      <c r="F41">
        <f>SUMIFS('hobbits requirement'!M$3:M$341,'hobbits requirement'!$CH$3:$CH$341,$A41,'hobbits requirement'!$A$3:$A$341,$B41)</f>
        <v>0</v>
      </c>
      <c r="G41">
        <f>SUMIFS('hobbits requirement'!N$3:N$341,'hobbits requirement'!$CH$3:$CH$341,$A41,'hobbits requirement'!$A$3:$A$341,$B41)</f>
        <v>0</v>
      </c>
      <c r="H41">
        <f>SUMIFS('hobbits requirement'!O$3:O$341,'hobbits requirement'!$CH$3:$CH$341,$A41,'hobbits requirement'!$A$3:$A$341,$B41)</f>
        <v>0</v>
      </c>
      <c r="I41">
        <f>SUMIFS('hobbits requirement'!H$3:H$341,'hobbits requirement'!$CH$3:$CH$341,$A41,'hobbits requirement'!$A$3:$A$341,$B41)</f>
        <v>0</v>
      </c>
      <c r="J41">
        <f t="shared" si="5"/>
        <v>0</v>
      </c>
      <c r="K41">
        <f t="shared" si="9"/>
        <v>0</v>
      </c>
      <c r="L41">
        <f t="shared" si="10"/>
        <v>0</v>
      </c>
      <c r="M41">
        <f t="shared" si="11"/>
        <v>0</v>
      </c>
      <c r="N41">
        <f t="shared" si="12"/>
        <v>0</v>
      </c>
      <c r="O41">
        <f t="shared" si="13"/>
        <v>0</v>
      </c>
      <c r="U41">
        <v>4</v>
      </c>
      <c r="V41">
        <f>P182</f>
        <v>8.6999999999999993</v>
      </c>
      <c r="W41">
        <f t="shared" ref="W41:Y41" si="15">Q182</f>
        <v>29.8</v>
      </c>
      <c r="X41">
        <f t="shared" si="15"/>
        <v>47.2</v>
      </c>
      <c r="Y41">
        <f t="shared" si="15"/>
        <v>14.2</v>
      </c>
    </row>
    <row r="42" spans="1:25">
      <c r="A42">
        <v>1</v>
      </c>
      <c r="B42" s="38" t="s">
        <v>75</v>
      </c>
      <c r="C42" t="str">
        <f>VLOOKUP(B42,'hobbits requirement'!$A$3:$B$341,2,FALSE)</f>
        <v>Building</v>
      </c>
      <c r="D42">
        <f>SUMIFS('hobbits requirement'!K$3:K$341,'hobbits requirement'!$CH$3:$CH$341,$A42,'hobbits requirement'!$A$3:$A$341,$B42)</f>
        <v>0</v>
      </c>
      <c r="E42">
        <f>SUMIFS('hobbits requirement'!L$3:L$341,'hobbits requirement'!$CH$3:$CH$341,$A42,'hobbits requirement'!$A$3:$A$341,$B42)</f>
        <v>0</v>
      </c>
      <c r="F42">
        <f>SUMIFS('hobbits requirement'!M$3:M$341,'hobbits requirement'!$CH$3:$CH$341,$A42,'hobbits requirement'!$A$3:$A$341,$B42)</f>
        <v>0</v>
      </c>
      <c r="G42">
        <f>SUMIFS('hobbits requirement'!N$3:N$341,'hobbits requirement'!$CH$3:$CH$341,$A42,'hobbits requirement'!$A$3:$A$341,$B42)</f>
        <v>0</v>
      </c>
      <c r="H42">
        <f>SUMIFS('hobbits requirement'!O$3:O$341,'hobbits requirement'!$CH$3:$CH$341,$A42,'hobbits requirement'!$A$3:$A$341,$B42)</f>
        <v>0</v>
      </c>
      <c r="I42">
        <f>SUMIFS('hobbits requirement'!H$3:H$341,'hobbits requirement'!$CH$3:$CH$341,$A42,'hobbits requirement'!$A$3:$A$341,$B42)</f>
        <v>0</v>
      </c>
      <c r="J42">
        <f t="shared" si="5"/>
        <v>0</v>
      </c>
      <c r="K42">
        <f t="shared" si="9"/>
        <v>0</v>
      </c>
      <c r="L42">
        <f t="shared" si="10"/>
        <v>0</v>
      </c>
      <c r="M42">
        <f t="shared" si="11"/>
        <v>0</v>
      </c>
      <c r="N42">
        <f t="shared" si="12"/>
        <v>0</v>
      </c>
      <c r="O42">
        <f t="shared" si="13"/>
        <v>0</v>
      </c>
      <c r="U42">
        <v>5</v>
      </c>
      <c r="V42">
        <f>P218</f>
        <v>20</v>
      </c>
      <c r="W42">
        <f t="shared" ref="W42:Y42" si="16">Q218</f>
        <v>37.799999999999997</v>
      </c>
      <c r="X42">
        <f t="shared" si="16"/>
        <v>28.6</v>
      </c>
      <c r="Y42">
        <f t="shared" si="16"/>
        <v>13.5</v>
      </c>
    </row>
    <row r="43" spans="1:25">
      <c r="A43">
        <v>1</v>
      </c>
      <c r="B43" s="38" t="s">
        <v>357</v>
      </c>
      <c r="C43" t="str">
        <f>VLOOKUP(B43,'hobbits requirement'!$A$3:$B$341,2,FALSE)</f>
        <v>Building</v>
      </c>
      <c r="D43">
        <f>SUMIFS('hobbits requirement'!K$3:K$341,'hobbits requirement'!$CH$3:$CH$341,$A43,'hobbits requirement'!$A$3:$A$341,$B43)</f>
        <v>0</v>
      </c>
      <c r="E43">
        <f>SUMIFS('hobbits requirement'!L$3:L$341,'hobbits requirement'!$CH$3:$CH$341,$A43,'hobbits requirement'!$A$3:$A$341,$B43)</f>
        <v>0</v>
      </c>
      <c r="F43">
        <f>SUMIFS('hobbits requirement'!M$3:M$341,'hobbits requirement'!$CH$3:$CH$341,$A43,'hobbits requirement'!$A$3:$A$341,$B43)</f>
        <v>0</v>
      </c>
      <c r="G43">
        <f>SUMIFS('hobbits requirement'!N$3:N$341,'hobbits requirement'!$CH$3:$CH$341,$A43,'hobbits requirement'!$A$3:$A$341,$B43)</f>
        <v>0</v>
      </c>
      <c r="H43">
        <f>SUMIFS('hobbits requirement'!O$3:O$341,'hobbits requirement'!$CH$3:$CH$341,$A43,'hobbits requirement'!$A$3:$A$341,$B43)</f>
        <v>0</v>
      </c>
      <c r="I43">
        <f>SUMIFS('hobbits requirement'!H$3:H$341,'hobbits requirement'!$CH$3:$CH$341,$A43,'hobbits requirement'!$A$3:$A$341,$B43)</f>
        <v>0</v>
      </c>
      <c r="J43">
        <f t="shared" si="5"/>
        <v>0</v>
      </c>
      <c r="K43">
        <f t="shared" si="9"/>
        <v>0</v>
      </c>
      <c r="L43">
        <f t="shared" si="10"/>
        <v>0</v>
      </c>
      <c r="M43">
        <f t="shared" si="11"/>
        <v>0</v>
      </c>
      <c r="N43">
        <f t="shared" si="12"/>
        <v>0</v>
      </c>
      <c r="O43">
        <f t="shared" si="13"/>
        <v>0</v>
      </c>
      <c r="U43">
        <v>7</v>
      </c>
      <c r="V43">
        <f>P290</f>
        <v>6.8</v>
      </c>
      <c r="W43">
        <f t="shared" ref="W43:Y43" si="17">Q290</f>
        <v>33.9</v>
      </c>
      <c r="X43">
        <f t="shared" si="17"/>
        <v>50.8</v>
      </c>
      <c r="Y43">
        <f t="shared" si="17"/>
        <v>8.5</v>
      </c>
    </row>
    <row r="44" spans="1:25">
      <c r="A44">
        <v>1</v>
      </c>
      <c r="B44" s="38" t="s">
        <v>361</v>
      </c>
      <c r="C44" t="str">
        <f>VLOOKUP(B44,'hobbits requirement'!$A$3:$B$341,2,FALSE)</f>
        <v>Building</v>
      </c>
      <c r="D44">
        <f>SUMIFS('hobbits requirement'!K$3:K$341,'hobbits requirement'!$CH$3:$CH$341,$A44,'hobbits requirement'!$A$3:$A$341,$B44)</f>
        <v>0</v>
      </c>
      <c r="E44">
        <f>SUMIFS('hobbits requirement'!L$3:L$341,'hobbits requirement'!$CH$3:$CH$341,$A44,'hobbits requirement'!$A$3:$A$341,$B44)</f>
        <v>0</v>
      </c>
      <c r="F44">
        <f>SUMIFS('hobbits requirement'!M$3:M$341,'hobbits requirement'!$CH$3:$CH$341,$A44,'hobbits requirement'!$A$3:$A$341,$B44)</f>
        <v>0</v>
      </c>
      <c r="G44">
        <f>SUMIFS('hobbits requirement'!N$3:N$341,'hobbits requirement'!$CH$3:$CH$341,$A44,'hobbits requirement'!$A$3:$A$341,$B44)</f>
        <v>0</v>
      </c>
      <c r="H44">
        <f>SUMIFS('hobbits requirement'!O$3:O$341,'hobbits requirement'!$CH$3:$CH$341,$A44,'hobbits requirement'!$A$3:$A$341,$B44)</f>
        <v>0</v>
      </c>
      <c r="I44">
        <f>SUMIFS('hobbits requirement'!H$3:H$341,'hobbits requirement'!$CH$3:$CH$341,$A44,'hobbits requirement'!$A$3:$A$341,$B44)</f>
        <v>0</v>
      </c>
      <c r="J44">
        <f t="shared" si="5"/>
        <v>0</v>
      </c>
      <c r="K44">
        <f t="shared" si="9"/>
        <v>0</v>
      </c>
      <c r="L44">
        <f t="shared" si="10"/>
        <v>0</v>
      </c>
      <c r="M44">
        <f t="shared" si="11"/>
        <v>0</v>
      </c>
      <c r="N44">
        <f t="shared" si="12"/>
        <v>0</v>
      </c>
      <c r="O44">
        <f t="shared" si="13"/>
        <v>0</v>
      </c>
    </row>
    <row r="45" spans="1:25">
      <c r="A45">
        <v>1</v>
      </c>
      <c r="B45" s="38" t="s">
        <v>359</v>
      </c>
      <c r="C45" t="str">
        <f>VLOOKUP(B45,'hobbits requirement'!$A$3:$B$341,2,FALSE)</f>
        <v>Building</v>
      </c>
      <c r="D45">
        <f>SUMIFS('hobbits requirement'!K$3:K$341,'hobbits requirement'!$CH$3:$CH$341,$A45,'hobbits requirement'!$A$3:$A$341,$B45)</f>
        <v>0</v>
      </c>
      <c r="E45">
        <f>SUMIFS('hobbits requirement'!L$3:L$341,'hobbits requirement'!$CH$3:$CH$341,$A45,'hobbits requirement'!$A$3:$A$341,$B45)</f>
        <v>0</v>
      </c>
      <c r="F45">
        <f>SUMIFS('hobbits requirement'!M$3:M$341,'hobbits requirement'!$CH$3:$CH$341,$A45,'hobbits requirement'!$A$3:$A$341,$B45)</f>
        <v>0</v>
      </c>
      <c r="G45">
        <f>SUMIFS('hobbits requirement'!N$3:N$341,'hobbits requirement'!$CH$3:$CH$341,$A45,'hobbits requirement'!$A$3:$A$341,$B45)</f>
        <v>0</v>
      </c>
      <c r="H45">
        <f>SUMIFS('hobbits requirement'!O$3:O$341,'hobbits requirement'!$CH$3:$CH$341,$A45,'hobbits requirement'!$A$3:$A$341,$B45)</f>
        <v>0</v>
      </c>
      <c r="I45">
        <f>SUMIFS('hobbits requirement'!H$3:H$341,'hobbits requirement'!$CH$3:$CH$341,$A45,'hobbits requirement'!$A$3:$A$341,$B45)</f>
        <v>0</v>
      </c>
      <c r="J45">
        <f t="shared" si="5"/>
        <v>0</v>
      </c>
      <c r="K45">
        <f t="shared" si="9"/>
        <v>0</v>
      </c>
      <c r="L45">
        <f t="shared" si="10"/>
        <v>0</v>
      </c>
      <c r="M45">
        <f t="shared" si="11"/>
        <v>0</v>
      </c>
      <c r="N45">
        <f t="shared" si="12"/>
        <v>0</v>
      </c>
      <c r="O45">
        <f t="shared" si="13"/>
        <v>0</v>
      </c>
    </row>
    <row r="46" spans="1:25">
      <c r="A46">
        <v>1</v>
      </c>
      <c r="B46" s="38" t="s">
        <v>79</v>
      </c>
      <c r="C46" t="str">
        <f>VLOOKUP(B46,'hobbits requirement'!$A$3:$B$341,2,FALSE)</f>
        <v>Building</v>
      </c>
      <c r="D46">
        <f>SUMIFS('hobbits requirement'!K$3:K$341,'hobbits requirement'!$CH$3:$CH$341,$A46,'hobbits requirement'!$A$3:$A$341,$B46)</f>
        <v>0</v>
      </c>
      <c r="E46">
        <f>SUMIFS('hobbits requirement'!L$3:L$341,'hobbits requirement'!$CH$3:$CH$341,$A46,'hobbits requirement'!$A$3:$A$341,$B46)</f>
        <v>0</v>
      </c>
      <c r="F46">
        <f>SUMIFS('hobbits requirement'!M$3:M$341,'hobbits requirement'!$CH$3:$CH$341,$A46,'hobbits requirement'!$A$3:$A$341,$B46)</f>
        <v>0</v>
      </c>
      <c r="G46">
        <f>SUMIFS('hobbits requirement'!N$3:N$341,'hobbits requirement'!$CH$3:$CH$341,$A46,'hobbits requirement'!$A$3:$A$341,$B46)</f>
        <v>0</v>
      </c>
      <c r="H46">
        <f>SUMIFS('hobbits requirement'!O$3:O$341,'hobbits requirement'!$CH$3:$CH$341,$A46,'hobbits requirement'!$A$3:$A$341,$B46)</f>
        <v>0</v>
      </c>
      <c r="I46">
        <f>SUMIFS('hobbits requirement'!H$3:H$341,'hobbits requirement'!$CH$3:$CH$341,$A46,'hobbits requirement'!$A$3:$A$341,$B46)</f>
        <v>0</v>
      </c>
      <c r="J46">
        <f t="shared" si="5"/>
        <v>0</v>
      </c>
      <c r="K46">
        <f t="shared" si="9"/>
        <v>0</v>
      </c>
      <c r="L46">
        <f t="shared" si="10"/>
        <v>0</v>
      </c>
      <c r="M46">
        <f t="shared" si="11"/>
        <v>0</v>
      </c>
      <c r="N46">
        <f t="shared" si="12"/>
        <v>0</v>
      </c>
      <c r="O46">
        <f t="shared" si="13"/>
        <v>0</v>
      </c>
    </row>
    <row r="47" spans="1:25">
      <c r="A47">
        <v>1</v>
      </c>
      <c r="B47" s="38" t="s">
        <v>362</v>
      </c>
      <c r="C47" t="str">
        <f>VLOOKUP(B47,'hobbits requirement'!$A$3:$B$341,2,FALSE)</f>
        <v>Building</v>
      </c>
      <c r="D47">
        <f>SUMIFS('hobbits requirement'!K$3:K$341,'hobbits requirement'!$CH$3:$CH$341,$A47,'hobbits requirement'!$A$3:$A$341,$B47)</f>
        <v>0</v>
      </c>
      <c r="E47">
        <f>SUMIFS('hobbits requirement'!L$3:L$341,'hobbits requirement'!$CH$3:$CH$341,$A47,'hobbits requirement'!$A$3:$A$341,$B47)</f>
        <v>0</v>
      </c>
      <c r="F47">
        <f>SUMIFS('hobbits requirement'!M$3:M$341,'hobbits requirement'!$CH$3:$CH$341,$A47,'hobbits requirement'!$A$3:$A$341,$B47)</f>
        <v>0</v>
      </c>
      <c r="G47">
        <f>SUMIFS('hobbits requirement'!N$3:N$341,'hobbits requirement'!$CH$3:$CH$341,$A47,'hobbits requirement'!$A$3:$A$341,$B47)</f>
        <v>0</v>
      </c>
      <c r="H47">
        <f>SUMIFS('hobbits requirement'!O$3:O$341,'hobbits requirement'!$CH$3:$CH$341,$A47,'hobbits requirement'!$A$3:$A$341,$B47)</f>
        <v>0</v>
      </c>
      <c r="I47">
        <f>SUMIFS('hobbits requirement'!H$3:H$341,'hobbits requirement'!$CH$3:$CH$341,$A47,'hobbits requirement'!$A$3:$A$341,$B47)</f>
        <v>0</v>
      </c>
      <c r="J47">
        <f t="shared" si="5"/>
        <v>0</v>
      </c>
      <c r="K47">
        <f t="shared" si="9"/>
        <v>0</v>
      </c>
      <c r="L47">
        <f t="shared" si="10"/>
        <v>0</v>
      </c>
      <c r="M47">
        <f t="shared" si="11"/>
        <v>0</v>
      </c>
      <c r="N47">
        <f t="shared" si="12"/>
        <v>0</v>
      </c>
      <c r="O47">
        <f t="shared" si="13"/>
        <v>0</v>
      </c>
    </row>
    <row r="48" spans="1:25">
      <c r="A48">
        <v>1</v>
      </c>
      <c r="B48" s="38" t="s">
        <v>363</v>
      </c>
      <c r="C48" t="str">
        <f>VLOOKUP(B48,'hobbits requirement'!$A$3:$B$341,2,FALSE)</f>
        <v>Building</v>
      </c>
      <c r="D48">
        <f>SUMIFS('hobbits requirement'!K$3:K$341,'hobbits requirement'!$CH$3:$CH$341,$A48,'hobbits requirement'!$A$3:$A$341,$B48)</f>
        <v>0</v>
      </c>
      <c r="E48">
        <f>SUMIFS('hobbits requirement'!L$3:L$341,'hobbits requirement'!$CH$3:$CH$341,$A48,'hobbits requirement'!$A$3:$A$341,$B48)</f>
        <v>0</v>
      </c>
      <c r="F48">
        <f>SUMIFS('hobbits requirement'!M$3:M$341,'hobbits requirement'!$CH$3:$CH$341,$A48,'hobbits requirement'!$A$3:$A$341,$B48)</f>
        <v>0</v>
      </c>
      <c r="G48">
        <f>SUMIFS('hobbits requirement'!N$3:N$341,'hobbits requirement'!$CH$3:$CH$341,$A48,'hobbits requirement'!$A$3:$A$341,$B48)</f>
        <v>0</v>
      </c>
      <c r="H48">
        <f>SUMIFS('hobbits requirement'!O$3:O$341,'hobbits requirement'!$CH$3:$CH$341,$A48,'hobbits requirement'!$A$3:$A$341,$B48)</f>
        <v>0</v>
      </c>
      <c r="I48">
        <f>SUMIFS('hobbits requirement'!H$3:H$341,'hobbits requirement'!$CH$3:$CH$341,$A48,'hobbits requirement'!$A$3:$A$341,$B48)</f>
        <v>0</v>
      </c>
      <c r="J48">
        <f t="shared" si="5"/>
        <v>0</v>
      </c>
      <c r="K48">
        <f t="shared" si="9"/>
        <v>0</v>
      </c>
      <c r="L48">
        <f t="shared" si="10"/>
        <v>0</v>
      </c>
      <c r="M48">
        <f t="shared" si="11"/>
        <v>0</v>
      </c>
      <c r="N48">
        <f t="shared" si="12"/>
        <v>0</v>
      </c>
      <c r="O48">
        <f t="shared" si="13"/>
        <v>0</v>
      </c>
    </row>
    <row r="49" spans="1:15">
      <c r="A49">
        <v>1</v>
      </c>
      <c r="B49" s="38" t="s">
        <v>367</v>
      </c>
      <c r="C49" t="str">
        <f>VLOOKUP(B49,'hobbits requirement'!$A$3:$B$341,2,FALSE)</f>
        <v>Building</v>
      </c>
      <c r="D49">
        <f>SUMIFS('hobbits requirement'!K$3:K$341,'hobbits requirement'!$CH$3:$CH$341,$A49,'hobbits requirement'!$A$3:$A$341,$B49)</f>
        <v>0</v>
      </c>
      <c r="E49">
        <f>SUMIFS('hobbits requirement'!L$3:L$341,'hobbits requirement'!$CH$3:$CH$341,$A49,'hobbits requirement'!$A$3:$A$341,$B49)</f>
        <v>0</v>
      </c>
      <c r="F49">
        <f>SUMIFS('hobbits requirement'!M$3:M$341,'hobbits requirement'!$CH$3:$CH$341,$A49,'hobbits requirement'!$A$3:$A$341,$B49)</f>
        <v>0</v>
      </c>
      <c r="G49">
        <f>SUMIFS('hobbits requirement'!N$3:N$341,'hobbits requirement'!$CH$3:$CH$341,$A49,'hobbits requirement'!$A$3:$A$341,$B49)</f>
        <v>0</v>
      </c>
      <c r="H49">
        <f>SUMIFS('hobbits requirement'!O$3:O$341,'hobbits requirement'!$CH$3:$CH$341,$A49,'hobbits requirement'!$A$3:$A$341,$B49)</f>
        <v>0</v>
      </c>
      <c r="I49">
        <f>SUMIFS('hobbits requirement'!H$3:H$341,'hobbits requirement'!$CH$3:$CH$341,$A49,'hobbits requirement'!$A$3:$A$341,$B49)</f>
        <v>0</v>
      </c>
      <c r="J49">
        <f t="shared" si="5"/>
        <v>0</v>
      </c>
      <c r="K49">
        <f t="shared" si="9"/>
        <v>0</v>
      </c>
      <c r="L49">
        <f t="shared" si="10"/>
        <v>0</v>
      </c>
      <c r="M49">
        <f t="shared" si="11"/>
        <v>0</v>
      </c>
      <c r="N49">
        <f t="shared" si="12"/>
        <v>0</v>
      </c>
      <c r="O49">
        <f t="shared" si="13"/>
        <v>0</v>
      </c>
    </row>
    <row r="50" spans="1:15">
      <c r="A50">
        <v>1</v>
      </c>
      <c r="B50" s="38" t="s">
        <v>360</v>
      </c>
      <c r="C50" t="str">
        <f>VLOOKUP(B50,'hobbits requirement'!$A$3:$B$341,2,FALSE)</f>
        <v>Building</v>
      </c>
      <c r="D50">
        <f>SUMIFS('hobbits requirement'!K$3:K$341,'hobbits requirement'!$CH$3:$CH$341,$A50,'hobbits requirement'!$A$3:$A$341,$B50)</f>
        <v>0</v>
      </c>
      <c r="E50">
        <f>SUMIFS('hobbits requirement'!L$3:L$341,'hobbits requirement'!$CH$3:$CH$341,$A50,'hobbits requirement'!$A$3:$A$341,$B50)</f>
        <v>0</v>
      </c>
      <c r="F50">
        <f>SUMIFS('hobbits requirement'!M$3:M$341,'hobbits requirement'!$CH$3:$CH$341,$A50,'hobbits requirement'!$A$3:$A$341,$B50)</f>
        <v>0</v>
      </c>
      <c r="G50">
        <f>SUMIFS('hobbits requirement'!N$3:N$341,'hobbits requirement'!$CH$3:$CH$341,$A50,'hobbits requirement'!$A$3:$A$341,$B50)</f>
        <v>0</v>
      </c>
      <c r="H50">
        <f>SUMIFS('hobbits requirement'!O$3:O$341,'hobbits requirement'!$CH$3:$CH$341,$A50,'hobbits requirement'!$A$3:$A$341,$B50)</f>
        <v>0</v>
      </c>
      <c r="I50">
        <f>SUMIFS('hobbits requirement'!H$3:H$341,'hobbits requirement'!$CH$3:$CH$341,$A50,'hobbits requirement'!$A$3:$A$341,$B50)</f>
        <v>0</v>
      </c>
      <c r="J50">
        <f t="shared" si="5"/>
        <v>0</v>
      </c>
      <c r="K50">
        <f t="shared" si="9"/>
        <v>0</v>
      </c>
      <c r="L50">
        <f t="shared" si="10"/>
        <v>0</v>
      </c>
      <c r="M50">
        <f t="shared" si="11"/>
        <v>0</v>
      </c>
      <c r="N50">
        <f t="shared" si="12"/>
        <v>0</v>
      </c>
      <c r="O50">
        <f t="shared" si="13"/>
        <v>0</v>
      </c>
    </row>
    <row r="51" spans="1:15">
      <c r="A51">
        <v>1</v>
      </c>
      <c r="B51" s="39" t="s">
        <v>968</v>
      </c>
      <c r="C51" t="str">
        <f>VLOOKUP(B51,'hobbits requirement'!$A$3:$B$341,2,FALSE)</f>
        <v>Building</v>
      </c>
      <c r="D51">
        <f>SUMIFS('hobbits requirement'!K$3:K$341,'hobbits requirement'!$CH$3:$CH$341,$A51,'hobbits requirement'!$A$3:$A$341,$B51)</f>
        <v>0</v>
      </c>
      <c r="E51">
        <f>SUMIFS('hobbits requirement'!L$3:L$341,'hobbits requirement'!$CH$3:$CH$341,$A51,'hobbits requirement'!$A$3:$A$341,$B51)</f>
        <v>0</v>
      </c>
      <c r="F51">
        <f>SUMIFS('hobbits requirement'!M$3:M$341,'hobbits requirement'!$CH$3:$CH$341,$A51,'hobbits requirement'!$A$3:$A$341,$B51)</f>
        <v>0</v>
      </c>
      <c r="G51">
        <f>SUMIFS('hobbits requirement'!N$3:N$341,'hobbits requirement'!$CH$3:$CH$341,$A51,'hobbits requirement'!$A$3:$A$341,$B51)</f>
        <v>0</v>
      </c>
      <c r="H51">
        <f>SUMIFS('hobbits requirement'!O$3:O$341,'hobbits requirement'!$CH$3:$CH$341,$A51,'hobbits requirement'!$A$3:$A$341,$B51)</f>
        <v>0</v>
      </c>
      <c r="I51">
        <f>SUMIFS('hobbits requirement'!H$3:H$341,'hobbits requirement'!$CH$3:$CH$341,$A51,'hobbits requirement'!$A$3:$A$341,$B51)</f>
        <v>0</v>
      </c>
      <c r="J51">
        <f t="shared" ref="J51" si="18">ROUNDUP(I51/30,0)</f>
        <v>0</v>
      </c>
      <c r="K51">
        <f t="shared" ref="K51" si="19">IF(K$74=0,0,ROUND(D51/K$74*100,1))</f>
        <v>0</v>
      </c>
      <c r="L51">
        <f t="shared" ref="L51" si="20">IF(L$74=0,0,ROUND(E51/L$74*100,1))</f>
        <v>0</v>
      </c>
      <c r="M51">
        <f t="shared" ref="M51" si="21">IF(M$74=0,0,ROUND(F51/M$74*100,1))</f>
        <v>0</v>
      </c>
      <c r="N51">
        <f t="shared" ref="N51" si="22">IF(N$74=0,0,ROUND(G51/N$74*100,1))</f>
        <v>0</v>
      </c>
      <c r="O51">
        <f t="shared" ref="O51" si="23">IF(O$74=0,0,ROUND(H51/O$74*100,1))</f>
        <v>0</v>
      </c>
    </row>
    <row r="52" spans="1:15">
      <c r="A52">
        <v>1</v>
      </c>
      <c r="B52" s="37" t="s">
        <v>405</v>
      </c>
      <c r="C52" t="str">
        <f>VLOOKUP(B52,'hobbits requirement'!$A$3:$B$341,2,FALSE)</f>
        <v>Building</v>
      </c>
      <c r="D52">
        <f>SUMIFS('hobbits requirement'!K$3:K$341,'hobbits requirement'!$CH$3:$CH$341,$A52,'hobbits requirement'!$A$3:$A$341,$B52)</f>
        <v>0</v>
      </c>
      <c r="E52">
        <f>SUMIFS('hobbits requirement'!L$3:L$341,'hobbits requirement'!$CH$3:$CH$341,$A52,'hobbits requirement'!$A$3:$A$341,$B52)</f>
        <v>0</v>
      </c>
      <c r="F52">
        <f>SUMIFS('hobbits requirement'!M$3:M$341,'hobbits requirement'!$CH$3:$CH$341,$A52,'hobbits requirement'!$A$3:$A$341,$B52)</f>
        <v>0</v>
      </c>
      <c r="G52">
        <f>SUMIFS('hobbits requirement'!N$3:N$341,'hobbits requirement'!$CH$3:$CH$341,$A52,'hobbits requirement'!$A$3:$A$341,$B52)</f>
        <v>0</v>
      </c>
      <c r="H52">
        <f>SUMIFS('hobbits requirement'!O$3:O$341,'hobbits requirement'!$CH$3:$CH$341,$A52,'hobbits requirement'!$A$3:$A$341,$B52)</f>
        <v>0</v>
      </c>
      <c r="I52">
        <f>SUMIFS('hobbits requirement'!H$3:H$341,'hobbits requirement'!$CH$3:$CH$341,$A52,'hobbits requirement'!$A$3:$A$341,$B52)</f>
        <v>0</v>
      </c>
      <c r="J52">
        <f t="shared" si="5"/>
        <v>0</v>
      </c>
      <c r="K52">
        <f t="shared" si="9"/>
        <v>0</v>
      </c>
      <c r="L52">
        <f t="shared" si="10"/>
        <v>0</v>
      </c>
      <c r="M52">
        <f t="shared" si="11"/>
        <v>0</v>
      </c>
      <c r="N52">
        <f t="shared" si="12"/>
        <v>0</v>
      </c>
      <c r="O52">
        <f t="shared" si="13"/>
        <v>0</v>
      </c>
    </row>
    <row r="53" spans="1:15">
      <c r="A53">
        <v>1</v>
      </c>
      <c r="B53" s="38" t="s">
        <v>366</v>
      </c>
      <c r="C53" t="str">
        <f>VLOOKUP(B53,'hobbits requirement'!$A$3:$B$341,2,FALSE)</f>
        <v>Building</v>
      </c>
      <c r="D53">
        <f>SUMIFS('hobbits requirement'!K$3:K$341,'hobbits requirement'!$CH$3:$CH$341,$A53,'hobbits requirement'!$A$3:$A$341,$B53)</f>
        <v>0</v>
      </c>
      <c r="E53">
        <f>SUMIFS('hobbits requirement'!L$3:L$341,'hobbits requirement'!$CH$3:$CH$341,$A53,'hobbits requirement'!$A$3:$A$341,$B53)</f>
        <v>0</v>
      </c>
      <c r="F53">
        <f>SUMIFS('hobbits requirement'!M$3:M$341,'hobbits requirement'!$CH$3:$CH$341,$A53,'hobbits requirement'!$A$3:$A$341,$B53)</f>
        <v>0</v>
      </c>
      <c r="G53">
        <f>SUMIFS('hobbits requirement'!N$3:N$341,'hobbits requirement'!$CH$3:$CH$341,$A53,'hobbits requirement'!$A$3:$A$341,$B53)</f>
        <v>0</v>
      </c>
      <c r="H53">
        <f>SUMIFS('hobbits requirement'!O$3:O$341,'hobbits requirement'!$CH$3:$CH$341,$A53,'hobbits requirement'!$A$3:$A$341,$B53)</f>
        <v>0</v>
      </c>
      <c r="I53">
        <f>SUMIFS('hobbits requirement'!H$3:H$341,'hobbits requirement'!$CH$3:$CH$341,$A53,'hobbits requirement'!$A$3:$A$341,$B53)</f>
        <v>0</v>
      </c>
      <c r="J53">
        <f t="shared" si="5"/>
        <v>0</v>
      </c>
      <c r="K53">
        <f t="shared" si="9"/>
        <v>0</v>
      </c>
      <c r="L53">
        <f t="shared" si="10"/>
        <v>0</v>
      </c>
      <c r="M53">
        <f t="shared" si="11"/>
        <v>0</v>
      </c>
      <c r="N53">
        <f t="shared" si="12"/>
        <v>0</v>
      </c>
      <c r="O53">
        <f t="shared" si="13"/>
        <v>0</v>
      </c>
    </row>
    <row r="54" spans="1:15">
      <c r="A54">
        <v>1</v>
      </c>
      <c r="B54" s="38" t="s">
        <v>87</v>
      </c>
      <c r="C54" t="str">
        <f>VLOOKUP(B54,'hobbits requirement'!$A$3:$B$341,2,FALSE)</f>
        <v>Building</v>
      </c>
      <c r="D54">
        <f>SUMIFS('hobbits requirement'!K$3:K$341,'hobbits requirement'!$CH$3:$CH$341,$A54,'hobbits requirement'!$A$3:$A$341,$B54)</f>
        <v>0</v>
      </c>
      <c r="E54">
        <f>SUMIFS('hobbits requirement'!L$3:L$341,'hobbits requirement'!$CH$3:$CH$341,$A54,'hobbits requirement'!$A$3:$A$341,$B54)</f>
        <v>0</v>
      </c>
      <c r="F54">
        <f>SUMIFS('hobbits requirement'!M$3:M$341,'hobbits requirement'!$CH$3:$CH$341,$A54,'hobbits requirement'!$A$3:$A$341,$B54)</f>
        <v>0</v>
      </c>
      <c r="G54">
        <f>SUMIFS('hobbits requirement'!N$3:N$341,'hobbits requirement'!$CH$3:$CH$341,$A54,'hobbits requirement'!$A$3:$A$341,$B54)</f>
        <v>0</v>
      </c>
      <c r="H54">
        <f>SUMIFS('hobbits requirement'!O$3:O$341,'hobbits requirement'!$CH$3:$CH$341,$A54,'hobbits requirement'!$A$3:$A$341,$B54)</f>
        <v>0</v>
      </c>
      <c r="I54">
        <f>SUMIFS('hobbits requirement'!H$3:H$341,'hobbits requirement'!$CH$3:$CH$341,$A54,'hobbits requirement'!$A$3:$A$341,$B54)</f>
        <v>0</v>
      </c>
      <c r="J54">
        <f t="shared" si="5"/>
        <v>0</v>
      </c>
      <c r="K54">
        <f t="shared" si="9"/>
        <v>0</v>
      </c>
      <c r="L54">
        <f t="shared" si="10"/>
        <v>0</v>
      </c>
      <c r="M54">
        <f t="shared" si="11"/>
        <v>0</v>
      </c>
      <c r="N54">
        <f t="shared" si="12"/>
        <v>0</v>
      </c>
      <c r="O54">
        <f t="shared" si="13"/>
        <v>0</v>
      </c>
    </row>
    <row r="55" spans="1:15">
      <c r="A55">
        <v>1</v>
      </c>
      <c r="B55" s="38" t="s">
        <v>364</v>
      </c>
      <c r="C55" t="str">
        <f>VLOOKUP(B55,'hobbits requirement'!$A$3:$B$341,2,FALSE)</f>
        <v>Building</v>
      </c>
      <c r="D55">
        <f>SUMIFS('hobbits requirement'!K$3:K$341,'hobbits requirement'!$CH$3:$CH$341,$A55,'hobbits requirement'!$A$3:$A$341,$B55)</f>
        <v>0</v>
      </c>
      <c r="E55">
        <f>SUMIFS('hobbits requirement'!L$3:L$341,'hobbits requirement'!$CH$3:$CH$341,$A55,'hobbits requirement'!$A$3:$A$341,$B55)</f>
        <v>0</v>
      </c>
      <c r="F55">
        <f>SUMIFS('hobbits requirement'!M$3:M$341,'hobbits requirement'!$CH$3:$CH$341,$A55,'hobbits requirement'!$A$3:$A$341,$B55)</f>
        <v>0</v>
      </c>
      <c r="G55">
        <f>SUMIFS('hobbits requirement'!N$3:N$341,'hobbits requirement'!$CH$3:$CH$341,$A55,'hobbits requirement'!$A$3:$A$341,$B55)</f>
        <v>0</v>
      </c>
      <c r="H55">
        <f>SUMIFS('hobbits requirement'!O$3:O$341,'hobbits requirement'!$CH$3:$CH$341,$A55,'hobbits requirement'!$A$3:$A$341,$B55)</f>
        <v>0</v>
      </c>
      <c r="I55">
        <f>SUMIFS('hobbits requirement'!H$3:H$341,'hobbits requirement'!$CH$3:$CH$341,$A55,'hobbits requirement'!$A$3:$A$341,$B55)</f>
        <v>0</v>
      </c>
      <c r="J55">
        <f t="shared" si="5"/>
        <v>0</v>
      </c>
      <c r="K55">
        <f t="shared" si="9"/>
        <v>0</v>
      </c>
      <c r="L55">
        <f t="shared" si="10"/>
        <v>0</v>
      </c>
      <c r="M55">
        <f t="shared" si="11"/>
        <v>0</v>
      </c>
      <c r="N55">
        <f t="shared" si="12"/>
        <v>0</v>
      </c>
      <c r="O55">
        <f t="shared" si="13"/>
        <v>0</v>
      </c>
    </row>
    <row r="56" spans="1:15">
      <c r="A56">
        <v>1</v>
      </c>
      <c r="B56" s="38" t="s">
        <v>89</v>
      </c>
      <c r="C56" t="str">
        <f>VLOOKUP(B56,'hobbits requirement'!$A$3:$B$341,2,FALSE)</f>
        <v>Building</v>
      </c>
      <c r="D56">
        <f>SUMIFS('hobbits requirement'!K$3:K$341,'hobbits requirement'!$CH$3:$CH$341,$A56,'hobbits requirement'!$A$3:$A$341,$B56)</f>
        <v>0</v>
      </c>
      <c r="E56">
        <f>SUMIFS('hobbits requirement'!L$3:L$341,'hobbits requirement'!$CH$3:$CH$341,$A56,'hobbits requirement'!$A$3:$A$341,$B56)</f>
        <v>0</v>
      </c>
      <c r="F56">
        <f>SUMIFS('hobbits requirement'!M$3:M$341,'hobbits requirement'!$CH$3:$CH$341,$A56,'hobbits requirement'!$A$3:$A$341,$B56)</f>
        <v>0</v>
      </c>
      <c r="G56">
        <f>SUMIFS('hobbits requirement'!N$3:N$341,'hobbits requirement'!$CH$3:$CH$341,$A56,'hobbits requirement'!$A$3:$A$341,$B56)</f>
        <v>0</v>
      </c>
      <c r="H56">
        <f>SUMIFS('hobbits requirement'!O$3:O$341,'hobbits requirement'!$CH$3:$CH$341,$A56,'hobbits requirement'!$A$3:$A$341,$B56)</f>
        <v>0</v>
      </c>
      <c r="I56">
        <f>SUMIFS('hobbits requirement'!H$3:H$341,'hobbits requirement'!$CH$3:$CH$341,$A56,'hobbits requirement'!$A$3:$A$341,$B56)</f>
        <v>0</v>
      </c>
      <c r="J56">
        <f t="shared" si="5"/>
        <v>0</v>
      </c>
      <c r="K56">
        <f t="shared" si="9"/>
        <v>0</v>
      </c>
      <c r="L56">
        <f t="shared" si="10"/>
        <v>0</v>
      </c>
      <c r="M56">
        <f t="shared" si="11"/>
        <v>0</v>
      </c>
      <c r="N56">
        <f t="shared" si="12"/>
        <v>0</v>
      </c>
      <c r="O56">
        <f t="shared" si="13"/>
        <v>0</v>
      </c>
    </row>
    <row r="57" spans="1:15">
      <c r="A57">
        <v>1</v>
      </c>
      <c r="B57" s="38" t="s">
        <v>365</v>
      </c>
      <c r="C57" t="str">
        <f>VLOOKUP(B57,'hobbits requirement'!$A$3:$B$341,2,FALSE)</f>
        <v>Building</v>
      </c>
      <c r="D57">
        <f>SUMIFS('hobbits requirement'!K$3:K$341,'hobbits requirement'!$CH$3:$CH$341,$A57,'hobbits requirement'!$A$3:$A$341,$B57)</f>
        <v>0</v>
      </c>
      <c r="E57">
        <f>SUMIFS('hobbits requirement'!L$3:L$341,'hobbits requirement'!$CH$3:$CH$341,$A57,'hobbits requirement'!$A$3:$A$341,$B57)</f>
        <v>0</v>
      </c>
      <c r="F57">
        <f>SUMIFS('hobbits requirement'!M$3:M$341,'hobbits requirement'!$CH$3:$CH$341,$A57,'hobbits requirement'!$A$3:$A$341,$B57)</f>
        <v>0</v>
      </c>
      <c r="G57">
        <f>SUMIFS('hobbits requirement'!N$3:N$341,'hobbits requirement'!$CH$3:$CH$341,$A57,'hobbits requirement'!$A$3:$A$341,$B57)</f>
        <v>0</v>
      </c>
      <c r="H57">
        <f>SUMIFS('hobbits requirement'!O$3:O$341,'hobbits requirement'!$CH$3:$CH$341,$A57,'hobbits requirement'!$A$3:$A$341,$B57)</f>
        <v>0</v>
      </c>
      <c r="I57">
        <f>SUMIFS('hobbits requirement'!H$3:H$341,'hobbits requirement'!$CH$3:$CH$341,$A57,'hobbits requirement'!$A$3:$A$341,$B57)</f>
        <v>0</v>
      </c>
      <c r="J57">
        <f t="shared" si="5"/>
        <v>0</v>
      </c>
      <c r="K57">
        <f t="shared" si="9"/>
        <v>0</v>
      </c>
      <c r="L57">
        <f t="shared" si="10"/>
        <v>0</v>
      </c>
      <c r="M57">
        <f t="shared" si="11"/>
        <v>0</v>
      </c>
      <c r="N57">
        <f t="shared" si="12"/>
        <v>0</v>
      </c>
      <c r="O57">
        <f t="shared" si="13"/>
        <v>0</v>
      </c>
    </row>
    <row r="58" spans="1:15">
      <c r="A58">
        <v>1</v>
      </c>
      <c r="B58" s="38" t="s">
        <v>91</v>
      </c>
      <c r="C58" t="str">
        <f>VLOOKUP(B58,'hobbits requirement'!$A$3:$B$341,2,FALSE)</f>
        <v>Research</v>
      </c>
      <c r="D58">
        <f>SUMIFS('hobbits requirement'!K$3:K$341,'hobbits requirement'!$CH$3:$CH$341,$A58,'hobbits requirement'!$A$3:$A$341,$B58)</f>
        <v>0</v>
      </c>
      <c r="E58">
        <f>SUMIFS('hobbits requirement'!L$3:L$341,'hobbits requirement'!$CH$3:$CH$341,$A58,'hobbits requirement'!$A$3:$A$341,$B58)</f>
        <v>0</v>
      </c>
      <c r="F58">
        <f>SUMIFS('hobbits requirement'!M$3:M$341,'hobbits requirement'!$CH$3:$CH$341,$A58,'hobbits requirement'!$A$3:$A$341,$B58)</f>
        <v>0</v>
      </c>
      <c r="G58">
        <f>SUMIFS('hobbits requirement'!N$3:N$341,'hobbits requirement'!$CH$3:$CH$341,$A58,'hobbits requirement'!$A$3:$A$341,$B58)</f>
        <v>0</v>
      </c>
      <c r="H58">
        <f>SUMIFS('hobbits requirement'!O$3:O$341,'hobbits requirement'!$CH$3:$CH$341,$A58,'hobbits requirement'!$A$3:$A$341,$B58)</f>
        <v>0</v>
      </c>
      <c r="I58">
        <f>SUMIFS('hobbits requirement'!H$3:H$341,'hobbits requirement'!$CH$3:$CH$341,$A58,'hobbits requirement'!$A$3:$A$341,$B58)</f>
        <v>0</v>
      </c>
      <c r="J58">
        <f t="shared" si="5"/>
        <v>0</v>
      </c>
      <c r="K58">
        <f t="shared" si="9"/>
        <v>0</v>
      </c>
      <c r="L58">
        <f t="shared" si="10"/>
        <v>0</v>
      </c>
      <c r="M58">
        <f t="shared" si="11"/>
        <v>0</v>
      </c>
      <c r="N58">
        <f t="shared" si="12"/>
        <v>0</v>
      </c>
      <c r="O58">
        <f t="shared" si="13"/>
        <v>0</v>
      </c>
    </row>
    <row r="59" spans="1:15">
      <c r="A59">
        <v>1</v>
      </c>
      <c r="B59" s="38" t="s">
        <v>374</v>
      </c>
      <c r="C59" t="str">
        <f>VLOOKUP(B59,'hobbits requirement'!$A$3:$B$341,2,FALSE)</f>
        <v>Research</v>
      </c>
      <c r="D59">
        <f>SUMIFS('hobbits requirement'!K$3:K$341,'hobbits requirement'!$CH$3:$CH$341,$A59,'hobbits requirement'!$A$3:$A$341,$B59)</f>
        <v>0</v>
      </c>
      <c r="E59">
        <f>SUMIFS('hobbits requirement'!L$3:L$341,'hobbits requirement'!$CH$3:$CH$341,$A59,'hobbits requirement'!$A$3:$A$341,$B59)</f>
        <v>0</v>
      </c>
      <c r="F59">
        <f>SUMIFS('hobbits requirement'!M$3:M$341,'hobbits requirement'!$CH$3:$CH$341,$A59,'hobbits requirement'!$A$3:$A$341,$B59)</f>
        <v>0</v>
      </c>
      <c r="G59">
        <f>SUMIFS('hobbits requirement'!N$3:N$341,'hobbits requirement'!$CH$3:$CH$341,$A59,'hobbits requirement'!$A$3:$A$341,$B59)</f>
        <v>0</v>
      </c>
      <c r="H59">
        <f>SUMIFS('hobbits requirement'!O$3:O$341,'hobbits requirement'!$CH$3:$CH$341,$A59,'hobbits requirement'!$A$3:$A$341,$B59)</f>
        <v>0</v>
      </c>
      <c r="I59">
        <f>SUMIFS('hobbits requirement'!H$3:H$341,'hobbits requirement'!$CH$3:$CH$341,$A59,'hobbits requirement'!$A$3:$A$341,$B59)</f>
        <v>0</v>
      </c>
      <c r="J59">
        <f t="shared" si="5"/>
        <v>0</v>
      </c>
      <c r="K59">
        <f t="shared" si="9"/>
        <v>0</v>
      </c>
      <c r="L59">
        <f t="shared" si="10"/>
        <v>0</v>
      </c>
      <c r="M59">
        <f t="shared" si="11"/>
        <v>0</v>
      </c>
      <c r="N59">
        <f t="shared" si="12"/>
        <v>0</v>
      </c>
      <c r="O59">
        <f t="shared" si="13"/>
        <v>0</v>
      </c>
    </row>
    <row r="60" spans="1:15">
      <c r="A60">
        <v>1</v>
      </c>
      <c r="B60" s="38" t="s">
        <v>378</v>
      </c>
      <c r="C60" t="str">
        <f>VLOOKUP(B60,'hobbits requirement'!$A$3:$B$341,2,FALSE)</f>
        <v>Research</v>
      </c>
      <c r="D60">
        <f>SUMIFS('hobbits requirement'!K$3:K$341,'hobbits requirement'!$CH$3:$CH$341,$A60,'hobbits requirement'!$A$3:$A$341,$B60)</f>
        <v>0</v>
      </c>
      <c r="E60">
        <f>SUMIFS('hobbits requirement'!L$3:L$341,'hobbits requirement'!$CH$3:$CH$341,$A60,'hobbits requirement'!$A$3:$A$341,$B60)</f>
        <v>0</v>
      </c>
      <c r="F60">
        <f>SUMIFS('hobbits requirement'!M$3:M$341,'hobbits requirement'!$CH$3:$CH$341,$A60,'hobbits requirement'!$A$3:$A$341,$B60)</f>
        <v>0</v>
      </c>
      <c r="G60">
        <f>SUMIFS('hobbits requirement'!N$3:N$341,'hobbits requirement'!$CH$3:$CH$341,$A60,'hobbits requirement'!$A$3:$A$341,$B60)</f>
        <v>0</v>
      </c>
      <c r="H60">
        <f>SUMIFS('hobbits requirement'!O$3:O$341,'hobbits requirement'!$CH$3:$CH$341,$A60,'hobbits requirement'!$A$3:$A$341,$B60)</f>
        <v>0</v>
      </c>
      <c r="I60">
        <f>SUMIFS('hobbits requirement'!H$3:H$341,'hobbits requirement'!$CH$3:$CH$341,$A60,'hobbits requirement'!$A$3:$A$341,$B60)</f>
        <v>0</v>
      </c>
      <c r="J60">
        <f t="shared" si="5"/>
        <v>0</v>
      </c>
      <c r="K60">
        <f t="shared" si="9"/>
        <v>0</v>
      </c>
      <c r="L60">
        <f t="shared" si="10"/>
        <v>0</v>
      </c>
      <c r="M60">
        <f t="shared" si="11"/>
        <v>0</v>
      </c>
      <c r="N60">
        <f t="shared" si="12"/>
        <v>0</v>
      </c>
      <c r="O60">
        <f t="shared" si="13"/>
        <v>0</v>
      </c>
    </row>
    <row r="61" spans="1:15">
      <c r="A61">
        <v>1</v>
      </c>
      <c r="B61" s="38" t="s">
        <v>94</v>
      </c>
      <c r="C61" t="str">
        <f>VLOOKUP(B61,'hobbits requirement'!$A$3:$B$341,2,FALSE)</f>
        <v>Research</v>
      </c>
      <c r="D61">
        <f>SUMIFS('hobbits requirement'!K$3:K$341,'hobbits requirement'!$CH$3:$CH$341,$A61,'hobbits requirement'!$A$3:$A$341,$B61)</f>
        <v>0</v>
      </c>
      <c r="E61">
        <f>SUMIFS('hobbits requirement'!L$3:L$341,'hobbits requirement'!$CH$3:$CH$341,$A61,'hobbits requirement'!$A$3:$A$341,$B61)</f>
        <v>0</v>
      </c>
      <c r="F61">
        <f>SUMIFS('hobbits requirement'!M$3:M$341,'hobbits requirement'!$CH$3:$CH$341,$A61,'hobbits requirement'!$A$3:$A$341,$B61)</f>
        <v>0</v>
      </c>
      <c r="G61">
        <f>SUMIFS('hobbits requirement'!N$3:N$341,'hobbits requirement'!$CH$3:$CH$341,$A61,'hobbits requirement'!$A$3:$A$341,$B61)</f>
        <v>0</v>
      </c>
      <c r="H61">
        <f>SUMIFS('hobbits requirement'!O$3:O$341,'hobbits requirement'!$CH$3:$CH$341,$A61,'hobbits requirement'!$A$3:$A$341,$B61)</f>
        <v>0</v>
      </c>
      <c r="I61">
        <f>SUMIFS('hobbits requirement'!H$3:H$341,'hobbits requirement'!$CH$3:$CH$341,$A61,'hobbits requirement'!$A$3:$A$341,$B61)</f>
        <v>0</v>
      </c>
      <c r="J61">
        <f t="shared" si="5"/>
        <v>0</v>
      </c>
      <c r="K61">
        <f t="shared" si="9"/>
        <v>0</v>
      </c>
      <c r="L61">
        <f t="shared" si="10"/>
        <v>0</v>
      </c>
      <c r="M61">
        <f t="shared" si="11"/>
        <v>0</v>
      </c>
      <c r="N61">
        <f t="shared" si="12"/>
        <v>0</v>
      </c>
      <c r="O61">
        <f t="shared" si="13"/>
        <v>0</v>
      </c>
    </row>
    <row r="62" spans="1:15">
      <c r="A62">
        <v>1</v>
      </c>
      <c r="B62" s="38" t="s">
        <v>371</v>
      </c>
      <c r="C62" t="str">
        <f>VLOOKUP(B62,'hobbits requirement'!$A$3:$B$341,2,FALSE)</f>
        <v>Research</v>
      </c>
      <c r="D62">
        <f>SUMIFS('hobbits requirement'!K$3:K$341,'hobbits requirement'!$CH$3:$CH$341,$A62,'hobbits requirement'!$A$3:$A$341,$B62)</f>
        <v>0</v>
      </c>
      <c r="E62">
        <f>SUMIFS('hobbits requirement'!L$3:L$341,'hobbits requirement'!$CH$3:$CH$341,$A62,'hobbits requirement'!$A$3:$A$341,$B62)</f>
        <v>0</v>
      </c>
      <c r="F62">
        <f>SUMIFS('hobbits requirement'!M$3:M$341,'hobbits requirement'!$CH$3:$CH$341,$A62,'hobbits requirement'!$A$3:$A$341,$B62)</f>
        <v>0</v>
      </c>
      <c r="G62">
        <f>SUMIFS('hobbits requirement'!N$3:N$341,'hobbits requirement'!$CH$3:$CH$341,$A62,'hobbits requirement'!$A$3:$A$341,$B62)</f>
        <v>0</v>
      </c>
      <c r="H62">
        <f>SUMIFS('hobbits requirement'!O$3:O$341,'hobbits requirement'!$CH$3:$CH$341,$A62,'hobbits requirement'!$A$3:$A$341,$B62)</f>
        <v>0</v>
      </c>
      <c r="I62">
        <f>SUMIFS('hobbits requirement'!H$3:H$341,'hobbits requirement'!$CH$3:$CH$341,$A62,'hobbits requirement'!$A$3:$A$341,$B62)</f>
        <v>0</v>
      </c>
      <c r="J62">
        <f t="shared" si="5"/>
        <v>0</v>
      </c>
      <c r="K62">
        <f t="shared" si="9"/>
        <v>0</v>
      </c>
      <c r="L62">
        <f t="shared" si="10"/>
        <v>0</v>
      </c>
      <c r="M62">
        <f t="shared" si="11"/>
        <v>0</v>
      </c>
      <c r="N62">
        <f t="shared" si="12"/>
        <v>0</v>
      </c>
      <c r="O62">
        <f t="shared" si="13"/>
        <v>0</v>
      </c>
    </row>
    <row r="63" spans="1:15">
      <c r="A63">
        <v>1</v>
      </c>
      <c r="B63" s="38" t="s">
        <v>369</v>
      </c>
      <c r="C63" t="str">
        <f>VLOOKUP(B63,'hobbits requirement'!$A$3:$B$341,2,FALSE)</f>
        <v>Research</v>
      </c>
      <c r="D63">
        <f>SUMIFS('hobbits requirement'!K$3:K$341,'hobbits requirement'!$CH$3:$CH$341,$A63,'hobbits requirement'!$A$3:$A$341,$B63)</f>
        <v>0</v>
      </c>
      <c r="E63">
        <f>SUMIFS('hobbits requirement'!L$3:L$341,'hobbits requirement'!$CH$3:$CH$341,$A63,'hobbits requirement'!$A$3:$A$341,$B63)</f>
        <v>0</v>
      </c>
      <c r="F63">
        <f>SUMIFS('hobbits requirement'!M$3:M$341,'hobbits requirement'!$CH$3:$CH$341,$A63,'hobbits requirement'!$A$3:$A$341,$B63)</f>
        <v>0</v>
      </c>
      <c r="G63">
        <f>SUMIFS('hobbits requirement'!N$3:N$341,'hobbits requirement'!$CH$3:$CH$341,$A63,'hobbits requirement'!$A$3:$A$341,$B63)</f>
        <v>0</v>
      </c>
      <c r="H63">
        <f>SUMIFS('hobbits requirement'!O$3:O$341,'hobbits requirement'!$CH$3:$CH$341,$A63,'hobbits requirement'!$A$3:$A$341,$B63)</f>
        <v>0</v>
      </c>
      <c r="I63">
        <f>SUMIFS('hobbits requirement'!H$3:H$341,'hobbits requirement'!$CH$3:$CH$341,$A63,'hobbits requirement'!$A$3:$A$341,$B63)</f>
        <v>0</v>
      </c>
      <c r="J63">
        <f t="shared" si="5"/>
        <v>0</v>
      </c>
      <c r="K63">
        <f t="shared" si="9"/>
        <v>0</v>
      </c>
      <c r="L63">
        <f t="shared" si="10"/>
        <v>0</v>
      </c>
      <c r="M63">
        <f t="shared" si="11"/>
        <v>0</v>
      </c>
      <c r="N63">
        <f t="shared" si="12"/>
        <v>0</v>
      </c>
      <c r="O63">
        <f t="shared" si="13"/>
        <v>0</v>
      </c>
    </row>
    <row r="64" spans="1:15">
      <c r="A64">
        <v>1</v>
      </c>
      <c r="B64" s="38" t="s">
        <v>376</v>
      </c>
      <c r="C64" t="str">
        <f>VLOOKUP(B64,'hobbits requirement'!$A$3:$B$341,2,FALSE)</f>
        <v>Research</v>
      </c>
      <c r="D64">
        <f>SUMIFS('hobbits requirement'!K$3:K$341,'hobbits requirement'!$CH$3:$CH$341,$A64,'hobbits requirement'!$A$3:$A$341,$B64)</f>
        <v>0</v>
      </c>
      <c r="E64">
        <f>SUMIFS('hobbits requirement'!L$3:L$341,'hobbits requirement'!$CH$3:$CH$341,$A64,'hobbits requirement'!$A$3:$A$341,$B64)</f>
        <v>0</v>
      </c>
      <c r="F64">
        <f>SUMIFS('hobbits requirement'!M$3:M$341,'hobbits requirement'!$CH$3:$CH$341,$A64,'hobbits requirement'!$A$3:$A$341,$B64)</f>
        <v>0</v>
      </c>
      <c r="G64">
        <f>SUMIFS('hobbits requirement'!N$3:N$341,'hobbits requirement'!$CH$3:$CH$341,$A64,'hobbits requirement'!$A$3:$A$341,$B64)</f>
        <v>0</v>
      </c>
      <c r="H64">
        <f>SUMIFS('hobbits requirement'!O$3:O$341,'hobbits requirement'!$CH$3:$CH$341,$A64,'hobbits requirement'!$A$3:$A$341,$B64)</f>
        <v>0</v>
      </c>
      <c r="I64">
        <f>SUMIFS('hobbits requirement'!H$3:H$341,'hobbits requirement'!$CH$3:$CH$341,$A64,'hobbits requirement'!$A$3:$A$341,$B64)</f>
        <v>0</v>
      </c>
      <c r="J64">
        <f t="shared" si="5"/>
        <v>0</v>
      </c>
      <c r="K64">
        <f t="shared" si="9"/>
        <v>0</v>
      </c>
      <c r="L64">
        <f t="shared" si="10"/>
        <v>0</v>
      </c>
      <c r="M64">
        <f t="shared" si="11"/>
        <v>0</v>
      </c>
      <c r="N64">
        <f t="shared" si="12"/>
        <v>0</v>
      </c>
      <c r="O64">
        <f t="shared" si="13"/>
        <v>0</v>
      </c>
    </row>
    <row r="65" spans="1:19">
      <c r="A65">
        <v>1</v>
      </c>
      <c r="B65" s="38" t="s">
        <v>98</v>
      </c>
      <c r="C65" t="str">
        <f>VLOOKUP(B65,'hobbits requirement'!$A$3:$B$341,2,FALSE)</f>
        <v>Research</v>
      </c>
      <c r="D65">
        <f>SUMIFS('hobbits requirement'!K$3:K$341,'hobbits requirement'!$CH$3:$CH$341,$A65,'hobbits requirement'!$A$3:$A$341,$B65)</f>
        <v>0</v>
      </c>
      <c r="E65">
        <f>SUMIFS('hobbits requirement'!L$3:L$341,'hobbits requirement'!$CH$3:$CH$341,$A65,'hobbits requirement'!$A$3:$A$341,$B65)</f>
        <v>0</v>
      </c>
      <c r="F65">
        <f>SUMIFS('hobbits requirement'!M$3:M$341,'hobbits requirement'!$CH$3:$CH$341,$A65,'hobbits requirement'!$A$3:$A$341,$B65)</f>
        <v>0</v>
      </c>
      <c r="G65">
        <f>SUMIFS('hobbits requirement'!N$3:N$341,'hobbits requirement'!$CH$3:$CH$341,$A65,'hobbits requirement'!$A$3:$A$341,$B65)</f>
        <v>0</v>
      </c>
      <c r="H65">
        <f>SUMIFS('hobbits requirement'!O$3:O$341,'hobbits requirement'!$CH$3:$CH$341,$A65,'hobbits requirement'!$A$3:$A$341,$B65)</f>
        <v>0</v>
      </c>
      <c r="I65">
        <f>SUMIFS('hobbits requirement'!H$3:H$341,'hobbits requirement'!$CH$3:$CH$341,$A65,'hobbits requirement'!$A$3:$A$341,$B65)</f>
        <v>0</v>
      </c>
      <c r="J65">
        <f t="shared" si="5"/>
        <v>0</v>
      </c>
      <c r="K65">
        <f t="shared" si="9"/>
        <v>0</v>
      </c>
      <c r="L65">
        <f t="shared" si="10"/>
        <v>0</v>
      </c>
      <c r="M65">
        <f t="shared" si="11"/>
        <v>0</v>
      </c>
      <c r="N65">
        <f t="shared" si="12"/>
        <v>0</v>
      </c>
      <c r="O65">
        <f t="shared" si="13"/>
        <v>0</v>
      </c>
    </row>
    <row r="66" spans="1:19">
      <c r="A66">
        <v>1</v>
      </c>
      <c r="B66" s="38" t="s">
        <v>370</v>
      </c>
      <c r="C66" t="str">
        <f>VLOOKUP(B66,'hobbits requirement'!$A$3:$B$341,2,FALSE)</f>
        <v>Research</v>
      </c>
      <c r="D66">
        <f>SUMIFS('hobbits requirement'!K$3:K$341,'hobbits requirement'!$CH$3:$CH$341,$A66,'hobbits requirement'!$A$3:$A$341,$B66)</f>
        <v>0</v>
      </c>
      <c r="E66">
        <f>SUMIFS('hobbits requirement'!L$3:L$341,'hobbits requirement'!$CH$3:$CH$341,$A66,'hobbits requirement'!$A$3:$A$341,$B66)</f>
        <v>0</v>
      </c>
      <c r="F66">
        <f>SUMIFS('hobbits requirement'!M$3:M$341,'hobbits requirement'!$CH$3:$CH$341,$A66,'hobbits requirement'!$A$3:$A$341,$B66)</f>
        <v>0</v>
      </c>
      <c r="G66">
        <f>SUMIFS('hobbits requirement'!N$3:N$341,'hobbits requirement'!$CH$3:$CH$341,$A66,'hobbits requirement'!$A$3:$A$341,$B66)</f>
        <v>0</v>
      </c>
      <c r="H66">
        <f>SUMIFS('hobbits requirement'!O$3:O$341,'hobbits requirement'!$CH$3:$CH$341,$A66,'hobbits requirement'!$A$3:$A$341,$B66)</f>
        <v>0</v>
      </c>
      <c r="I66">
        <f>SUMIFS('hobbits requirement'!H$3:H$341,'hobbits requirement'!$CH$3:$CH$341,$A66,'hobbits requirement'!$A$3:$A$341,$B66)</f>
        <v>0</v>
      </c>
      <c r="J66">
        <f t="shared" si="5"/>
        <v>0</v>
      </c>
      <c r="K66">
        <f t="shared" si="9"/>
        <v>0</v>
      </c>
      <c r="L66">
        <f t="shared" si="10"/>
        <v>0</v>
      </c>
      <c r="M66">
        <f t="shared" si="11"/>
        <v>0</v>
      </c>
      <c r="N66">
        <f t="shared" si="12"/>
        <v>0</v>
      </c>
      <c r="O66">
        <f t="shared" si="13"/>
        <v>0</v>
      </c>
    </row>
    <row r="67" spans="1:19">
      <c r="A67">
        <v>1</v>
      </c>
      <c r="B67" s="38" t="s">
        <v>375</v>
      </c>
      <c r="C67" t="str">
        <f>VLOOKUP(B67,'hobbits requirement'!$A$3:$B$341,2,FALSE)</f>
        <v>Research</v>
      </c>
      <c r="D67">
        <f>SUMIFS('hobbits requirement'!K$3:K$341,'hobbits requirement'!$CH$3:$CH$341,$A67,'hobbits requirement'!$A$3:$A$341,$B67)</f>
        <v>0</v>
      </c>
      <c r="E67">
        <f>SUMIFS('hobbits requirement'!L$3:L$341,'hobbits requirement'!$CH$3:$CH$341,$A67,'hobbits requirement'!$A$3:$A$341,$B67)</f>
        <v>0</v>
      </c>
      <c r="F67">
        <f>SUMIFS('hobbits requirement'!M$3:M$341,'hobbits requirement'!$CH$3:$CH$341,$A67,'hobbits requirement'!$A$3:$A$341,$B67)</f>
        <v>0</v>
      </c>
      <c r="G67">
        <f>SUMIFS('hobbits requirement'!N$3:N$341,'hobbits requirement'!$CH$3:$CH$341,$A67,'hobbits requirement'!$A$3:$A$341,$B67)</f>
        <v>0</v>
      </c>
      <c r="H67">
        <f>SUMIFS('hobbits requirement'!O$3:O$341,'hobbits requirement'!$CH$3:$CH$341,$A67,'hobbits requirement'!$A$3:$A$341,$B67)</f>
        <v>0</v>
      </c>
      <c r="I67">
        <f>SUMIFS('hobbits requirement'!H$3:H$341,'hobbits requirement'!$CH$3:$CH$341,$A67,'hobbits requirement'!$A$3:$A$341,$B67)</f>
        <v>0</v>
      </c>
      <c r="J67">
        <f t="shared" si="5"/>
        <v>0</v>
      </c>
      <c r="K67">
        <f t="shared" si="9"/>
        <v>0</v>
      </c>
      <c r="L67">
        <f t="shared" si="10"/>
        <v>0</v>
      </c>
      <c r="M67">
        <f t="shared" si="11"/>
        <v>0</v>
      </c>
      <c r="N67">
        <f t="shared" si="12"/>
        <v>0</v>
      </c>
      <c r="O67">
        <f t="shared" si="13"/>
        <v>0</v>
      </c>
    </row>
    <row r="68" spans="1:19">
      <c r="A68">
        <v>1</v>
      </c>
      <c r="B68" s="38" t="s">
        <v>368</v>
      </c>
      <c r="C68" t="str">
        <f>VLOOKUP(B68,'hobbits requirement'!$A$3:$B$341,2,FALSE)</f>
        <v>Research</v>
      </c>
      <c r="D68">
        <f>SUMIFS('hobbits requirement'!K$3:K$341,'hobbits requirement'!$CH$3:$CH$341,$A68,'hobbits requirement'!$A$3:$A$341,$B68)</f>
        <v>0</v>
      </c>
      <c r="E68">
        <f>SUMIFS('hobbits requirement'!L$3:L$341,'hobbits requirement'!$CH$3:$CH$341,$A68,'hobbits requirement'!$A$3:$A$341,$B68)</f>
        <v>0</v>
      </c>
      <c r="F68">
        <f>SUMIFS('hobbits requirement'!M$3:M$341,'hobbits requirement'!$CH$3:$CH$341,$A68,'hobbits requirement'!$A$3:$A$341,$B68)</f>
        <v>0</v>
      </c>
      <c r="G68">
        <f>SUMIFS('hobbits requirement'!N$3:N$341,'hobbits requirement'!$CH$3:$CH$341,$A68,'hobbits requirement'!$A$3:$A$341,$B68)</f>
        <v>0</v>
      </c>
      <c r="H68">
        <f>SUMIFS('hobbits requirement'!O$3:O$341,'hobbits requirement'!$CH$3:$CH$341,$A68,'hobbits requirement'!$A$3:$A$341,$B68)</f>
        <v>0</v>
      </c>
      <c r="I68">
        <f>SUMIFS('hobbits requirement'!H$3:H$341,'hobbits requirement'!$CH$3:$CH$341,$A68,'hobbits requirement'!$A$3:$A$341,$B68)</f>
        <v>0</v>
      </c>
      <c r="J68">
        <f t="shared" si="5"/>
        <v>0</v>
      </c>
      <c r="K68">
        <f t="shared" si="9"/>
        <v>0</v>
      </c>
      <c r="L68">
        <f t="shared" si="10"/>
        <v>0</v>
      </c>
      <c r="M68">
        <f t="shared" si="11"/>
        <v>0</v>
      </c>
      <c r="N68">
        <f t="shared" si="12"/>
        <v>0</v>
      </c>
      <c r="O68">
        <f t="shared" si="13"/>
        <v>0</v>
      </c>
    </row>
    <row r="69" spans="1:19">
      <c r="A69">
        <v>1</v>
      </c>
      <c r="B69" s="38" t="s">
        <v>102</v>
      </c>
      <c r="C69" t="str">
        <f>VLOOKUP(B69,'hobbits requirement'!$A$3:$B$341,2,FALSE)</f>
        <v>Research</v>
      </c>
      <c r="D69">
        <f>SUMIFS('hobbits requirement'!K$3:K$341,'hobbits requirement'!$CH$3:$CH$341,$A69,'hobbits requirement'!$A$3:$A$341,$B69)</f>
        <v>0</v>
      </c>
      <c r="E69">
        <f>SUMIFS('hobbits requirement'!L$3:L$341,'hobbits requirement'!$CH$3:$CH$341,$A69,'hobbits requirement'!$A$3:$A$341,$B69)</f>
        <v>0</v>
      </c>
      <c r="F69">
        <f>SUMIFS('hobbits requirement'!M$3:M$341,'hobbits requirement'!$CH$3:$CH$341,$A69,'hobbits requirement'!$A$3:$A$341,$B69)</f>
        <v>0</v>
      </c>
      <c r="G69">
        <f>SUMIFS('hobbits requirement'!N$3:N$341,'hobbits requirement'!$CH$3:$CH$341,$A69,'hobbits requirement'!$A$3:$A$341,$B69)</f>
        <v>0</v>
      </c>
      <c r="H69">
        <f>SUMIFS('hobbits requirement'!O$3:O$341,'hobbits requirement'!$CH$3:$CH$341,$A69,'hobbits requirement'!$A$3:$A$341,$B69)</f>
        <v>0</v>
      </c>
      <c r="I69">
        <f>SUMIFS('hobbits requirement'!H$3:H$341,'hobbits requirement'!$CH$3:$CH$341,$A69,'hobbits requirement'!$A$3:$A$341,$B69)</f>
        <v>0</v>
      </c>
      <c r="J69">
        <f t="shared" si="5"/>
        <v>0</v>
      </c>
      <c r="K69">
        <f t="shared" si="9"/>
        <v>0</v>
      </c>
      <c r="L69">
        <f t="shared" si="10"/>
        <v>0</v>
      </c>
      <c r="M69">
        <f t="shared" si="11"/>
        <v>0</v>
      </c>
      <c r="N69">
        <f t="shared" si="12"/>
        <v>0</v>
      </c>
      <c r="O69">
        <f t="shared" si="13"/>
        <v>0</v>
      </c>
    </row>
    <row r="70" spans="1:19">
      <c r="A70">
        <v>1</v>
      </c>
      <c r="B70" s="38" t="s">
        <v>377</v>
      </c>
      <c r="C70" t="str">
        <f>VLOOKUP(B70,'hobbits requirement'!$A$3:$B$341,2,FALSE)</f>
        <v>Research</v>
      </c>
      <c r="D70">
        <f>SUMIFS('hobbits requirement'!K$3:K$341,'hobbits requirement'!$CH$3:$CH$341,$A70,'hobbits requirement'!$A$3:$A$341,$B70)</f>
        <v>0</v>
      </c>
      <c r="E70">
        <f>SUMIFS('hobbits requirement'!L$3:L$341,'hobbits requirement'!$CH$3:$CH$341,$A70,'hobbits requirement'!$A$3:$A$341,$B70)</f>
        <v>0</v>
      </c>
      <c r="F70">
        <f>SUMIFS('hobbits requirement'!M$3:M$341,'hobbits requirement'!$CH$3:$CH$341,$A70,'hobbits requirement'!$A$3:$A$341,$B70)</f>
        <v>0</v>
      </c>
      <c r="G70">
        <f>SUMIFS('hobbits requirement'!N$3:N$341,'hobbits requirement'!$CH$3:$CH$341,$A70,'hobbits requirement'!$A$3:$A$341,$B70)</f>
        <v>0</v>
      </c>
      <c r="H70">
        <f>SUMIFS('hobbits requirement'!O$3:O$341,'hobbits requirement'!$CH$3:$CH$341,$A70,'hobbits requirement'!$A$3:$A$341,$B70)</f>
        <v>0</v>
      </c>
      <c r="I70">
        <f>SUMIFS('hobbits requirement'!H$3:H$341,'hobbits requirement'!$CH$3:$CH$341,$A70,'hobbits requirement'!$A$3:$A$341,$B70)</f>
        <v>0</v>
      </c>
      <c r="J70">
        <f t="shared" ref="J70:J137" si="24">ROUNDUP(I70/30,0)</f>
        <v>0</v>
      </c>
      <c r="K70">
        <f t="shared" si="9"/>
        <v>0</v>
      </c>
      <c r="L70">
        <f t="shared" si="10"/>
        <v>0</v>
      </c>
      <c r="M70">
        <f t="shared" si="11"/>
        <v>0</v>
      </c>
      <c r="N70">
        <f t="shared" si="12"/>
        <v>0</v>
      </c>
      <c r="O70">
        <f t="shared" si="13"/>
        <v>0</v>
      </c>
    </row>
    <row r="71" spans="1:19">
      <c r="A71">
        <v>1</v>
      </c>
      <c r="B71" s="38" t="s">
        <v>373</v>
      </c>
      <c r="C71" t="str">
        <f>VLOOKUP(B71,'hobbits requirement'!$A$3:$B$341,2,FALSE)</f>
        <v>Research</v>
      </c>
      <c r="D71">
        <f>SUMIFS('hobbits requirement'!K$3:K$341,'hobbits requirement'!$CH$3:$CH$341,$A71,'hobbits requirement'!$A$3:$A$341,$B71)</f>
        <v>0</v>
      </c>
      <c r="E71">
        <f>SUMIFS('hobbits requirement'!L$3:L$341,'hobbits requirement'!$CH$3:$CH$341,$A71,'hobbits requirement'!$A$3:$A$341,$B71)</f>
        <v>0</v>
      </c>
      <c r="F71">
        <f>SUMIFS('hobbits requirement'!M$3:M$341,'hobbits requirement'!$CH$3:$CH$341,$A71,'hobbits requirement'!$A$3:$A$341,$B71)</f>
        <v>0</v>
      </c>
      <c r="G71">
        <f>SUMIFS('hobbits requirement'!N$3:N$341,'hobbits requirement'!$CH$3:$CH$341,$A71,'hobbits requirement'!$A$3:$A$341,$B71)</f>
        <v>0</v>
      </c>
      <c r="H71">
        <f>SUMIFS('hobbits requirement'!O$3:O$341,'hobbits requirement'!$CH$3:$CH$341,$A71,'hobbits requirement'!$A$3:$A$341,$B71)</f>
        <v>0</v>
      </c>
      <c r="I71">
        <f>SUMIFS('hobbits requirement'!H$3:H$341,'hobbits requirement'!$CH$3:$CH$341,$A71,'hobbits requirement'!$A$3:$A$341,$B71)</f>
        <v>0</v>
      </c>
      <c r="J71">
        <f t="shared" si="24"/>
        <v>0</v>
      </c>
      <c r="K71">
        <f t="shared" si="9"/>
        <v>0</v>
      </c>
      <c r="L71">
        <f t="shared" si="10"/>
        <v>0</v>
      </c>
      <c r="M71">
        <f t="shared" si="11"/>
        <v>0</v>
      </c>
      <c r="N71">
        <f t="shared" si="12"/>
        <v>0</v>
      </c>
      <c r="O71">
        <f t="shared" si="13"/>
        <v>0</v>
      </c>
    </row>
    <row r="72" spans="1:19">
      <c r="A72">
        <v>1</v>
      </c>
      <c r="B72" s="38" t="s">
        <v>372</v>
      </c>
      <c r="C72" t="str">
        <f>VLOOKUP(B72,'hobbits requirement'!$A$3:$B$341,2,FALSE)</f>
        <v>Research</v>
      </c>
      <c r="D72">
        <f>SUMIFS('hobbits requirement'!K$3:K$341,'hobbits requirement'!$CH$3:$CH$341,$A72,'hobbits requirement'!$A$3:$A$341,$B72)</f>
        <v>0</v>
      </c>
      <c r="E72">
        <f>SUMIFS('hobbits requirement'!L$3:L$341,'hobbits requirement'!$CH$3:$CH$341,$A72,'hobbits requirement'!$A$3:$A$341,$B72)</f>
        <v>0</v>
      </c>
      <c r="F72">
        <f>SUMIFS('hobbits requirement'!M$3:M$341,'hobbits requirement'!$CH$3:$CH$341,$A72,'hobbits requirement'!$A$3:$A$341,$B72)</f>
        <v>0</v>
      </c>
      <c r="G72">
        <f>SUMIFS('hobbits requirement'!N$3:N$341,'hobbits requirement'!$CH$3:$CH$341,$A72,'hobbits requirement'!$A$3:$A$341,$B72)</f>
        <v>0</v>
      </c>
      <c r="H72">
        <f>SUMIFS('hobbits requirement'!O$3:O$341,'hobbits requirement'!$CH$3:$CH$341,$A72,'hobbits requirement'!$A$3:$A$341,$B72)</f>
        <v>0</v>
      </c>
      <c r="I72">
        <f>SUMIFS('hobbits requirement'!H$3:H$341,'hobbits requirement'!$CH$3:$CH$341,$A72,'hobbits requirement'!$A$3:$A$341,$B72)</f>
        <v>0</v>
      </c>
      <c r="J72">
        <f t="shared" si="24"/>
        <v>0</v>
      </c>
      <c r="K72">
        <f t="shared" si="9"/>
        <v>0</v>
      </c>
      <c r="L72">
        <f t="shared" si="10"/>
        <v>0</v>
      </c>
      <c r="M72">
        <f t="shared" si="11"/>
        <v>0</v>
      </c>
      <c r="N72">
        <f t="shared" si="12"/>
        <v>0</v>
      </c>
      <c r="O72">
        <f t="shared" si="13"/>
        <v>0</v>
      </c>
    </row>
    <row r="73" spans="1:19" ht="25.5">
      <c r="B73" s="38"/>
      <c r="J73" s="41" t="s">
        <v>400</v>
      </c>
      <c r="K73" s="41" t="s">
        <v>395</v>
      </c>
      <c r="L73" s="41" t="s">
        <v>396</v>
      </c>
      <c r="M73" s="41" t="s">
        <v>397</v>
      </c>
      <c r="N73" s="41" t="s">
        <v>398</v>
      </c>
      <c r="O73" s="41" t="s">
        <v>399</v>
      </c>
      <c r="P73" s="41" t="s">
        <v>401</v>
      </c>
      <c r="Q73" s="41" t="s">
        <v>402</v>
      </c>
      <c r="R73" s="41" t="s">
        <v>403</v>
      </c>
      <c r="S73" s="41" t="s">
        <v>404</v>
      </c>
    </row>
    <row r="74" spans="1:19">
      <c r="B74" s="38"/>
      <c r="J74" s="42">
        <f>SUM(J39:J72)</f>
        <v>0</v>
      </c>
      <c r="K74" s="42">
        <f>SUM(D39:D74)</f>
        <v>0</v>
      </c>
      <c r="L74" s="42">
        <f>SUM(E39:E74)</f>
        <v>0</v>
      </c>
      <c r="M74" s="42">
        <f>SUM(F39:F74)</f>
        <v>0</v>
      </c>
      <c r="N74" s="42">
        <f>SUM(G39:G74)</f>
        <v>0</v>
      </c>
      <c r="O74" s="42">
        <f>SUM(H39:H74)</f>
        <v>0</v>
      </c>
      <c r="P74" s="41">
        <v>0</v>
      </c>
      <c r="Q74" s="41">
        <v>0</v>
      </c>
      <c r="R74" s="41">
        <v>0</v>
      </c>
      <c r="S74" s="41">
        <v>0</v>
      </c>
    </row>
    <row r="75" spans="1:19">
      <c r="A75">
        <v>2</v>
      </c>
      <c r="B75" s="38" t="s">
        <v>355</v>
      </c>
      <c r="C75" t="str">
        <f>VLOOKUP(B75,'hobbits requirement'!$A$3:$B$341,2,FALSE)</f>
        <v>Building</v>
      </c>
      <c r="D75">
        <f>SUMIFS('hobbits requirement'!K$3:K$341,'hobbits requirement'!$CH$3:$CH$341,$A75,'hobbits requirement'!$A$3:$A$341,$B75)</f>
        <v>0</v>
      </c>
      <c r="E75">
        <f>SUMIFS('hobbits requirement'!L$3:L$341,'hobbits requirement'!$CH$3:$CH$341,$A75,'hobbits requirement'!$A$3:$A$341,$B75)</f>
        <v>0</v>
      </c>
      <c r="F75">
        <f>SUMIFS('hobbits requirement'!M$3:M$341,'hobbits requirement'!$CH$3:$CH$341,$A75,'hobbits requirement'!$A$3:$A$341,$B75)</f>
        <v>0</v>
      </c>
      <c r="G75">
        <f>SUMIFS('hobbits requirement'!N$3:N$341,'hobbits requirement'!$CH$3:$CH$341,$A75,'hobbits requirement'!$A$3:$A$341,$B75)</f>
        <v>0</v>
      </c>
      <c r="H75">
        <f>SUMIFS('hobbits requirement'!O$3:O$341,'hobbits requirement'!$CH$3:$CH$341,$A75,'hobbits requirement'!$A$3:$A$341,$B75)</f>
        <v>0</v>
      </c>
      <c r="I75">
        <f>SUMIFS('hobbits requirement'!H$3:H$341,'hobbits requirement'!$CH$3:$CH$341,$A75,'hobbits requirement'!$A$3:$A$341,$B75)</f>
        <v>0</v>
      </c>
      <c r="J75">
        <f t="shared" si="24"/>
        <v>0</v>
      </c>
      <c r="K75">
        <f t="shared" ref="K75:K108" si="25">IF(K$110=0,0,ROUND(D75/K$110*100,1))</f>
        <v>0</v>
      </c>
      <c r="L75">
        <f t="shared" ref="L75:L108" si="26">IF(L$110=0,0,ROUND(E75/L$110*100,1))</f>
        <v>0</v>
      </c>
      <c r="M75">
        <f t="shared" ref="M75:M108" si="27">IF(M$110=0,0,ROUND(F75/M$110*100,1))</f>
        <v>0</v>
      </c>
      <c r="N75">
        <f t="shared" ref="N75:N108" si="28">IF(N$110=0,0,ROUND(G75/N$110*100,1))</f>
        <v>0</v>
      </c>
      <c r="O75">
        <f t="shared" ref="O75:O108" si="29">IF(O$110=0,0,ROUND(H75/O$110*100,1))</f>
        <v>0</v>
      </c>
    </row>
    <row r="76" spans="1:19">
      <c r="A76">
        <v>2</v>
      </c>
      <c r="B76" s="39" t="s">
        <v>356</v>
      </c>
      <c r="C76" t="str">
        <f>VLOOKUP(B76,'hobbits requirement'!$A$3:$B$341,2,FALSE)</f>
        <v>Building</v>
      </c>
      <c r="D76">
        <f>SUMIFS('hobbits requirement'!K$3:K$341,'hobbits requirement'!$CH$3:$CH$341,$A76,'hobbits requirement'!$A$3:$A$341,$B76)</f>
        <v>0</v>
      </c>
      <c r="E76">
        <f>SUMIFS('hobbits requirement'!L$3:L$341,'hobbits requirement'!$CH$3:$CH$341,$A76,'hobbits requirement'!$A$3:$A$341,$B76)</f>
        <v>122760</v>
      </c>
      <c r="F76">
        <f>SUMIFS('hobbits requirement'!M$3:M$341,'hobbits requirement'!$CH$3:$CH$341,$A76,'hobbits requirement'!$A$3:$A$341,$B76)</f>
        <v>2557500</v>
      </c>
      <c r="G76">
        <f>SUMIFS('hobbits requirement'!N$3:N$341,'hobbits requirement'!$CH$3:$CH$341,$A76,'hobbits requirement'!$A$3:$A$341,$B76)</f>
        <v>1534500</v>
      </c>
      <c r="H76">
        <f>SUMIFS('hobbits requirement'!O$3:O$341,'hobbits requirement'!$CH$3:$CH$341,$A76,'hobbits requirement'!$A$3:$A$341,$B76)</f>
        <v>204600</v>
      </c>
      <c r="I76">
        <f>SUMIFS('hobbits requirement'!H$3:H$341,'hobbits requirement'!$CH$3:$CH$341,$A76,'hobbits requirement'!$A$3:$A$341,$B76)</f>
        <v>490575</v>
      </c>
      <c r="J76">
        <f t="shared" si="24"/>
        <v>16353</v>
      </c>
      <c r="K76">
        <f t="shared" si="25"/>
        <v>0</v>
      </c>
      <c r="L76">
        <f t="shared" si="26"/>
        <v>2.6</v>
      </c>
      <c r="M76">
        <f t="shared" si="27"/>
        <v>48.8</v>
      </c>
      <c r="N76">
        <f t="shared" si="28"/>
        <v>34.1</v>
      </c>
      <c r="O76">
        <f t="shared" si="29"/>
        <v>3.6</v>
      </c>
    </row>
    <row r="77" spans="1:19">
      <c r="A77">
        <v>2</v>
      </c>
      <c r="B77" s="38" t="s">
        <v>358</v>
      </c>
      <c r="C77" t="str">
        <f>VLOOKUP(B77,'hobbits requirement'!$A$3:$B$341,2,FALSE)</f>
        <v>Building</v>
      </c>
      <c r="D77">
        <f>SUMIFS('hobbits requirement'!K$3:K$341,'hobbits requirement'!$CH$3:$CH$341,$A77,'hobbits requirement'!$A$3:$A$341,$B77)</f>
        <v>0</v>
      </c>
      <c r="E77">
        <f>SUMIFS('hobbits requirement'!L$3:L$341,'hobbits requirement'!$CH$3:$CH$341,$A77,'hobbits requirement'!$A$3:$A$341,$B77)</f>
        <v>0</v>
      </c>
      <c r="F77">
        <f>SUMIFS('hobbits requirement'!M$3:M$341,'hobbits requirement'!$CH$3:$CH$341,$A77,'hobbits requirement'!$A$3:$A$341,$B77)</f>
        <v>0</v>
      </c>
      <c r="G77">
        <f>SUMIFS('hobbits requirement'!N$3:N$341,'hobbits requirement'!$CH$3:$CH$341,$A77,'hobbits requirement'!$A$3:$A$341,$B77)</f>
        <v>0</v>
      </c>
      <c r="H77">
        <f>SUMIFS('hobbits requirement'!O$3:O$341,'hobbits requirement'!$CH$3:$CH$341,$A77,'hobbits requirement'!$A$3:$A$341,$B77)</f>
        <v>0</v>
      </c>
      <c r="I77">
        <f>SUMIFS('hobbits requirement'!H$3:H$341,'hobbits requirement'!$CH$3:$CH$341,$A77,'hobbits requirement'!$A$3:$A$341,$B77)</f>
        <v>0</v>
      </c>
      <c r="J77">
        <f t="shared" si="24"/>
        <v>0</v>
      </c>
      <c r="K77">
        <f t="shared" si="25"/>
        <v>0</v>
      </c>
      <c r="L77">
        <f t="shared" si="26"/>
        <v>0</v>
      </c>
      <c r="M77">
        <f t="shared" si="27"/>
        <v>0</v>
      </c>
      <c r="N77">
        <f t="shared" si="28"/>
        <v>0</v>
      </c>
      <c r="O77">
        <f t="shared" si="29"/>
        <v>0</v>
      </c>
    </row>
    <row r="78" spans="1:19">
      <c r="A78">
        <v>2</v>
      </c>
      <c r="B78" s="38" t="s">
        <v>75</v>
      </c>
      <c r="C78" t="str">
        <f>VLOOKUP(B78,'hobbits requirement'!$A$3:$B$341,2,FALSE)</f>
        <v>Building</v>
      </c>
      <c r="D78">
        <f>SUMIFS('hobbits requirement'!K$3:K$341,'hobbits requirement'!$CH$3:$CH$341,$A78,'hobbits requirement'!$A$3:$A$341,$B78)</f>
        <v>0</v>
      </c>
      <c r="E78">
        <f>SUMIFS('hobbits requirement'!L$3:L$341,'hobbits requirement'!$CH$3:$CH$341,$A78,'hobbits requirement'!$A$3:$A$341,$B78)</f>
        <v>255750</v>
      </c>
      <c r="F78">
        <f>SUMIFS('hobbits requirement'!M$3:M$341,'hobbits requirement'!$CH$3:$CH$341,$A78,'hobbits requirement'!$A$3:$A$341,$B78)</f>
        <v>1227600</v>
      </c>
      <c r="G78">
        <f>SUMIFS('hobbits requirement'!N$3:N$341,'hobbits requirement'!$CH$3:$CH$341,$A78,'hobbits requirement'!$A$3:$A$341,$B78)</f>
        <v>1534500</v>
      </c>
      <c r="H78">
        <f>SUMIFS('hobbits requirement'!O$3:O$341,'hobbits requirement'!$CH$3:$CH$341,$A78,'hobbits requirement'!$A$3:$A$341,$B78)</f>
        <v>511500</v>
      </c>
      <c r="I78">
        <f>SUMIFS('hobbits requirement'!H$3:H$341,'hobbits requirement'!$CH$3:$CH$341,$A78,'hobbits requirement'!$A$3:$A$341,$B78)</f>
        <v>306900</v>
      </c>
      <c r="J78">
        <f t="shared" si="24"/>
        <v>10230</v>
      </c>
      <c r="K78">
        <f t="shared" si="25"/>
        <v>0</v>
      </c>
      <c r="L78">
        <f t="shared" si="26"/>
        <v>5.5</v>
      </c>
      <c r="M78">
        <f t="shared" si="27"/>
        <v>23.4</v>
      </c>
      <c r="N78">
        <f t="shared" si="28"/>
        <v>34.1</v>
      </c>
      <c r="O78">
        <f t="shared" si="29"/>
        <v>9.1</v>
      </c>
    </row>
    <row r="79" spans="1:19">
      <c r="A79">
        <v>2</v>
      </c>
      <c r="B79" s="38" t="s">
        <v>357</v>
      </c>
      <c r="C79" t="str">
        <f>VLOOKUP(B79,'hobbits requirement'!$A$3:$B$341,2,FALSE)</f>
        <v>Building</v>
      </c>
      <c r="D79">
        <f>SUMIFS('hobbits requirement'!K$3:K$341,'hobbits requirement'!$CH$3:$CH$341,$A79,'hobbits requirement'!$A$3:$A$341,$B79)</f>
        <v>0</v>
      </c>
      <c r="E79">
        <f>SUMIFS('hobbits requirement'!L$3:L$341,'hobbits requirement'!$CH$3:$CH$341,$A79,'hobbits requirement'!$A$3:$A$341,$B79)</f>
        <v>0</v>
      </c>
      <c r="F79">
        <f>SUMIFS('hobbits requirement'!M$3:M$341,'hobbits requirement'!$CH$3:$CH$341,$A79,'hobbits requirement'!$A$3:$A$341,$B79)</f>
        <v>0</v>
      </c>
      <c r="G79">
        <f>SUMIFS('hobbits requirement'!N$3:N$341,'hobbits requirement'!$CH$3:$CH$341,$A79,'hobbits requirement'!$A$3:$A$341,$B79)</f>
        <v>0</v>
      </c>
      <c r="H79">
        <f>SUMIFS('hobbits requirement'!O$3:O$341,'hobbits requirement'!$CH$3:$CH$341,$A79,'hobbits requirement'!$A$3:$A$341,$B79)</f>
        <v>0</v>
      </c>
      <c r="I79">
        <f>SUMIFS('hobbits requirement'!H$3:H$341,'hobbits requirement'!$CH$3:$CH$341,$A79,'hobbits requirement'!$A$3:$A$341,$B79)</f>
        <v>0</v>
      </c>
      <c r="J79">
        <f t="shared" si="24"/>
        <v>0</v>
      </c>
      <c r="K79">
        <f t="shared" si="25"/>
        <v>0</v>
      </c>
      <c r="L79">
        <f t="shared" si="26"/>
        <v>0</v>
      </c>
      <c r="M79">
        <f t="shared" si="27"/>
        <v>0</v>
      </c>
      <c r="N79">
        <f t="shared" si="28"/>
        <v>0</v>
      </c>
      <c r="O79">
        <f t="shared" si="29"/>
        <v>0</v>
      </c>
    </row>
    <row r="80" spans="1:19">
      <c r="A80">
        <v>2</v>
      </c>
      <c r="B80" s="38" t="s">
        <v>361</v>
      </c>
      <c r="C80" t="str">
        <f>VLOOKUP(B80,'hobbits requirement'!$A$3:$B$341,2,FALSE)</f>
        <v>Building</v>
      </c>
      <c r="D80">
        <f>SUMIFS('hobbits requirement'!K$3:K$341,'hobbits requirement'!$CH$3:$CH$341,$A80,'hobbits requirement'!$A$3:$A$341,$B80)</f>
        <v>0</v>
      </c>
      <c r="E80">
        <f>SUMIFS('hobbits requirement'!L$3:L$341,'hobbits requirement'!$CH$3:$CH$341,$A80,'hobbits requirement'!$A$3:$A$341,$B80)</f>
        <v>0</v>
      </c>
      <c r="F80">
        <f>SUMIFS('hobbits requirement'!M$3:M$341,'hobbits requirement'!$CH$3:$CH$341,$A80,'hobbits requirement'!$A$3:$A$341,$B80)</f>
        <v>0</v>
      </c>
      <c r="G80">
        <f>SUMIFS('hobbits requirement'!N$3:N$341,'hobbits requirement'!$CH$3:$CH$341,$A80,'hobbits requirement'!$A$3:$A$341,$B80)</f>
        <v>0</v>
      </c>
      <c r="H80">
        <f>SUMIFS('hobbits requirement'!O$3:O$341,'hobbits requirement'!$CH$3:$CH$341,$A80,'hobbits requirement'!$A$3:$A$341,$B80)</f>
        <v>0</v>
      </c>
      <c r="I80">
        <f>SUMIFS('hobbits requirement'!H$3:H$341,'hobbits requirement'!$CH$3:$CH$341,$A80,'hobbits requirement'!$A$3:$A$341,$B80)</f>
        <v>0</v>
      </c>
      <c r="J80">
        <f t="shared" si="24"/>
        <v>0</v>
      </c>
      <c r="K80">
        <f t="shared" si="25"/>
        <v>0</v>
      </c>
      <c r="L80">
        <f t="shared" si="26"/>
        <v>0</v>
      </c>
      <c r="M80">
        <f t="shared" si="27"/>
        <v>0</v>
      </c>
      <c r="N80">
        <f t="shared" si="28"/>
        <v>0</v>
      </c>
      <c r="O80">
        <f t="shared" si="29"/>
        <v>0</v>
      </c>
    </row>
    <row r="81" spans="1:15">
      <c r="A81">
        <v>2</v>
      </c>
      <c r="B81" s="38" t="s">
        <v>359</v>
      </c>
      <c r="C81" t="str">
        <f>VLOOKUP(B81,'hobbits requirement'!$A$3:$B$341,2,FALSE)</f>
        <v>Building</v>
      </c>
      <c r="D81">
        <f>SUMIFS('hobbits requirement'!K$3:K$341,'hobbits requirement'!$CH$3:$CH$341,$A81,'hobbits requirement'!$A$3:$A$341,$B81)</f>
        <v>0</v>
      </c>
      <c r="E81">
        <f>SUMIFS('hobbits requirement'!L$3:L$341,'hobbits requirement'!$CH$3:$CH$341,$A81,'hobbits requirement'!$A$3:$A$341,$B81)</f>
        <v>0</v>
      </c>
      <c r="F81">
        <f>SUMIFS('hobbits requirement'!M$3:M$341,'hobbits requirement'!$CH$3:$CH$341,$A81,'hobbits requirement'!$A$3:$A$341,$B81)</f>
        <v>0</v>
      </c>
      <c r="G81">
        <f>SUMIFS('hobbits requirement'!N$3:N$341,'hobbits requirement'!$CH$3:$CH$341,$A81,'hobbits requirement'!$A$3:$A$341,$B81)</f>
        <v>0</v>
      </c>
      <c r="H81">
        <f>SUMIFS('hobbits requirement'!O$3:O$341,'hobbits requirement'!$CH$3:$CH$341,$A81,'hobbits requirement'!$A$3:$A$341,$B81)</f>
        <v>0</v>
      </c>
      <c r="I81">
        <f>SUMIFS('hobbits requirement'!H$3:H$341,'hobbits requirement'!$CH$3:$CH$341,$A81,'hobbits requirement'!$A$3:$A$341,$B81)</f>
        <v>0</v>
      </c>
      <c r="J81">
        <f t="shared" si="24"/>
        <v>0</v>
      </c>
      <c r="K81">
        <f t="shared" si="25"/>
        <v>0</v>
      </c>
      <c r="L81">
        <f t="shared" si="26"/>
        <v>0</v>
      </c>
      <c r="M81">
        <f t="shared" si="27"/>
        <v>0</v>
      </c>
      <c r="N81">
        <f t="shared" si="28"/>
        <v>0</v>
      </c>
      <c r="O81">
        <f t="shared" si="29"/>
        <v>0</v>
      </c>
    </row>
    <row r="82" spans="1:15">
      <c r="A82">
        <v>2</v>
      </c>
      <c r="B82" s="38" t="s">
        <v>79</v>
      </c>
      <c r="C82" t="str">
        <f>VLOOKUP(B82,'hobbits requirement'!$A$3:$B$341,2,FALSE)</f>
        <v>Building</v>
      </c>
      <c r="D82">
        <f>SUMIFS('hobbits requirement'!K$3:K$341,'hobbits requirement'!$CH$3:$CH$341,$A82,'hobbits requirement'!$A$3:$A$341,$B82)</f>
        <v>0</v>
      </c>
      <c r="E82">
        <f>SUMIFS('hobbits requirement'!L$3:L$341,'hobbits requirement'!$CH$3:$CH$341,$A82,'hobbits requirement'!$A$3:$A$341,$B82)</f>
        <v>0</v>
      </c>
      <c r="F82">
        <f>SUMIFS('hobbits requirement'!M$3:M$341,'hobbits requirement'!$CH$3:$CH$341,$A82,'hobbits requirement'!$A$3:$A$341,$B82)</f>
        <v>0</v>
      </c>
      <c r="G82">
        <f>SUMIFS('hobbits requirement'!N$3:N$341,'hobbits requirement'!$CH$3:$CH$341,$A82,'hobbits requirement'!$A$3:$A$341,$B82)</f>
        <v>0</v>
      </c>
      <c r="H82">
        <f>SUMIFS('hobbits requirement'!O$3:O$341,'hobbits requirement'!$CH$3:$CH$341,$A82,'hobbits requirement'!$A$3:$A$341,$B82)</f>
        <v>0</v>
      </c>
      <c r="I82">
        <f>SUMIFS('hobbits requirement'!H$3:H$341,'hobbits requirement'!$CH$3:$CH$341,$A82,'hobbits requirement'!$A$3:$A$341,$B82)</f>
        <v>0</v>
      </c>
      <c r="J82">
        <f t="shared" si="24"/>
        <v>0</v>
      </c>
      <c r="K82">
        <f t="shared" si="25"/>
        <v>0</v>
      </c>
      <c r="L82">
        <f t="shared" si="26"/>
        <v>0</v>
      </c>
      <c r="M82">
        <f t="shared" si="27"/>
        <v>0</v>
      </c>
      <c r="N82">
        <f t="shared" si="28"/>
        <v>0</v>
      </c>
      <c r="O82">
        <f t="shared" si="29"/>
        <v>0</v>
      </c>
    </row>
    <row r="83" spans="1:15">
      <c r="A83">
        <v>2</v>
      </c>
      <c r="B83" s="38" t="s">
        <v>362</v>
      </c>
      <c r="C83" t="str">
        <f>VLOOKUP(B83,'hobbits requirement'!$A$3:$B$341,2,FALSE)</f>
        <v>Building</v>
      </c>
      <c r="D83">
        <f>SUMIFS('hobbits requirement'!K$3:K$341,'hobbits requirement'!$CH$3:$CH$341,$A83,'hobbits requirement'!$A$3:$A$341,$B83)</f>
        <v>0</v>
      </c>
      <c r="E83">
        <f>SUMIFS('hobbits requirement'!L$3:L$341,'hobbits requirement'!$CH$3:$CH$341,$A83,'hobbits requirement'!$A$3:$A$341,$B83)</f>
        <v>0</v>
      </c>
      <c r="F83">
        <f>SUMIFS('hobbits requirement'!M$3:M$341,'hobbits requirement'!$CH$3:$CH$341,$A83,'hobbits requirement'!$A$3:$A$341,$B83)</f>
        <v>0</v>
      </c>
      <c r="G83">
        <f>SUMIFS('hobbits requirement'!N$3:N$341,'hobbits requirement'!$CH$3:$CH$341,$A83,'hobbits requirement'!$A$3:$A$341,$B83)</f>
        <v>0</v>
      </c>
      <c r="H83">
        <f>SUMIFS('hobbits requirement'!O$3:O$341,'hobbits requirement'!$CH$3:$CH$341,$A83,'hobbits requirement'!$A$3:$A$341,$B83)</f>
        <v>0</v>
      </c>
      <c r="I83">
        <f>SUMIFS('hobbits requirement'!H$3:H$341,'hobbits requirement'!$CH$3:$CH$341,$A83,'hobbits requirement'!$A$3:$A$341,$B83)</f>
        <v>0</v>
      </c>
      <c r="J83">
        <f t="shared" si="24"/>
        <v>0</v>
      </c>
      <c r="K83">
        <f t="shared" si="25"/>
        <v>0</v>
      </c>
      <c r="L83">
        <f t="shared" si="26"/>
        <v>0</v>
      </c>
      <c r="M83">
        <f t="shared" si="27"/>
        <v>0</v>
      </c>
      <c r="N83">
        <f t="shared" si="28"/>
        <v>0</v>
      </c>
      <c r="O83">
        <f t="shared" si="29"/>
        <v>0</v>
      </c>
    </row>
    <row r="84" spans="1:15">
      <c r="A84">
        <v>2</v>
      </c>
      <c r="B84" s="38" t="s">
        <v>363</v>
      </c>
      <c r="C84" t="str">
        <f>VLOOKUP(B84,'hobbits requirement'!$A$3:$B$341,2,FALSE)</f>
        <v>Building</v>
      </c>
      <c r="D84">
        <f>SUMIFS('hobbits requirement'!K$3:K$341,'hobbits requirement'!$CH$3:$CH$341,$A84,'hobbits requirement'!$A$3:$A$341,$B84)</f>
        <v>0</v>
      </c>
      <c r="E84">
        <f>SUMIFS('hobbits requirement'!L$3:L$341,'hobbits requirement'!$CH$3:$CH$341,$A84,'hobbits requirement'!$A$3:$A$341,$B84)</f>
        <v>0</v>
      </c>
      <c r="F84">
        <f>SUMIFS('hobbits requirement'!M$3:M$341,'hobbits requirement'!$CH$3:$CH$341,$A84,'hobbits requirement'!$A$3:$A$341,$B84)</f>
        <v>0</v>
      </c>
      <c r="G84">
        <f>SUMIFS('hobbits requirement'!N$3:N$341,'hobbits requirement'!$CH$3:$CH$341,$A84,'hobbits requirement'!$A$3:$A$341,$B84)</f>
        <v>0</v>
      </c>
      <c r="H84">
        <f>SUMIFS('hobbits requirement'!O$3:O$341,'hobbits requirement'!$CH$3:$CH$341,$A84,'hobbits requirement'!$A$3:$A$341,$B84)</f>
        <v>0</v>
      </c>
      <c r="I84">
        <f>SUMIFS('hobbits requirement'!H$3:H$341,'hobbits requirement'!$CH$3:$CH$341,$A84,'hobbits requirement'!$A$3:$A$341,$B84)</f>
        <v>0</v>
      </c>
      <c r="J84">
        <f t="shared" si="24"/>
        <v>0</v>
      </c>
      <c r="K84">
        <f t="shared" si="25"/>
        <v>0</v>
      </c>
      <c r="L84">
        <f t="shared" si="26"/>
        <v>0</v>
      </c>
      <c r="M84">
        <f t="shared" si="27"/>
        <v>0</v>
      </c>
      <c r="N84">
        <f t="shared" si="28"/>
        <v>0</v>
      </c>
      <c r="O84">
        <f t="shared" si="29"/>
        <v>0</v>
      </c>
    </row>
    <row r="85" spans="1:15">
      <c r="A85">
        <v>2</v>
      </c>
      <c r="B85" s="38" t="s">
        <v>367</v>
      </c>
      <c r="C85" t="str">
        <f>VLOOKUP(B85,'hobbits requirement'!$A$3:$B$341,2,FALSE)</f>
        <v>Building</v>
      </c>
      <c r="D85">
        <f>SUMIFS('hobbits requirement'!K$3:K$341,'hobbits requirement'!$CH$3:$CH$341,$A85,'hobbits requirement'!$A$3:$A$341,$B85)</f>
        <v>0</v>
      </c>
      <c r="E85">
        <f>SUMIFS('hobbits requirement'!L$3:L$341,'hobbits requirement'!$CH$3:$CH$341,$A85,'hobbits requirement'!$A$3:$A$341,$B85)</f>
        <v>0</v>
      </c>
      <c r="F85">
        <f>SUMIFS('hobbits requirement'!M$3:M$341,'hobbits requirement'!$CH$3:$CH$341,$A85,'hobbits requirement'!$A$3:$A$341,$B85)</f>
        <v>0</v>
      </c>
      <c r="G85">
        <f>SUMIFS('hobbits requirement'!N$3:N$341,'hobbits requirement'!$CH$3:$CH$341,$A85,'hobbits requirement'!$A$3:$A$341,$B85)</f>
        <v>0</v>
      </c>
      <c r="H85">
        <f>SUMIFS('hobbits requirement'!O$3:O$341,'hobbits requirement'!$CH$3:$CH$341,$A85,'hobbits requirement'!$A$3:$A$341,$B85)</f>
        <v>0</v>
      </c>
      <c r="I85">
        <f>SUMIFS('hobbits requirement'!H$3:H$341,'hobbits requirement'!$CH$3:$CH$341,$A85,'hobbits requirement'!$A$3:$A$341,$B85)</f>
        <v>0</v>
      </c>
      <c r="J85">
        <f t="shared" si="24"/>
        <v>0</v>
      </c>
      <c r="K85">
        <f t="shared" si="25"/>
        <v>0</v>
      </c>
      <c r="L85">
        <f t="shared" si="26"/>
        <v>0</v>
      </c>
      <c r="M85">
        <f t="shared" si="27"/>
        <v>0</v>
      </c>
      <c r="N85">
        <f t="shared" si="28"/>
        <v>0</v>
      </c>
      <c r="O85">
        <f t="shared" si="29"/>
        <v>0</v>
      </c>
    </row>
    <row r="86" spans="1:15">
      <c r="A86">
        <v>2</v>
      </c>
      <c r="B86" s="38" t="s">
        <v>360</v>
      </c>
      <c r="C86" t="str">
        <f>VLOOKUP(B86,'hobbits requirement'!$A$3:$B$341,2,FALSE)</f>
        <v>Building</v>
      </c>
      <c r="D86">
        <f>SUMIFS('hobbits requirement'!K$3:K$341,'hobbits requirement'!$CH$3:$CH$341,$A86,'hobbits requirement'!$A$3:$A$341,$B86)</f>
        <v>0</v>
      </c>
      <c r="E86">
        <f>SUMIFS('hobbits requirement'!L$3:L$341,'hobbits requirement'!$CH$3:$CH$341,$A86,'hobbits requirement'!$A$3:$A$341,$B86)</f>
        <v>0</v>
      </c>
      <c r="F86">
        <f>SUMIFS('hobbits requirement'!M$3:M$341,'hobbits requirement'!$CH$3:$CH$341,$A86,'hobbits requirement'!$A$3:$A$341,$B86)</f>
        <v>0</v>
      </c>
      <c r="G86">
        <f>SUMIFS('hobbits requirement'!N$3:N$341,'hobbits requirement'!$CH$3:$CH$341,$A86,'hobbits requirement'!$A$3:$A$341,$B86)</f>
        <v>0</v>
      </c>
      <c r="H86">
        <f>SUMIFS('hobbits requirement'!O$3:O$341,'hobbits requirement'!$CH$3:$CH$341,$A86,'hobbits requirement'!$A$3:$A$341,$B86)</f>
        <v>0</v>
      </c>
      <c r="I86">
        <f>SUMIFS('hobbits requirement'!H$3:H$341,'hobbits requirement'!$CH$3:$CH$341,$A86,'hobbits requirement'!$A$3:$A$341,$B86)</f>
        <v>0</v>
      </c>
      <c r="J86">
        <f t="shared" si="24"/>
        <v>0</v>
      </c>
      <c r="K86">
        <f t="shared" si="25"/>
        <v>0</v>
      </c>
      <c r="L86">
        <f t="shared" si="26"/>
        <v>0</v>
      </c>
      <c r="M86">
        <f t="shared" si="27"/>
        <v>0</v>
      </c>
      <c r="N86">
        <f t="shared" si="28"/>
        <v>0</v>
      </c>
      <c r="O86">
        <f t="shared" si="29"/>
        <v>0</v>
      </c>
    </row>
    <row r="87" spans="1:15">
      <c r="A87">
        <v>2</v>
      </c>
      <c r="B87" s="39" t="s">
        <v>968</v>
      </c>
      <c r="C87" t="str">
        <f>VLOOKUP(B87,'hobbits requirement'!$A$3:$B$341,2,FALSE)</f>
        <v>Building</v>
      </c>
      <c r="D87">
        <f>SUMIFS('hobbits requirement'!K$3:K$341,'hobbits requirement'!$CH$3:$CH$341,$A87,'hobbits requirement'!$A$3:$A$341,$B87)</f>
        <v>0</v>
      </c>
      <c r="E87">
        <f>SUMIFS('hobbits requirement'!L$3:L$341,'hobbits requirement'!$CH$3:$CH$341,$A87,'hobbits requirement'!$A$3:$A$341,$B87)</f>
        <v>0</v>
      </c>
      <c r="F87">
        <f>SUMIFS('hobbits requirement'!M$3:M$341,'hobbits requirement'!$CH$3:$CH$341,$A87,'hobbits requirement'!$A$3:$A$341,$B87)</f>
        <v>0</v>
      </c>
      <c r="G87">
        <f>SUMIFS('hobbits requirement'!N$3:N$341,'hobbits requirement'!$CH$3:$CH$341,$A87,'hobbits requirement'!$A$3:$A$341,$B87)</f>
        <v>0</v>
      </c>
      <c r="H87">
        <f>SUMIFS('hobbits requirement'!O$3:O$341,'hobbits requirement'!$CH$3:$CH$341,$A87,'hobbits requirement'!$A$3:$A$341,$B87)</f>
        <v>0</v>
      </c>
      <c r="I87">
        <f>SUMIFS('hobbits requirement'!H$3:H$341,'hobbits requirement'!$CH$3:$CH$341,$A87,'hobbits requirement'!$A$3:$A$341,$B87)</f>
        <v>0</v>
      </c>
      <c r="J87">
        <f t="shared" ref="J87" si="30">ROUNDUP(I87/30,0)</f>
        <v>0</v>
      </c>
      <c r="K87">
        <f t="shared" ref="K87" si="31">IF(K$110=0,0,ROUND(D87/K$110*100,1))</f>
        <v>0</v>
      </c>
      <c r="L87">
        <f t="shared" ref="L87" si="32">IF(L$110=0,0,ROUND(E87/L$110*100,1))</f>
        <v>0</v>
      </c>
      <c r="M87">
        <f t="shared" ref="M87" si="33">IF(M$110=0,0,ROUND(F87/M$110*100,1))</f>
        <v>0</v>
      </c>
      <c r="N87">
        <f t="shared" ref="N87" si="34">IF(N$110=0,0,ROUND(G87/N$110*100,1))</f>
        <v>0</v>
      </c>
      <c r="O87">
        <f t="shared" ref="O87" si="35">IF(O$110=0,0,ROUND(H87/O$110*100,1))</f>
        <v>0</v>
      </c>
    </row>
    <row r="88" spans="1:15">
      <c r="A88">
        <v>2</v>
      </c>
      <c r="B88" s="37" t="s">
        <v>405</v>
      </c>
      <c r="C88" t="str">
        <f>VLOOKUP(B88,'hobbits requirement'!$A$3:$B$341,2,FALSE)</f>
        <v>Building</v>
      </c>
      <c r="D88">
        <f>SUMIFS('hobbits requirement'!K$3:K$341,'hobbits requirement'!$CH$3:$CH$341,$A88,'hobbits requirement'!$A$3:$A$341,$B88)</f>
        <v>0</v>
      </c>
      <c r="E88">
        <f>SUMIFS('hobbits requirement'!L$3:L$341,'hobbits requirement'!$CH$3:$CH$341,$A88,'hobbits requirement'!$A$3:$A$341,$B88)</f>
        <v>0</v>
      </c>
      <c r="F88">
        <f>SUMIFS('hobbits requirement'!M$3:M$341,'hobbits requirement'!$CH$3:$CH$341,$A88,'hobbits requirement'!$A$3:$A$341,$B88)</f>
        <v>0</v>
      </c>
      <c r="G88">
        <f>SUMIFS('hobbits requirement'!N$3:N$341,'hobbits requirement'!$CH$3:$CH$341,$A88,'hobbits requirement'!$A$3:$A$341,$B88)</f>
        <v>0</v>
      </c>
      <c r="H88">
        <f>SUMIFS('hobbits requirement'!O$3:O$341,'hobbits requirement'!$CH$3:$CH$341,$A88,'hobbits requirement'!$A$3:$A$341,$B88)</f>
        <v>0</v>
      </c>
      <c r="I88">
        <f>SUMIFS('hobbits requirement'!H$3:H$341,'hobbits requirement'!$CH$3:$CH$341,$A88,'hobbits requirement'!$A$3:$A$341,$B88)</f>
        <v>0</v>
      </c>
      <c r="J88">
        <f t="shared" si="24"/>
        <v>0</v>
      </c>
      <c r="K88">
        <f t="shared" si="25"/>
        <v>0</v>
      </c>
      <c r="L88">
        <f t="shared" si="26"/>
        <v>0</v>
      </c>
      <c r="M88">
        <f t="shared" si="27"/>
        <v>0</v>
      </c>
      <c r="N88">
        <f t="shared" si="28"/>
        <v>0</v>
      </c>
      <c r="O88">
        <f t="shared" si="29"/>
        <v>0</v>
      </c>
    </row>
    <row r="89" spans="1:15">
      <c r="A89">
        <v>2</v>
      </c>
      <c r="B89" s="38" t="s">
        <v>366</v>
      </c>
      <c r="C89" t="str">
        <f>VLOOKUP(B89,'hobbits requirement'!$A$3:$B$341,2,FALSE)</f>
        <v>Building</v>
      </c>
      <c r="D89">
        <f>SUMIFS('hobbits requirement'!K$3:K$341,'hobbits requirement'!$CH$3:$CH$341,$A89,'hobbits requirement'!$A$3:$A$341,$B89)</f>
        <v>0</v>
      </c>
      <c r="E89">
        <f>SUMIFS('hobbits requirement'!L$3:L$341,'hobbits requirement'!$CH$3:$CH$341,$A89,'hobbits requirement'!$A$3:$A$341,$B89)</f>
        <v>0</v>
      </c>
      <c r="F89">
        <f>SUMIFS('hobbits requirement'!M$3:M$341,'hobbits requirement'!$CH$3:$CH$341,$A89,'hobbits requirement'!$A$3:$A$341,$B89)</f>
        <v>0</v>
      </c>
      <c r="G89">
        <f>SUMIFS('hobbits requirement'!N$3:N$341,'hobbits requirement'!$CH$3:$CH$341,$A89,'hobbits requirement'!$A$3:$A$341,$B89)</f>
        <v>0</v>
      </c>
      <c r="H89">
        <f>SUMIFS('hobbits requirement'!O$3:O$341,'hobbits requirement'!$CH$3:$CH$341,$A89,'hobbits requirement'!$A$3:$A$341,$B89)</f>
        <v>0</v>
      </c>
      <c r="I89">
        <f>SUMIFS('hobbits requirement'!H$3:H$341,'hobbits requirement'!$CH$3:$CH$341,$A89,'hobbits requirement'!$A$3:$A$341,$B89)</f>
        <v>0</v>
      </c>
      <c r="J89">
        <f t="shared" si="24"/>
        <v>0</v>
      </c>
      <c r="K89">
        <f t="shared" si="25"/>
        <v>0</v>
      </c>
      <c r="L89">
        <f t="shared" si="26"/>
        <v>0</v>
      </c>
      <c r="M89">
        <f t="shared" si="27"/>
        <v>0</v>
      </c>
      <c r="N89">
        <f t="shared" si="28"/>
        <v>0</v>
      </c>
      <c r="O89">
        <f t="shared" si="29"/>
        <v>0</v>
      </c>
    </row>
    <row r="90" spans="1:15">
      <c r="A90">
        <v>2</v>
      </c>
      <c r="B90" s="38" t="s">
        <v>87</v>
      </c>
      <c r="C90" t="str">
        <f>VLOOKUP(B90,'hobbits requirement'!$A$3:$B$341,2,FALSE)</f>
        <v>Building</v>
      </c>
      <c r="D90">
        <f>SUMIFS('hobbits requirement'!K$3:K$341,'hobbits requirement'!$CH$3:$CH$341,$A90,'hobbits requirement'!$A$3:$A$341,$B90)</f>
        <v>0</v>
      </c>
      <c r="E90">
        <f>SUMIFS('hobbits requirement'!L$3:L$341,'hobbits requirement'!$CH$3:$CH$341,$A90,'hobbits requirement'!$A$3:$A$341,$B90)</f>
        <v>0</v>
      </c>
      <c r="F90">
        <f>SUMIFS('hobbits requirement'!M$3:M$341,'hobbits requirement'!$CH$3:$CH$341,$A90,'hobbits requirement'!$A$3:$A$341,$B90)</f>
        <v>0</v>
      </c>
      <c r="G90">
        <f>SUMIFS('hobbits requirement'!N$3:N$341,'hobbits requirement'!$CH$3:$CH$341,$A90,'hobbits requirement'!$A$3:$A$341,$B90)</f>
        <v>0</v>
      </c>
      <c r="H90">
        <f>SUMIFS('hobbits requirement'!O$3:O$341,'hobbits requirement'!$CH$3:$CH$341,$A90,'hobbits requirement'!$A$3:$A$341,$B90)</f>
        <v>0</v>
      </c>
      <c r="I90">
        <f>SUMIFS('hobbits requirement'!H$3:H$341,'hobbits requirement'!$CH$3:$CH$341,$A90,'hobbits requirement'!$A$3:$A$341,$B90)</f>
        <v>0</v>
      </c>
      <c r="J90">
        <f t="shared" si="24"/>
        <v>0</v>
      </c>
      <c r="K90">
        <f t="shared" si="25"/>
        <v>0</v>
      </c>
      <c r="L90">
        <f t="shared" si="26"/>
        <v>0</v>
      </c>
      <c r="M90">
        <f t="shared" si="27"/>
        <v>0</v>
      </c>
      <c r="N90">
        <f t="shared" si="28"/>
        <v>0</v>
      </c>
      <c r="O90">
        <f t="shared" si="29"/>
        <v>0</v>
      </c>
    </row>
    <row r="91" spans="1:15">
      <c r="A91">
        <v>2</v>
      </c>
      <c r="B91" s="38" t="s">
        <v>364</v>
      </c>
      <c r="C91" t="str">
        <f>VLOOKUP(B91,'hobbits requirement'!$A$3:$B$341,2,FALSE)</f>
        <v>Building</v>
      </c>
      <c r="D91">
        <f>SUMIFS('hobbits requirement'!K$3:K$341,'hobbits requirement'!$CH$3:$CH$341,$A91,'hobbits requirement'!$A$3:$A$341,$B91)</f>
        <v>0</v>
      </c>
      <c r="E91">
        <f>SUMIFS('hobbits requirement'!L$3:L$341,'hobbits requirement'!$CH$3:$CH$341,$A91,'hobbits requirement'!$A$3:$A$341,$B91)</f>
        <v>0</v>
      </c>
      <c r="F91">
        <f>SUMIFS('hobbits requirement'!M$3:M$341,'hobbits requirement'!$CH$3:$CH$341,$A91,'hobbits requirement'!$A$3:$A$341,$B91)</f>
        <v>0</v>
      </c>
      <c r="G91">
        <f>SUMIFS('hobbits requirement'!N$3:N$341,'hobbits requirement'!$CH$3:$CH$341,$A91,'hobbits requirement'!$A$3:$A$341,$B91)</f>
        <v>0</v>
      </c>
      <c r="H91">
        <f>SUMIFS('hobbits requirement'!O$3:O$341,'hobbits requirement'!$CH$3:$CH$341,$A91,'hobbits requirement'!$A$3:$A$341,$B91)</f>
        <v>0</v>
      </c>
      <c r="I91">
        <f>SUMIFS('hobbits requirement'!H$3:H$341,'hobbits requirement'!$CH$3:$CH$341,$A91,'hobbits requirement'!$A$3:$A$341,$B91)</f>
        <v>0</v>
      </c>
      <c r="J91">
        <f t="shared" si="24"/>
        <v>0</v>
      </c>
      <c r="K91">
        <f t="shared" si="25"/>
        <v>0</v>
      </c>
      <c r="L91">
        <f t="shared" si="26"/>
        <v>0</v>
      </c>
      <c r="M91">
        <f t="shared" si="27"/>
        <v>0</v>
      </c>
      <c r="N91">
        <f t="shared" si="28"/>
        <v>0</v>
      </c>
      <c r="O91">
        <f t="shared" si="29"/>
        <v>0</v>
      </c>
    </row>
    <row r="92" spans="1:15">
      <c r="A92">
        <v>2</v>
      </c>
      <c r="B92" s="38" t="s">
        <v>89</v>
      </c>
      <c r="C92" t="str">
        <f>VLOOKUP(B92,'hobbits requirement'!$A$3:$B$341,2,FALSE)</f>
        <v>Building</v>
      </c>
      <c r="D92">
        <f>SUMIFS('hobbits requirement'!K$3:K$341,'hobbits requirement'!$CH$3:$CH$341,$A92,'hobbits requirement'!$A$3:$A$341,$B92)</f>
        <v>0</v>
      </c>
      <c r="E92">
        <f>SUMIFS('hobbits requirement'!L$3:L$341,'hobbits requirement'!$CH$3:$CH$341,$A92,'hobbits requirement'!$A$3:$A$341,$B92)</f>
        <v>0</v>
      </c>
      <c r="F92">
        <f>SUMIFS('hobbits requirement'!M$3:M$341,'hobbits requirement'!$CH$3:$CH$341,$A92,'hobbits requirement'!$A$3:$A$341,$B92)</f>
        <v>0</v>
      </c>
      <c r="G92">
        <f>SUMIFS('hobbits requirement'!N$3:N$341,'hobbits requirement'!$CH$3:$CH$341,$A92,'hobbits requirement'!$A$3:$A$341,$B92)</f>
        <v>0</v>
      </c>
      <c r="H92">
        <f>SUMIFS('hobbits requirement'!O$3:O$341,'hobbits requirement'!$CH$3:$CH$341,$A92,'hobbits requirement'!$A$3:$A$341,$B92)</f>
        <v>0</v>
      </c>
      <c r="I92">
        <f>SUMIFS('hobbits requirement'!H$3:H$341,'hobbits requirement'!$CH$3:$CH$341,$A92,'hobbits requirement'!$A$3:$A$341,$B92)</f>
        <v>0</v>
      </c>
      <c r="J92">
        <f t="shared" si="24"/>
        <v>0</v>
      </c>
      <c r="K92">
        <f t="shared" si="25"/>
        <v>0</v>
      </c>
      <c r="L92">
        <f t="shared" si="26"/>
        <v>0</v>
      </c>
      <c r="M92">
        <f t="shared" si="27"/>
        <v>0</v>
      </c>
      <c r="N92">
        <f t="shared" si="28"/>
        <v>0</v>
      </c>
      <c r="O92">
        <f t="shared" si="29"/>
        <v>0</v>
      </c>
    </row>
    <row r="93" spans="1:15">
      <c r="A93">
        <v>2</v>
      </c>
      <c r="B93" s="38" t="s">
        <v>365</v>
      </c>
      <c r="C93" t="str">
        <f>VLOOKUP(B93,'hobbits requirement'!$A$3:$B$341,2,FALSE)</f>
        <v>Building</v>
      </c>
      <c r="D93">
        <f>SUMIFS('hobbits requirement'!K$3:K$341,'hobbits requirement'!$CH$3:$CH$341,$A93,'hobbits requirement'!$A$3:$A$341,$B93)</f>
        <v>0</v>
      </c>
      <c r="E93">
        <f>SUMIFS('hobbits requirement'!L$3:L$341,'hobbits requirement'!$CH$3:$CH$341,$A93,'hobbits requirement'!$A$3:$A$341,$B93)</f>
        <v>0</v>
      </c>
      <c r="F93">
        <f>SUMIFS('hobbits requirement'!M$3:M$341,'hobbits requirement'!$CH$3:$CH$341,$A93,'hobbits requirement'!$A$3:$A$341,$B93)</f>
        <v>0</v>
      </c>
      <c r="G93">
        <f>SUMIFS('hobbits requirement'!N$3:N$341,'hobbits requirement'!$CH$3:$CH$341,$A93,'hobbits requirement'!$A$3:$A$341,$B93)</f>
        <v>0</v>
      </c>
      <c r="H93">
        <f>SUMIFS('hobbits requirement'!O$3:O$341,'hobbits requirement'!$CH$3:$CH$341,$A93,'hobbits requirement'!$A$3:$A$341,$B93)</f>
        <v>0</v>
      </c>
      <c r="I93">
        <f>SUMIFS('hobbits requirement'!H$3:H$341,'hobbits requirement'!$CH$3:$CH$341,$A93,'hobbits requirement'!$A$3:$A$341,$B93)</f>
        <v>0</v>
      </c>
      <c r="J93">
        <f t="shared" si="24"/>
        <v>0</v>
      </c>
      <c r="K93">
        <f t="shared" si="25"/>
        <v>0</v>
      </c>
      <c r="L93">
        <f t="shared" si="26"/>
        <v>0</v>
      </c>
      <c r="M93">
        <f t="shared" si="27"/>
        <v>0</v>
      </c>
      <c r="N93">
        <f t="shared" si="28"/>
        <v>0</v>
      </c>
      <c r="O93">
        <f t="shared" si="29"/>
        <v>0</v>
      </c>
    </row>
    <row r="94" spans="1:15">
      <c r="A94">
        <v>2</v>
      </c>
      <c r="B94" s="38" t="s">
        <v>91</v>
      </c>
      <c r="C94" t="str">
        <f>VLOOKUP(B94,'hobbits requirement'!$A$3:$B$341,2,FALSE)</f>
        <v>Research</v>
      </c>
      <c r="D94">
        <f>SUMIFS('hobbits requirement'!K$3:K$341,'hobbits requirement'!$CH$3:$CH$341,$A94,'hobbits requirement'!$A$3:$A$341,$B94)</f>
        <v>1023000</v>
      </c>
      <c r="E94">
        <f>SUMIFS('hobbits requirement'!L$3:L$341,'hobbits requirement'!$CH$3:$CH$341,$A94,'hobbits requirement'!$A$3:$A$341,$B94)</f>
        <v>511500</v>
      </c>
      <c r="F94">
        <f>SUMIFS('hobbits requirement'!M$3:M$341,'hobbits requirement'!$CH$3:$CH$341,$A94,'hobbits requirement'!$A$3:$A$341,$B94)</f>
        <v>0</v>
      </c>
      <c r="G94">
        <f>SUMIFS('hobbits requirement'!N$3:N$341,'hobbits requirement'!$CH$3:$CH$341,$A94,'hobbits requirement'!$A$3:$A$341,$B94)</f>
        <v>0</v>
      </c>
      <c r="H94">
        <f>SUMIFS('hobbits requirement'!O$3:O$341,'hobbits requirement'!$CH$3:$CH$341,$A94,'hobbits requirement'!$A$3:$A$341,$B94)</f>
        <v>102300</v>
      </c>
      <c r="I94">
        <f>SUMIFS('hobbits requirement'!H$3:H$341,'hobbits requirement'!$CH$3:$CH$341,$A94,'hobbits requirement'!$A$3:$A$341,$B94)</f>
        <v>408830</v>
      </c>
      <c r="J94">
        <f t="shared" si="24"/>
        <v>13628</v>
      </c>
      <c r="K94">
        <f t="shared" si="25"/>
        <v>4</v>
      </c>
      <c r="L94">
        <f t="shared" si="26"/>
        <v>10.9</v>
      </c>
      <c r="M94">
        <f t="shared" si="27"/>
        <v>0</v>
      </c>
      <c r="N94">
        <f t="shared" si="28"/>
        <v>0</v>
      </c>
      <c r="O94">
        <f t="shared" si="29"/>
        <v>1.8</v>
      </c>
    </row>
    <row r="95" spans="1:15">
      <c r="A95">
        <v>2</v>
      </c>
      <c r="B95" s="38" t="s">
        <v>374</v>
      </c>
      <c r="C95" t="str">
        <f>VLOOKUP(B95,'hobbits requirement'!$A$3:$B$341,2,FALSE)</f>
        <v>Research</v>
      </c>
      <c r="D95">
        <f>SUMIFS('hobbits requirement'!K$3:K$341,'hobbits requirement'!$CH$3:$CH$341,$A95,'hobbits requirement'!$A$3:$A$341,$B95)</f>
        <v>1227600</v>
      </c>
      <c r="E95">
        <f>SUMIFS('hobbits requirement'!L$3:L$341,'hobbits requirement'!$CH$3:$CH$341,$A95,'hobbits requirement'!$A$3:$A$341,$B95)</f>
        <v>0</v>
      </c>
      <c r="F95">
        <f>SUMIFS('hobbits requirement'!M$3:M$341,'hobbits requirement'!$CH$3:$CH$341,$A95,'hobbits requirement'!$A$3:$A$341,$B95)</f>
        <v>511500</v>
      </c>
      <c r="G95">
        <f>SUMIFS('hobbits requirement'!N$3:N$341,'hobbits requirement'!$CH$3:$CH$341,$A95,'hobbits requirement'!$A$3:$A$341,$B95)</f>
        <v>0</v>
      </c>
      <c r="H95">
        <f>SUMIFS('hobbits requirement'!O$3:O$341,'hobbits requirement'!$CH$3:$CH$341,$A95,'hobbits requirement'!$A$3:$A$341,$B95)</f>
        <v>102300</v>
      </c>
      <c r="I95">
        <f>SUMIFS('hobbits requirement'!H$3:H$341,'hobbits requirement'!$CH$3:$CH$341,$A95,'hobbits requirement'!$A$3:$A$341,$B95)</f>
        <v>511040</v>
      </c>
      <c r="J95">
        <f t="shared" si="24"/>
        <v>17035</v>
      </c>
      <c r="K95">
        <f t="shared" si="25"/>
        <v>4.7</v>
      </c>
      <c r="L95">
        <f t="shared" si="26"/>
        <v>0</v>
      </c>
      <c r="M95">
        <f t="shared" si="27"/>
        <v>9.8000000000000007</v>
      </c>
      <c r="N95">
        <f t="shared" si="28"/>
        <v>0</v>
      </c>
      <c r="O95">
        <f t="shared" si="29"/>
        <v>1.8</v>
      </c>
    </row>
    <row r="96" spans="1:15">
      <c r="A96">
        <v>2</v>
      </c>
      <c r="B96" s="38" t="s">
        <v>378</v>
      </c>
      <c r="C96" t="str">
        <f>VLOOKUP(B96,'hobbits requirement'!$A$3:$B$341,2,FALSE)</f>
        <v>Research</v>
      </c>
      <c r="D96">
        <f>SUMIFS('hobbits requirement'!K$3:K$341,'hobbits requirement'!$CH$3:$CH$341,$A96,'hobbits requirement'!$A$3:$A$341,$B96)</f>
        <v>1534500</v>
      </c>
      <c r="E96">
        <f>SUMIFS('hobbits requirement'!L$3:L$341,'hobbits requirement'!$CH$3:$CH$341,$A96,'hobbits requirement'!$A$3:$A$341,$B96)</f>
        <v>0</v>
      </c>
      <c r="F96">
        <f>SUMIFS('hobbits requirement'!M$3:M$341,'hobbits requirement'!$CH$3:$CH$341,$A96,'hobbits requirement'!$A$3:$A$341,$B96)</f>
        <v>0</v>
      </c>
      <c r="G96">
        <f>SUMIFS('hobbits requirement'!N$3:N$341,'hobbits requirement'!$CH$3:$CH$341,$A96,'hobbits requirement'!$A$3:$A$341,$B96)</f>
        <v>511500</v>
      </c>
      <c r="H96">
        <f>SUMIFS('hobbits requirement'!O$3:O$341,'hobbits requirement'!$CH$3:$CH$341,$A96,'hobbits requirement'!$A$3:$A$341,$B96)</f>
        <v>204600</v>
      </c>
      <c r="I96">
        <f>SUMIFS('hobbits requirement'!H$3:H$341,'hobbits requirement'!$CH$3:$CH$341,$A96,'hobbits requirement'!$A$3:$A$341,$B96)</f>
        <v>613250</v>
      </c>
      <c r="J96">
        <f t="shared" si="24"/>
        <v>20442</v>
      </c>
      <c r="K96">
        <f t="shared" si="25"/>
        <v>5.9</v>
      </c>
      <c r="L96">
        <f t="shared" si="26"/>
        <v>0</v>
      </c>
      <c r="M96">
        <f t="shared" si="27"/>
        <v>0</v>
      </c>
      <c r="N96">
        <f t="shared" si="28"/>
        <v>11.4</v>
      </c>
      <c r="O96">
        <f t="shared" si="29"/>
        <v>3.6</v>
      </c>
    </row>
    <row r="97" spans="1:19">
      <c r="A97">
        <v>2</v>
      </c>
      <c r="B97" s="38" t="s">
        <v>94</v>
      </c>
      <c r="C97" t="str">
        <f>VLOOKUP(B97,'hobbits requirement'!$A$3:$B$341,2,FALSE)</f>
        <v>Research</v>
      </c>
      <c r="D97">
        <f>SUMIFS('hobbits requirement'!K$3:K$341,'hobbits requirement'!$CH$3:$CH$341,$A97,'hobbits requirement'!$A$3:$A$341,$B97)</f>
        <v>2046000</v>
      </c>
      <c r="E97">
        <f>SUMIFS('hobbits requirement'!L$3:L$341,'hobbits requirement'!$CH$3:$CH$341,$A97,'hobbits requirement'!$A$3:$A$341,$B97)</f>
        <v>0</v>
      </c>
      <c r="F97">
        <f>SUMIFS('hobbits requirement'!M$3:M$341,'hobbits requirement'!$CH$3:$CH$341,$A97,'hobbits requirement'!$A$3:$A$341,$B97)</f>
        <v>0</v>
      </c>
      <c r="G97">
        <f>SUMIFS('hobbits requirement'!N$3:N$341,'hobbits requirement'!$CH$3:$CH$341,$A97,'hobbits requirement'!$A$3:$A$341,$B97)</f>
        <v>0</v>
      </c>
      <c r="H97">
        <f>SUMIFS('hobbits requirement'!O$3:O$341,'hobbits requirement'!$CH$3:$CH$341,$A97,'hobbits requirement'!$A$3:$A$341,$B97)</f>
        <v>818400</v>
      </c>
      <c r="I97">
        <f>SUMIFS('hobbits requirement'!H$3:H$341,'hobbits requirement'!$CH$3:$CH$341,$A97,'hobbits requirement'!$A$3:$A$341,$B97)</f>
        <v>715460</v>
      </c>
      <c r="J97">
        <f t="shared" si="24"/>
        <v>23849</v>
      </c>
      <c r="K97">
        <f t="shared" si="25"/>
        <v>7.9</v>
      </c>
      <c r="L97">
        <f t="shared" si="26"/>
        <v>0</v>
      </c>
      <c r="M97">
        <f t="shared" si="27"/>
        <v>0</v>
      </c>
      <c r="N97">
        <f t="shared" si="28"/>
        <v>0</v>
      </c>
      <c r="O97">
        <f t="shared" si="29"/>
        <v>14.5</v>
      </c>
    </row>
    <row r="98" spans="1:19">
      <c r="A98">
        <v>2</v>
      </c>
      <c r="B98" s="38" t="s">
        <v>371</v>
      </c>
      <c r="C98" t="str">
        <f>VLOOKUP(B98,'hobbits requirement'!$A$3:$B$341,2,FALSE)</f>
        <v>Research</v>
      </c>
      <c r="D98">
        <f>SUMIFS('hobbits requirement'!K$3:K$341,'hobbits requirement'!$CH$3:$CH$341,$A98,'hobbits requirement'!$A$3:$A$341,$B98)</f>
        <v>0</v>
      </c>
      <c r="E98">
        <f>SUMIFS('hobbits requirement'!L$3:L$341,'hobbits requirement'!$CH$3:$CH$341,$A98,'hobbits requirement'!$A$3:$A$341,$B98)</f>
        <v>0</v>
      </c>
      <c r="F98">
        <f>SUMIFS('hobbits requirement'!M$3:M$341,'hobbits requirement'!$CH$3:$CH$341,$A98,'hobbits requirement'!$A$3:$A$341,$B98)</f>
        <v>0</v>
      </c>
      <c r="G98">
        <f>SUMIFS('hobbits requirement'!N$3:N$341,'hobbits requirement'!$CH$3:$CH$341,$A98,'hobbits requirement'!$A$3:$A$341,$B98)</f>
        <v>0</v>
      </c>
      <c r="H98">
        <f>SUMIFS('hobbits requirement'!O$3:O$341,'hobbits requirement'!$CH$3:$CH$341,$A98,'hobbits requirement'!$A$3:$A$341,$B98)</f>
        <v>0</v>
      </c>
      <c r="I98">
        <f>SUMIFS('hobbits requirement'!H$3:H$341,'hobbits requirement'!$CH$3:$CH$341,$A98,'hobbits requirement'!$A$3:$A$341,$B98)</f>
        <v>0</v>
      </c>
      <c r="J98">
        <f t="shared" si="24"/>
        <v>0</v>
      </c>
      <c r="K98">
        <f t="shared" si="25"/>
        <v>0</v>
      </c>
      <c r="L98">
        <f t="shared" si="26"/>
        <v>0</v>
      </c>
      <c r="M98">
        <f t="shared" si="27"/>
        <v>0</v>
      </c>
      <c r="N98">
        <f t="shared" si="28"/>
        <v>0</v>
      </c>
      <c r="O98">
        <f t="shared" si="29"/>
        <v>0</v>
      </c>
    </row>
    <row r="99" spans="1:19">
      <c r="A99">
        <v>2</v>
      </c>
      <c r="B99" s="38" t="s">
        <v>369</v>
      </c>
      <c r="C99" t="str">
        <f>VLOOKUP(B99,'hobbits requirement'!$A$3:$B$341,2,FALSE)</f>
        <v>Research</v>
      </c>
      <c r="D99">
        <f>SUMIFS('hobbits requirement'!K$3:K$341,'hobbits requirement'!$CH$3:$CH$341,$A99,'hobbits requirement'!$A$3:$A$341,$B99)</f>
        <v>2046000</v>
      </c>
      <c r="E99">
        <f>SUMIFS('hobbits requirement'!L$3:L$341,'hobbits requirement'!$CH$3:$CH$341,$A99,'hobbits requirement'!$A$3:$A$341,$B99)</f>
        <v>306900</v>
      </c>
      <c r="F99">
        <f>SUMIFS('hobbits requirement'!M$3:M$341,'hobbits requirement'!$CH$3:$CH$341,$A99,'hobbits requirement'!$A$3:$A$341,$B99)</f>
        <v>0</v>
      </c>
      <c r="G99">
        <f>SUMIFS('hobbits requirement'!N$3:N$341,'hobbits requirement'!$CH$3:$CH$341,$A99,'hobbits requirement'!$A$3:$A$341,$B99)</f>
        <v>0</v>
      </c>
      <c r="H99">
        <f>SUMIFS('hobbits requirement'!O$3:O$341,'hobbits requirement'!$CH$3:$CH$341,$A99,'hobbits requirement'!$A$3:$A$341,$B99)</f>
        <v>0</v>
      </c>
      <c r="I99">
        <f>SUMIFS('hobbits requirement'!H$3:H$341,'hobbits requirement'!$CH$3:$CH$341,$A99,'hobbits requirement'!$A$3:$A$341,$B99)</f>
        <v>306630</v>
      </c>
      <c r="J99">
        <f t="shared" si="24"/>
        <v>10221</v>
      </c>
      <c r="K99">
        <f t="shared" si="25"/>
        <v>7.9</v>
      </c>
      <c r="L99">
        <f t="shared" si="26"/>
        <v>6.6</v>
      </c>
      <c r="M99">
        <f t="shared" si="27"/>
        <v>0</v>
      </c>
      <c r="N99">
        <f t="shared" si="28"/>
        <v>0</v>
      </c>
      <c r="O99">
        <f t="shared" si="29"/>
        <v>0</v>
      </c>
    </row>
    <row r="100" spans="1:19">
      <c r="A100">
        <v>2</v>
      </c>
      <c r="B100" s="38" t="s">
        <v>376</v>
      </c>
      <c r="C100" t="str">
        <f>VLOOKUP(B100,'hobbits requirement'!$A$3:$B$341,2,FALSE)</f>
        <v>Research</v>
      </c>
      <c r="D100">
        <f>SUMIFS('hobbits requirement'!K$3:K$341,'hobbits requirement'!$CH$3:$CH$341,$A100,'hobbits requirement'!$A$3:$A$341,$B100)</f>
        <v>3069000</v>
      </c>
      <c r="E100">
        <f>SUMIFS('hobbits requirement'!L$3:L$341,'hobbits requirement'!$CH$3:$CH$341,$A100,'hobbits requirement'!$A$3:$A$341,$B100)</f>
        <v>818400</v>
      </c>
      <c r="F100">
        <f>SUMIFS('hobbits requirement'!M$3:M$341,'hobbits requirement'!$CH$3:$CH$341,$A100,'hobbits requirement'!$A$3:$A$341,$B100)</f>
        <v>122760</v>
      </c>
      <c r="G100">
        <f>SUMIFS('hobbits requirement'!N$3:N$341,'hobbits requirement'!$CH$3:$CH$341,$A100,'hobbits requirement'!$A$3:$A$341,$B100)</f>
        <v>204600</v>
      </c>
      <c r="H100">
        <f>SUMIFS('hobbits requirement'!O$3:O$341,'hobbits requirement'!$CH$3:$CH$341,$A100,'hobbits requirement'!$A$3:$A$341,$B100)</f>
        <v>3069000</v>
      </c>
      <c r="I100">
        <f>SUMIFS('hobbits requirement'!H$3:H$341,'hobbits requirement'!$CH$3:$CH$341,$A100,'hobbits requirement'!$A$3:$A$341,$B100)</f>
        <v>1227600</v>
      </c>
      <c r="J100">
        <f t="shared" si="24"/>
        <v>40920</v>
      </c>
      <c r="K100">
        <f t="shared" si="25"/>
        <v>11.9</v>
      </c>
      <c r="L100">
        <f t="shared" si="26"/>
        <v>17.5</v>
      </c>
      <c r="M100">
        <f t="shared" si="27"/>
        <v>2.2999999999999998</v>
      </c>
      <c r="N100">
        <f t="shared" si="28"/>
        <v>4.5</v>
      </c>
      <c r="O100">
        <f t="shared" si="29"/>
        <v>54.5</v>
      </c>
    </row>
    <row r="101" spans="1:19">
      <c r="A101">
        <v>2</v>
      </c>
      <c r="B101" s="38" t="s">
        <v>98</v>
      </c>
      <c r="C101" t="str">
        <f>VLOOKUP(B101,'hobbits requirement'!$A$3:$B$341,2,FALSE)</f>
        <v>Research</v>
      </c>
      <c r="D101">
        <f>SUMIFS('hobbits requirement'!K$3:K$341,'hobbits requirement'!$CH$3:$CH$341,$A101,'hobbits requirement'!$A$3:$A$341,$B101)</f>
        <v>0</v>
      </c>
      <c r="E101">
        <f>SUMIFS('hobbits requirement'!L$3:L$341,'hobbits requirement'!$CH$3:$CH$341,$A101,'hobbits requirement'!$A$3:$A$341,$B101)</f>
        <v>0</v>
      </c>
      <c r="F101">
        <f>SUMIFS('hobbits requirement'!M$3:M$341,'hobbits requirement'!$CH$3:$CH$341,$A101,'hobbits requirement'!$A$3:$A$341,$B101)</f>
        <v>0</v>
      </c>
      <c r="G101">
        <f>SUMIFS('hobbits requirement'!N$3:N$341,'hobbits requirement'!$CH$3:$CH$341,$A101,'hobbits requirement'!$A$3:$A$341,$B101)</f>
        <v>0</v>
      </c>
      <c r="H101">
        <f>SUMIFS('hobbits requirement'!O$3:O$341,'hobbits requirement'!$CH$3:$CH$341,$A101,'hobbits requirement'!$A$3:$A$341,$B101)</f>
        <v>0</v>
      </c>
      <c r="I101">
        <f>SUMIFS('hobbits requirement'!H$3:H$341,'hobbits requirement'!$CH$3:$CH$341,$A101,'hobbits requirement'!$A$3:$A$341,$B101)</f>
        <v>0</v>
      </c>
      <c r="J101">
        <f t="shared" si="24"/>
        <v>0</v>
      </c>
      <c r="K101">
        <f t="shared" si="25"/>
        <v>0</v>
      </c>
      <c r="L101">
        <f t="shared" si="26"/>
        <v>0</v>
      </c>
      <c r="M101">
        <f t="shared" si="27"/>
        <v>0</v>
      </c>
      <c r="N101">
        <f t="shared" si="28"/>
        <v>0</v>
      </c>
      <c r="O101">
        <f t="shared" si="29"/>
        <v>0</v>
      </c>
    </row>
    <row r="102" spans="1:19">
      <c r="A102">
        <v>2</v>
      </c>
      <c r="B102" s="38" t="s">
        <v>370</v>
      </c>
      <c r="C102" t="str">
        <f>VLOOKUP(B102,'hobbits requirement'!$A$3:$B$341,2,FALSE)</f>
        <v>Research</v>
      </c>
      <c r="D102">
        <f>SUMIFS('hobbits requirement'!K$3:K$341,'hobbits requirement'!$CH$3:$CH$341,$A102,'hobbits requirement'!$A$3:$A$341,$B102)</f>
        <v>3069000</v>
      </c>
      <c r="E102">
        <f>SUMIFS('hobbits requirement'!L$3:L$341,'hobbits requirement'!$CH$3:$CH$341,$A102,'hobbits requirement'!$A$3:$A$341,$B102)</f>
        <v>511500</v>
      </c>
      <c r="F102">
        <f>SUMIFS('hobbits requirement'!M$3:M$341,'hobbits requirement'!$CH$3:$CH$341,$A102,'hobbits requirement'!$A$3:$A$341,$B102)</f>
        <v>0</v>
      </c>
      <c r="G102">
        <f>SUMIFS('hobbits requirement'!N$3:N$341,'hobbits requirement'!$CH$3:$CH$341,$A102,'hobbits requirement'!$A$3:$A$341,$B102)</f>
        <v>204600</v>
      </c>
      <c r="H102">
        <f>SUMIFS('hobbits requirement'!O$3:O$341,'hobbits requirement'!$CH$3:$CH$341,$A102,'hobbits requirement'!$A$3:$A$341,$B102)</f>
        <v>0</v>
      </c>
      <c r="I102">
        <f>SUMIFS('hobbits requirement'!H$3:H$341,'hobbits requirement'!$CH$3:$CH$341,$A102,'hobbits requirement'!$A$3:$A$341,$B102)</f>
        <v>1636800</v>
      </c>
      <c r="J102">
        <f t="shared" si="24"/>
        <v>54560</v>
      </c>
      <c r="K102">
        <f t="shared" si="25"/>
        <v>11.9</v>
      </c>
      <c r="L102">
        <f t="shared" si="26"/>
        <v>10.9</v>
      </c>
      <c r="M102">
        <f t="shared" si="27"/>
        <v>0</v>
      </c>
      <c r="N102">
        <f t="shared" si="28"/>
        <v>4.5</v>
      </c>
      <c r="O102">
        <f t="shared" si="29"/>
        <v>0</v>
      </c>
    </row>
    <row r="103" spans="1:19">
      <c r="A103">
        <v>2</v>
      </c>
      <c r="B103" s="38" t="s">
        <v>375</v>
      </c>
      <c r="C103" t="str">
        <f>VLOOKUP(B103,'hobbits requirement'!$A$3:$B$341,2,FALSE)</f>
        <v>Research</v>
      </c>
      <c r="D103">
        <f>SUMIFS('hobbits requirement'!K$3:K$341,'hobbits requirement'!$CH$3:$CH$341,$A103,'hobbits requirement'!$A$3:$A$341,$B103)</f>
        <v>3069000</v>
      </c>
      <c r="E103">
        <f>SUMIFS('hobbits requirement'!L$3:L$341,'hobbits requirement'!$CH$3:$CH$341,$A103,'hobbits requirement'!$A$3:$A$341,$B103)</f>
        <v>613800</v>
      </c>
      <c r="F103">
        <f>SUMIFS('hobbits requirement'!M$3:M$341,'hobbits requirement'!$CH$3:$CH$341,$A103,'hobbits requirement'!$A$3:$A$341,$B103)</f>
        <v>0</v>
      </c>
      <c r="G103">
        <f>SUMIFS('hobbits requirement'!N$3:N$341,'hobbits requirement'!$CH$3:$CH$341,$A103,'hobbits requirement'!$A$3:$A$341,$B103)</f>
        <v>0</v>
      </c>
      <c r="H103">
        <f>SUMIFS('hobbits requirement'!O$3:O$341,'hobbits requirement'!$CH$3:$CH$341,$A103,'hobbits requirement'!$A$3:$A$341,$B103)</f>
        <v>0</v>
      </c>
      <c r="I103">
        <f>SUMIFS('hobbits requirement'!H$3:H$341,'hobbits requirement'!$CH$3:$CH$341,$A103,'hobbits requirement'!$A$3:$A$341,$B103)</f>
        <v>1841400</v>
      </c>
      <c r="J103">
        <f t="shared" si="24"/>
        <v>61380</v>
      </c>
      <c r="K103">
        <f t="shared" si="25"/>
        <v>11.9</v>
      </c>
      <c r="L103">
        <f t="shared" si="26"/>
        <v>13.1</v>
      </c>
      <c r="M103">
        <f t="shared" si="27"/>
        <v>0</v>
      </c>
      <c r="N103">
        <f t="shared" si="28"/>
        <v>0</v>
      </c>
      <c r="O103">
        <f t="shared" si="29"/>
        <v>0</v>
      </c>
    </row>
    <row r="104" spans="1:19">
      <c r="A104">
        <v>2</v>
      </c>
      <c r="B104" s="38" t="s">
        <v>368</v>
      </c>
      <c r="C104" t="str">
        <f>VLOOKUP(B104,'hobbits requirement'!$A$3:$B$341,2,FALSE)</f>
        <v>Research</v>
      </c>
      <c r="D104">
        <f>SUMIFS('hobbits requirement'!K$3:K$341,'hobbits requirement'!$CH$3:$CH$341,$A104,'hobbits requirement'!$A$3:$A$341,$B104)</f>
        <v>0</v>
      </c>
      <c r="E104">
        <f>SUMIFS('hobbits requirement'!L$3:L$341,'hobbits requirement'!$CH$3:$CH$341,$A104,'hobbits requirement'!$A$3:$A$341,$B104)</f>
        <v>0</v>
      </c>
      <c r="F104">
        <f>SUMIFS('hobbits requirement'!M$3:M$341,'hobbits requirement'!$CH$3:$CH$341,$A104,'hobbits requirement'!$A$3:$A$341,$B104)</f>
        <v>0</v>
      </c>
      <c r="G104">
        <f>SUMIFS('hobbits requirement'!N$3:N$341,'hobbits requirement'!$CH$3:$CH$341,$A104,'hobbits requirement'!$A$3:$A$341,$B104)</f>
        <v>0</v>
      </c>
      <c r="H104">
        <f>SUMIFS('hobbits requirement'!O$3:O$341,'hobbits requirement'!$CH$3:$CH$341,$A104,'hobbits requirement'!$A$3:$A$341,$B104)</f>
        <v>0</v>
      </c>
      <c r="I104">
        <f>SUMIFS('hobbits requirement'!H$3:H$341,'hobbits requirement'!$CH$3:$CH$341,$A104,'hobbits requirement'!$A$3:$A$341,$B104)</f>
        <v>0</v>
      </c>
      <c r="J104">
        <f t="shared" si="24"/>
        <v>0</v>
      </c>
      <c r="K104">
        <f t="shared" si="25"/>
        <v>0</v>
      </c>
      <c r="L104">
        <f t="shared" si="26"/>
        <v>0</v>
      </c>
      <c r="M104">
        <f t="shared" si="27"/>
        <v>0</v>
      </c>
      <c r="N104">
        <f t="shared" si="28"/>
        <v>0</v>
      </c>
      <c r="O104">
        <f t="shared" si="29"/>
        <v>0</v>
      </c>
    </row>
    <row r="105" spans="1:19">
      <c r="A105">
        <v>2</v>
      </c>
      <c r="B105" s="38" t="s">
        <v>102</v>
      </c>
      <c r="C105" t="str">
        <f>VLOOKUP(B105,'hobbits requirement'!$A$3:$B$341,2,FALSE)</f>
        <v>Research</v>
      </c>
      <c r="D105">
        <f>SUMIFS('hobbits requirement'!K$3:K$341,'hobbits requirement'!$CH$3:$CH$341,$A105,'hobbits requirement'!$A$3:$A$341,$B105)</f>
        <v>5115000</v>
      </c>
      <c r="E105">
        <f>SUMIFS('hobbits requirement'!L$3:L$341,'hobbits requirement'!$CH$3:$CH$341,$A105,'hobbits requirement'!$A$3:$A$341,$B105)</f>
        <v>0</v>
      </c>
      <c r="F105">
        <f>SUMIFS('hobbits requirement'!M$3:M$341,'hobbits requirement'!$CH$3:$CH$341,$A105,'hobbits requirement'!$A$3:$A$341,$B105)</f>
        <v>818400</v>
      </c>
      <c r="G105">
        <f>SUMIFS('hobbits requirement'!N$3:N$341,'hobbits requirement'!$CH$3:$CH$341,$A105,'hobbits requirement'!$A$3:$A$341,$B105)</f>
        <v>511500</v>
      </c>
      <c r="H105">
        <f>SUMIFS('hobbits requirement'!O$3:O$341,'hobbits requirement'!$CH$3:$CH$341,$A105,'hobbits requirement'!$A$3:$A$341,$B105)</f>
        <v>613800</v>
      </c>
      <c r="I105">
        <f>SUMIFS('hobbits requirement'!H$3:H$341,'hobbits requirement'!$CH$3:$CH$341,$A105,'hobbits requirement'!$A$3:$A$341,$B105)</f>
        <v>2455200</v>
      </c>
      <c r="J105">
        <f t="shared" si="24"/>
        <v>81840</v>
      </c>
      <c r="K105">
        <f t="shared" si="25"/>
        <v>19.8</v>
      </c>
      <c r="L105">
        <f t="shared" si="26"/>
        <v>0</v>
      </c>
      <c r="M105">
        <f t="shared" si="27"/>
        <v>15.6</v>
      </c>
      <c r="N105">
        <f t="shared" si="28"/>
        <v>11.4</v>
      </c>
      <c r="O105">
        <f t="shared" si="29"/>
        <v>10.9</v>
      </c>
    </row>
    <row r="106" spans="1:19">
      <c r="A106">
        <v>2</v>
      </c>
      <c r="B106" s="38" t="s">
        <v>377</v>
      </c>
      <c r="C106" t="str">
        <f>VLOOKUP(B106,'hobbits requirement'!$A$3:$B$341,2,FALSE)</f>
        <v>Research</v>
      </c>
      <c r="D106">
        <f>SUMIFS('hobbits requirement'!K$3:K$341,'hobbits requirement'!$CH$3:$CH$341,$A106,'hobbits requirement'!$A$3:$A$341,$B106)</f>
        <v>0</v>
      </c>
      <c r="E106">
        <f>SUMIFS('hobbits requirement'!L$3:L$341,'hobbits requirement'!$CH$3:$CH$341,$A106,'hobbits requirement'!$A$3:$A$341,$B106)</f>
        <v>0</v>
      </c>
      <c r="F106">
        <f>SUMIFS('hobbits requirement'!M$3:M$341,'hobbits requirement'!$CH$3:$CH$341,$A106,'hobbits requirement'!$A$3:$A$341,$B106)</f>
        <v>0</v>
      </c>
      <c r="G106">
        <f>SUMIFS('hobbits requirement'!N$3:N$341,'hobbits requirement'!$CH$3:$CH$341,$A106,'hobbits requirement'!$A$3:$A$341,$B106)</f>
        <v>0</v>
      </c>
      <c r="H106">
        <f>SUMIFS('hobbits requirement'!O$3:O$341,'hobbits requirement'!$CH$3:$CH$341,$A106,'hobbits requirement'!$A$3:$A$341,$B106)</f>
        <v>0</v>
      </c>
      <c r="I106">
        <f>SUMIFS('hobbits requirement'!H$3:H$341,'hobbits requirement'!$CH$3:$CH$341,$A106,'hobbits requirement'!$A$3:$A$341,$B106)</f>
        <v>0</v>
      </c>
      <c r="J106">
        <f t="shared" si="24"/>
        <v>0</v>
      </c>
      <c r="K106">
        <f t="shared" si="25"/>
        <v>0</v>
      </c>
      <c r="L106">
        <f t="shared" si="26"/>
        <v>0</v>
      </c>
      <c r="M106">
        <f t="shared" si="27"/>
        <v>0</v>
      </c>
      <c r="N106">
        <f t="shared" si="28"/>
        <v>0</v>
      </c>
      <c r="O106">
        <f t="shared" si="29"/>
        <v>0</v>
      </c>
    </row>
    <row r="107" spans="1:19">
      <c r="A107">
        <v>2</v>
      </c>
      <c r="B107" s="38" t="s">
        <v>373</v>
      </c>
      <c r="C107" t="str">
        <f>VLOOKUP(B107,'hobbits requirement'!$A$3:$B$341,2,FALSE)</f>
        <v>Research</v>
      </c>
      <c r="D107">
        <f>SUMIFS('hobbits requirement'!K$3:K$341,'hobbits requirement'!$CH$3:$CH$341,$A107,'hobbits requirement'!$A$3:$A$341,$B107)</f>
        <v>3682800</v>
      </c>
      <c r="E107">
        <f>SUMIFS('hobbits requirement'!L$3:L$341,'hobbits requirement'!$CH$3:$CH$341,$A107,'hobbits requirement'!$A$3:$A$341,$B107)</f>
        <v>1534500</v>
      </c>
      <c r="F107">
        <f>SUMIFS('hobbits requirement'!M$3:M$341,'hobbits requirement'!$CH$3:$CH$341,$A107,'hobbits requirement'!$A$3:$A$341,$B107)</f>
        <v>0</v>
      </c>
      <c r="G107">
        <f>SUMIFS('hobbits requirement'!N$3:N$341,'hobbits requirement'!$CH$3:$CH$341,$A107,'hobbits requirement'!$A$3:$A$341,$B107)</f>
        <v>0</v>
      </c>
      <c r="H107">
        <f>SUMIFS('hobbits requirement'!O$3:O$341,'hobbits requirement'!$CH$3:$CH$341,$A107,'hobbits requirement'!$A$3:$A$341,$B107)</f>
        <v>0</v>
      </c>
      <c r="I107">
        <f>SUMIFS('hobbits requirement'!H$3:H$341,'hobbits requirement'!$CH$3:$CH$341,$A107,'hobbits requirement'!$A$3:$A$341,$B107)</f>
        <v>1841400</v>
      </c>
      <c r="J107">
        <f t="shared" si="24"/>
        <v>61380</v>
      </c>
      <c r="K107">
        <f t="shared" si="25"/>
        <v>14.2</v>
      </c>
      <c r="L107">
        <f t="shared" si="26"/>
        <v>32.799999999999997</v>
      </c>
      <c r="M107">
        <f t="shared" si="27"/>
        <v>0</v>
      </c>
      <c r="N107">
        <f t="shared" si="28"/>
        <v>0</v>
      </c>
      <c r="O107">
        <f t="shared" si="29"/>
        <v>0</v>
      </c>
    </row>
    <row r="108" spans="1:19">
      <c r="A108">
        <v>2</v>
      </c>
      <c r="B108" s="38" t="s">
        <v>372</v>
      </c>
      <c r="C108" t="str">
        <f>VLOOKUP(B108,'hobbits requirement'!$A$3:$B$341,2,FALSE)</f>
        <v>Research</v>
      </c>
      <c r="D108">
        <f>SUMIFS('hobbits requirement'!K$3:K$341,'hobbits requirement'!$CH$3:$CH$341,$A108,'hobbits requirement'!$A$3:$A$341,$B108)</f>
        <v>0</v>
      </c>
      <c r="E108">
        <f>SUMIFS('hobbits requirement'!L$3:L$341,'hobbits requirement'!$CH$3:$CH$341,$A108,'hobbits requirement'!$A$3:$A$341,$B108)</f>
        <v>0</v>
      </c>
      <c r="F108">
        <f>SUMIFS('hobbits requirement'!M$3:M$341,'hobbits requirement'!$CH$3:$CH$341,$A108,'hobbits requirement'!$A$3:$A$341,$B108)</f>
        <v>0</v>
      </c>
      <c r="G108">
        <f>SUMIFS('hobbits requirement'!N$3:N$341,'hobbits requirement'!$CH$3:$CH$341,$A108,'hobbits requirement'!$A$3:$A$341,$B108)</f>
        <v>0</v>
      </c>
      <c r="H108">
        <f>SUMIFS('hobbits requirement'!O$3:O$341,'hobbits requirement'!$CH$3:$CH$341,$A108,'hobbits requirement'!$A$3:$A$341,$B108)</f>
        <v>0</v>
      </c>
      <c r="I108">
        <f>SUMIFS('hobbits requirement'!H$3:H$341,'hobbits requirement'!$CH$3:$CH$341,$A108,'hobbits requirement'!$A$3:$A$341,$B108)</f>
        <v>0</v>
      </c>
      <c r="J108">
        <f t="shared" si="24"/>
        <v>0</v>
      </c>
      <c r="K108">
        <f t="shared" si="25"/>
        <v>0</v>
      </c>
      <c r="L108">
        <f t="shared" si="26"/>
        <v>0</v>
      </c>
      <c r="M108">
        <f t="shared" si="27"/>
        <v>0</v>
      </c>
      <c r="N108">
        <f t="shared" si="28"/>
        <v>0</v>
      </c>
      <c r="O108">
        <f t="shared" si="29"/>
        <v>0</v>
      </c>
    </row>
    <row r="109" spans="1:19" ht="25.5">
      <c r="B109" s="38"/>
      <c r="J109" s="41" t="s">
        <v>400</v>
      </c>
      <c r="K109" s="41" t="s">
        <v>395</v>
      </c>
      <c r="L109" s="41" t="s">
        <v>396</v>
      </c>
      <c r="M109" s="41" t="s">
        <v>397</v>
      </c>
      <c r="N109" s="41" t="s">
        <v>398</v>
      </c>
      <c r="O109" s="41" t="s">
        <v>399</v>
      </c>
      <c r="P109" s="41" t="s">
        <v>401</v>
      </c>
      <c r="Q109" s="41" t="s">
        <v>402</v>
      </c>
      <c r="R109" s="41" t="s">
        <v>403</v>
      </c>
      <c r="S109" s="41" t="s">
        <v>404</v>
      </c>
    </row>
    <row r="110" spans="1:19">
      <c r="B110" s="38"/>
      <c r="J110" s="42">
        <f>SUM(J75:J108)</f>
        <v>411838</v>
      </c>
      <c r="K110" s="42">
        <f>SUM(D75:D110)</f>
        <v>25881900</v>
      </c>
      <c r="L110" s="42">
        <f>SUM(E75:E110)</f>
        <v>4675110</v>
      </c>
      <c r="M110" s="42">
        <f>SUM(F75:F110)</f>
        <v>5237760</v>
      </c>
      <c r="N110" s="42">
        <f>SUM(G75:G110)</f>
        <v>4501200</v>
      </c>
      <c r="O110" s="42">
        <f>SUM(H75:H110)</f>
        <v>5626500</v>
      </c>
      <c r="P110" s="41">
        <f>ROUND(L110/SUM($L110:$O110)*100,1)</f>
        <v>23.3</v>
      </c>
      <c r="Q110" s="41">
        <f t="shared" ref="Q110" si="36">ROUND(M110/SUM($L110:$O110)*100,1)</f>
        <v>26.1</v>
      </c>
      <c r="R110" s="41">
        <f t="shared" ref="R110" si="37">ROUND(N110/SUM($L110:$O110)*100,1)</f>
        <v>22.5</v>
      </c>
      <c r="S110" s="41">
        <f t="shared" ref="S110" si="38">ROUND(O110/SUM($L110:$O110)*100,1)</f>
        <v>28.1</v>
      </c>
    </row>
    <row r="111" spans="1:19">
      <c r="A111">
        <v>3</v>
      </c>
      <c r="B111" s="38" t="s">
        <v>355</v>
      </c>
      <c r="C111" t="str">
        <f>VLOOKUP(B111,'hobbits requirement'!$A$3:$B$341,2,FALSE)</f>
        <v>Building</v>
      </c>
      <c r="D111">
        <f>SUMIFS('hobbits requirement'!K$3:K$341,'hobbits requirement'!$CH$3:$CH$341,$A111,'hobbits requirement'!$A$3:$A$341,$B111)</f>
        <v>0</v>
      </c>
      <c r="E111">
        <f>SUMIFS('hobbits requirement'!L$3:L$341,'hobbits requirement'!$CH$3:$CH$341,$A111,'hobbits requirement'!$A$3:$A$341,$B111)</f>
        <v>0</v>
      </c>
      <c r="F111">
        <f>SUMIFS('hobbits requirement'!M$3:M$341,'hobbits requirement'!$CH$3:$CH$341,$A111,'hobbits requirement'!$A$3:$A$341,$B111)</f>
        <v>0</v>
      </c>
      <c r="G111">
        <f>SUMIFS('hobbits requirement'!N$3:N$341,'hobbits requirement'!$CH$3:$CH$341,$A111,'hobbits requirement'!$A$3:$A$341,$B111)</f>
        <v>0</v>
      </c>
      <c r="H111">
        <f>SUMIFS('hobbits requirement'!O$3:O$341,'hobbits requirement'!$CH$3:$CH$341,$A111,'hobbits requirement'!$A$3:$A$341,$B111)</f>
        <v>0</v>
      </c>
      <c r="I111">
        <f>SUMIFS('hobbits requirement'!H$3:H$341,'hobbits requirement'!$CH$3:$CH$341,$A111,'hobbits requirement'!$A$3:$A$341,$B111)</f>
        <v>0</v>
      </c>
      <c r="J111">
        <f t="shared" si="24"/>
        <v>0</v>
      </c>
      <c r="K111">
        <f t="shared" ref="K111:K144" si="39">IF(K$146=0,0,ROUND(D111/K$146*100,1))</f>
        <v>0</v>
      </c>
      <c r="L111">
        <f t="shared" ref="L111:L144" si="40">IF(L$146=0,0,ROUND(E111/L$146*100,1))</f>
        <v>0</v>
      </c>
      <c r="M111">
        <f t="shared" ref="M111:M144" si="41">IF(M$146=0,0,ROUND(F111/M$146*100,1))</f>
        <v>0</v>
      </c>
      <c r="N111">
        <f t="shared" ref="N111:N144" si="42">IF(N$146=0,0,ROUND(G111/N$146*100,1))</f>
        <v>0</v>
      </c>
      <c r="O111">
        <f t="shared" ref="O111:O144" si="43">IF(O$146=0,0,ROUND(H111/O$146*100,1))</f>
        <v>0</v>
      </c>
    </row>
    <row r="112" spans="1:19">
      <c r="A112">
        <v>3</v>
      </c>
      <c r="B112" s="39" t="s">
        <v>356</v>
      </c>
      <c r="C112" t="str">
        <f>VLOOKUP(B112,'hobbits requirement'!$A$3:$B$341,2,FALSE)</f>
        <v>Building</v>
      </c>
      <c r="D112">
        <f>SUMIFS('hobbits requirement'!K$3:K$341,'hobbits requirement'!$CH$3:$CH$341,$A112,'hobbits requirement'!$A$3:$A$341,$B112)</f>
        <v>0</v>
      </c>
      <c r="E112">
        <f>SUMIFS('hobbits requirement'!L$3:L$341,'hobbits requirement'!$CH$3:$CH$341,$A112,'hobbits requirement'!$A$3:$A$341,$B112)</f>
        <v>0</v>
      </c>
      <c r="F112">
        <f>SUMIFS('hobbits requirement'!M$3:M$341,'hobbits requirement'!$CH$3:$CH$341,$A112,'hobbits requirement'!$A$3:$A$341,$B112)</f>
        <v>0</v>
      </c>
      <c r="G112">
        <f>SUMIFS('hobbits requirement'!N$3:N$341,'hobbits requirement'!$CH$3:$CH$341,$A112,'hobbits requirement'!$A$3:$A$341,$B112)</f>
        <v>0</v>
      </c>
      <c r="H112">
        <f>SUMIFS('hobbits requirement'!O$3:O$341,'hobbits requirement'!$CH$3:$CH$341,$A112,'hobbits requirement'!$A$3:$A$341,$B112)</f>
        <v>0</v>
      </c>
      <c r="I112">
        <f>SUMIFS('hobbits requirement'!H$3:H$341,'hobbits requirement'!$CH$3:$CH$341,$A112,'hobbits requirement'!$A$3:$A$341,$B112)</f>
        <v>0</v>
      </c>
      <c r="J112">
        <f t="shared" si="24"/>
        <v>0</v>
      </c>
      <c r="K112">
        <f t="shared" si="39"/>
        <v>0</v>
      </c>
      <c r="L112">
        <f t="shared" si="40"/>
        <v>0</v>
      </c>
      <c r="M112">
        <f t="shared" si="41"/>
        <v>0</v>
      </c>
      <c r="N112">
        <f t="shared" si="42"/>
        <v>0</v>
      </c>
      <c r="O112">
        <f t="shared" si="43"/>
        <v>0</v>
      </c>
    </row>
    <row r="113" spans="1:15">
      <c r="A113">
        <v>3</v>
      </c>
      <c r="B113" s="38" t="s">
        <v>358</v>
      </c>
      <c r="C113" t="str">
        <f>VLOOKUP(B113,'hobbits requirement'!$A$3:$B$341,2,FALSE)</f>
        <v>Building</v>
      </c>
      <c r="D113">
        <f>SUMIFS('hobbits requirement'!K$3:K$341,'hobbits requirement'!$CH$3:$CH$341,$A113,'hobbits requirement'!$A$3:$A$341,$B113)</f>
        <v>0</v>
      </c>
      <c r="E113">
        <f>SUMIFS('hobbits requirement'!L$3:L$341,'hobbits requirement'!$CH$3:$CH$341,$A113,'hobbits requirement'!$A$3:$A$341,$B113)</f>
        <v>0</v>
      </c>
      <c r="F113">
        <f>SUMIFS('hobbits requirement'!M$3:M$341,'hobbits requirement'!$CH$3:$CH$341,$A113,'hobbits requirement'!$A$3:$A$341,$B113)</f>
        <v>0</v>
      </c>
      <c r="G113">
        <f>SUMIFS('hobbits requirement'!N$3:N$341,'hobbits requirement'!$CH$3:$CH$341,$A113,'hobbits requirement'!$A$3:$A$341,$B113)</f>
        <v>0</v>
      </c>
      <c r="H113">
        <f>SUMIFS('hobbits requirement'!O$3:O$341,'hobbits requirement'!$CH$3:$CH$341,$A113,'hobbits requirement'!$A$3:$A$341,$B113)</f>
        <v>0</v>
      </c>
      <c r="I113">
        <f>SUMIFS('hobbits requirement'!H$3:H$341,'hobbits requirement'!$CH$3:$CH$341,$A113,'hobbits requirement'!$A$3:$A$341,$B113)</f>
        <v>0</v>
      </c>
      <c r="J113">
        <f t="shared" si="24"/>
        <v>0</v>
      </c>
      <c r="K113">
        <f t="shared" si="39"/>
        <v>0</v>
      </c>
      <c r="L113">
        <f t="shared" si="40"/>
        <v>0</v>
      </c>
      <c r="M113">
        <f t="shared" si="41"/>
        <v>0</v>
      </c>
      <c r="N113">
        <f t="shared" si="42"/>
        <v>0</v>
      </c>
      <c r="O113">
        <f t="shared" si="43"/>
        <v>0</v>
      </c>
    </row>
    <row r="114" spans="1:15">
      <c r="A114">
        <v>3</v>
      </c>
      <c r="B114" s="38" t="s">
        <v>75</v>
      </c>
      <c r="C114" t="str">
        <f>VLOOKUP(B114,'hobbits requirement'!$A$3:$B$341,2,FALSE)</f>
        <v>Building</v>
      </c>
      <c r="D114">
        <f>SUMIFS('hobbits requirement'!K$3:K$341,'hobbits requirement'!$CH$3:$CH$341,$A114,'hobbits requirement'!$A$3:$A$341,$B114)</f>
        <v>0</v>
      </c>
      <c r="E114">
        <f>SUMIFS('hobbits requirement'!L$3:L$341,'hobbits requirement'!$CH$3:$CH$341,$A114,'hobbits requirement'!$A$3:$A$341,$B114)</f>
        <v>0</v>
      </c>
      <c r="F114">
        <f>SUMIFS('hobbits requirement'!M$3:M$341,'hobbits requirement'!$CH$3:$CH$341,$A114,'hobbits requirement'!$A$3:$A$341,$B114)</f>
        <v>0</v>
      </c>
      <c r="G114">
        <f>SUMIFS('hobbits requirement'!N$3:N$341,'hobbits requirement'!$CH$3:$CH$341,$A114,'hobbits requirement'!$A$3:$A$341,$B114)</f>
        <v>0</v>
      </c>
      <c r="H114">
        <f>SUMIFS('hobbits requirement'!O$3:O$341,'hobbits requirement'!$CH$3:$CH$341,$A114,'hobbits requirement'!$A$3:$A$341,$B114)</f>
        <v>0</v>
      </c>
      <c r="I114">
        <f>SUMIFS('hobbits requirement'!H$3:H$341,'hobbits requirement'!$CH$3:$CH$341,$A114,'hobbits requirement'!$A$3:$A$341,$B114)</f>
        <v>0</v>
      </c>
      <c r="J114">
        <f t="shared" si="24"/>
        <v>0</v>
      </c>
      <c r="K114">
        <f t="shared" si="39"/>
        <v>0</v>
      </c>
      <c r="L114">
        <f t="shared" si="40"/>
        <v>0</v>
      </c>
      <c r="M114">
        <f t="shared" si="41"/>
        <v>0</v>
      </c>
      <c r="N114">
        <f t="shared" si="42"/>
        <v>0</v>
      </c>
      <c r="O114">
        <f t="shared" si="43"/>
        <v>0</v>
      </c>
    </row>
    <row r="115" spans="1:15">
      <c r="A115">
        <v>3</v>
      </c>
      <c r="B115" s="38" t="s">
        <v>357</v>
      </c>
      <c r="C115" t="str">
        <f>VLOOKUP(B115,'hobbits requirement'!$A$3:$B$341,2,FALSE)</f>
        <v>Building</v>
      </c>
      <c r="D115">
        <f>SUMIFS('hobbits requirement'!K$3:K$341,'hobbits requirement'!$CH$3:$CH$341,$A115,'hobbits requirement'!$A$3:$A$341,$B115)</f>
        <v>0</v>
      </c>
      <c r="E115">
        <f>SUMIFS('hobbits requirement'!L$3:L$341,'hobbits requirement'!$CH$3:$CH$341,$A115,'hobbits requirement'!$A$3:$A$341,$B115)</f>
        <v>409200</v>
      </c>
      <c r="F115">
        <f>SUMIFS('hobbits requirement'!M$3:M$341,'hobbits requirement'!$CH$3:$CH$341,$A115,'hobbits requirement'!$A$3:$A$341,$B115)</f>
        <v>2557500</v>
      </c>
      <c r="G115">
        <f>SUMIFS('hobbits requirement'!N$3:N$341,'hobbits requirement'!$CH$3:$CH$341,$A115,'hobbits requirement'!$A$3:$A$341,$B115)</f>
        <v>1227600</v>
      </c>
      <c r="H115">
        <f>SUMIFS('hobbits requirement'!O$3:O$341,'hobbits requirement'!$CH$3:$CH$341,$A115,'hobbits requirement'!$A$3:$A$341,$B115)</f>
        <v>716100</v>
      </c>
      <c r="I115">
        <f>SUMIFS('hobbits requirement'!H$3:H$341,'hobbits requirement'!$CH$3:$CH$341,$A115,'hobbits requirement'!$A$3:$A$341,$B115)</f>
        <v>368280</v>
      </c>
      <c r="J115">
        <f t="shared" si="24"/>
        <v>12276</v>
      </c>
      <c r="K115">
        <f t="shared" si="39"/>
        <v>0</v>
      </c>
      <c r="L115">
        <f t="shared" si="40"/>
        <v>27.4</v>
      </c>
      <c r="M115">
        <f t="shared" si="41"/>
        <v>43.5</v>
      </c>
      <c r="N115">
        <f t="shared" si="42"/>
        <v>30</v>
      </c>
      <c r="O115">
        <f t="shared" si="43"/>
        <v>32.6</v>
      </c>
    </row>
    <row r="116" spans="1:15">
      <c r="A116">
        <v>3</v>
      </c>
      <c r="B116" s="38" t="s">
        <v>361</v>
      </c>
      <c r="C116" t="str">
        <f>VLOOKUP(B116,'hobbits requirement'!$A$3:$B$341,2,FALSE)</f>
        <v>Building</v>
      </c>
      <c r="D116">
        <f>SUMIFS('hobbits requirement'!K$3:K$341,'hobbits requirement'!$CH$3:$CH$341,$A116,'hobbits requirement'!$A$3:$A$341,$B116)</f>
        <v>0</v>
      </c>
      <c r="E116">
        <f>SUMIFS('hobbits requirement'!L$3:L$341,'hobbits requirement'!$CH$3:$CH$341,$A116,'hobbits requirement'!$A$3:$A$341,$B116)</f>
        <v>0</v>
      </c>
      <c r="F116">
        <f>SUMIFS('hobbits requirement'!M$3:M$341,'hobbits requirement'!$CH$3:$CH$341,$A116,'hobbits requirement'!$A$3:$A$341,$B116)</f>
        <v>0</v>
      </c>
      <c r="G116">
        <f>SUMIFS('hobbits requirement'!N$3:N$341,'hobbits requirement'!$CH$3:$CH$341,$A116,'hobbits requirement'!$A$3:$A$341,$B116)</f>
        <v>0</v>
      </c>
      <c r="H116">
        <f>SUMIFS('hobbits requirement'!O$3:O$341,'hobbits requirement'!$CH$3:$CH$341,$A116,'hobbits requirement'!$A$3:$A$341,$B116)</f>
        <v>0</v>
      </c>
      <c r="I116">
        <f>SUMIFS('hobbits requirement'!H$3:H$341,'hobbits requirement'!$CH$3:$CH$341,$A116,'hobbits requirement'!$A$3:$A$341,$B116)</f>
        <v>0</v>
      </c>
      <c r="J116">
        <f t="shared" si="24"/>
        <v>0</v>
      </c>
      <c r="K116">
        <f t="shared" si="39"/>
        <v>0</v>
      </c>
      <c r="L116">
        <f t="shared" si="40"/>
        <v>0</v>
      </c>
      <c r="M116">
        <f t="shared" si="41"/>
        <v>0</v>
      </c>
      <c r="N116">
        <f t="shared" si="42"/>
        <v>0</v>
      </c>
      <c r="O116">
        <f t="shared" si="43"/>
        <v>0</v>
      </c>
    </row>
    <row r="117" spans="1:15">
      <c r="A117">
        <v>3</v>
      </c>
      <c r="B117" s="38" t="s">
        <v>359</v>
      </c>
      <c r="C117" t="str">
        <f>VLOOKUP(B117,'hobbits requirement'!$A$3:$B$341,2,FALSE)</f>
        <v>Building</v>
      </c>
      <c r="D117">
        <f>SUMIFS('hobbits requirement'!K$3:K$341,'hobbits requirement'!$CH$3:$CH$341,$A117,'hobbits requirement'!$A$3:$A$341,$B117)</f>
        <v>0</v>
      </c>
      <c r="E117">
        <f>SUMIFS('hobbits requirement'!L$3:L$341,'hobbits requirement'!$CH$3:$CH$341,$A117,'hobbits requirement'!$A$3:$A$341,$B117)</f>
        <v>102300</v>
      </c>
      <c r="F117">
        <f>SUMIFS('hobbits requirement'!M$3:M$341,'hobbits requirement'!$CH$3:$CH$341,$A117,'hobbits requirement'!$A$3:$A$341,$B117)</f>
        <v>613800</v>
      </c>
      <c r="G117">
        <f>SUMIFS('hobbits requirement'!N$3:N$341,'hobbits requirement'!$CH$3:$CH$341,$A117,'hobbits requirement'!$A$3:$A$341,$B117)</f>
        <v>2046000</v>
      </c>
      <c r="H117">
        <f>SUMIFS('hobbits requirement'!O$3:O$341,'hobbits requirement'!$CH$3:$CH$341,$A117,'hobbits requirement'!$A$3:$A$341,$B117)</f>
        <v>255750</v>
      </c>
      <c r="I117">
        <f>SUMIFS('hobbits requirement'!H$3:H$341,'hobbits requirement'!$CH$3:$CH$341,$A117,'hobbits requirement'!$A$3:$A$341,$B117)</f>
        <v>153450</v>
      </c>
      <c r="J117">
        <f t="shared" si="24"/>
        <v>5115</v>
      </c>
      <c r="K117">
        <f t="shared" si="39"/>
        <v>0</v>
      </c>
      <c r="L117">
        <f t="shared" si="40"/>
        <v>6.8</v>
      </c>
      <c r="M117">
        <f t="shared" si="41"/>
        <v>10.4</v>
      </c>
      <c r="N117">
        <f t="shared" si="42"/>
        <v>50</v>
      </c>
      <c r="O117">
        <f t="shared" si="43"/>
        <v>11.6</v>
      </c>
    </row>
    <row r="118" spans="1:15">
      <c r="A118">
        <v>3</v>
      </c>
      <c r="B118" s="38" t="s">
        <v>79</v>
      </c>
      <c r="C118" t="str">
        <f>VLOOKUP(B118,'hobbits requirement'!$A$3:$B$341,2,FALSE)</f>
        <v>Building</v>
      </c>
      <c r="D118">
        <f>SUMIFS('hobbits requirement'!K$3:K$341,'hobbits requirement'!$CH$3:$CH$341,$A118,'hobbits requirement'!$A$3:$A$341,$B118)</f>
        <v>0</v>
      </c>
      <c r="E118">
        <f>SUMIFS('hobbits requirement'!L$3:L$341,'hobbits requirement'!$CH$3:$CH$341,$A118,'hobbits requirement'!$A$3:$A$341,$B118)</f>
        <v>204600</v>
      </c>
      <c r="F118">
        <f>SUMIFS('hobbits requirement'!M$3:M$341,'hobbits requirement'!$CH$3:$CH$341,$A118,'hobbits requirement'!$A$3:$A$341,$B118)</f>
        <v>2046000</v>
      </c>
      <c r="G118">
        <f>SUMIFS('hobbits requirement'!N$3:N$341,'hobbits requirement'!$CH$3:$CH$341,$A118,'hobbits requirement'!$A$3:$A$341,$B118)</f>
        <v>511500</v>
      </c>
      <c r="H118">
        <f>SUMIFS('hobbits requirement'!O$3:O$341,'hobbits requirement'!$CH$3:$CH$341,$A118,'hobbits requirement'!$A$3:$A$341,$B118)</f>
        <v>306900</v>
      </c>
      <c r="I118">
        <f>SUMIFS('hobbits requirement'!H$3:H$341,'hobbits requirement'!$CH$3:$CH$341,$A118,'hobbits requirement'!$A$3:$A$341,$B118)</f>
        <v>735150</v>
      </c>
      <c r="J118">
        <f t="shared" si="24"/>
        <v>24505</v>
      </c>
      <c r="K118">
        <f t="shared" si="39"/>
        <v>0</v>
      </c>
      <c r="L118">
        <f t="shared" si="40"/>
        <v>13.7</v>
      </c>
      <c r="M118">
        <f t="shared" si="41"/>
        <v>34.799999999999997</v>
      </c>
      <c r="N118">
        <f t="shared" si="42"/>
        <v>12.5</v>
      </c>
      <c r="O118">
        <f t="shared" si="43"/>
        <v>14</v>
      </c>
    </row>
    <row r="119" spans="1:15">
      <c r="A119">
        <v>3</v>
      </c>
      <c r="B119" s="38" t="s">
        <v>362</v>
      </c>
      <c r="C119" t="str">
        <f>VLOOKUP(B119,'hobbits requirement'!$A$3:$B$341,2,FALSE)</f>
        <v>Building</v>
      </c>
      <c r="D119">
        <f>SUMIFS('hobbits requirement'!K$3:K$341,'hobbits requirement'!$CH$3:$CH$341,$A119,'hobbits requirement'!$A$3:$A$341,$B119)</f>
        <v>0</v>
      </c>
      <c r="E119">
        <f>SUMIFS('hobbits requirement'!L$3:L$341,'hobbits requirement'!$CH$3:$CH$341,$A119,'hobbits requirement'!$A$3:$A$341,$B119)</f>
        <v>63875</v>
      </c>
      <c r="F119">
        <f>SUMIFS('hobbits requirement'!M$3:M$341,'hobbits requirement'!$CH$3:$CH$341,$A119,'hobbits requirement'!$A$3:$A$341,$B119)</f>
        <v>511000</v>
      </c>
      <c r="G119">
        <f>SUMIFS('hobbits requirement'!N$3:N$341,'hobbits requirement'!$CH$3:$CH$341,$A119,'hobbits requirement'!$A$3:$A$341,$B119)</f>
        <v>306600</v>
      </c>
      <c r="H119">
        <f>SUMIFS('hobbits requirement'!O$3:O$341,'hobbits requirement'!$CH$3:$CH$341,$A119,'hobbits requirement'!$A$3:$A$341,$B119)</f>
        <v>613200</v>
      </c>
      <c r="I119">
        <f>SUMIFS('hobbits requirement'!H$3:H$341,'hobbits requirement'!$CH$3:$CH$341,$A119,'hobbits requirement'!$A$3:$A$341,$B119)</f>
        <v>91980</v>
      </c>
      <c r="J119">
        <f t="shared" si="24"/>
        <v>3066</v>
      </c>
      <c r="K119">
        <f t="shared" si="39"/>
        <v>0</v>
      </c>
      <c r="L119">
        <f t="shared" si="40"/>
        <v>4.3</v>
      </c>
      <c r="M119">
        <f t="shared" si="41"/>
        <v>8.6999999999999993</v>
      </c>
      <c r="N119">
        <f t="shared" si="42"/>
        <v>7.5</v>
      </c>
      <c r="O119">
        <f t="shared" si="43"/>
        <v>27.9</v>
      </c>
    </row>
    <row r="120" spans="1:15">
      <c r="A120">
        <v>3</v>
      </c>
      <c r="B120" s="38" t="s">
        <v>363</v>
      </c>
      <c r="C120" t="str">
        <f>VLOOKUP(B120,'hobbits requirement'!$A$3:$B$341,2,FALSE)</f>
        <v>Building</v>
      </c>
      <c r="D120">
        <f>SUMIFS('hobbits requirement'!K$3:K$341,'hobbits requirement'!$CH$3:$CH$341,$A120,'hobbits requirement'!$A$3:$A$341,$B120)</f>
        <v>0</v>
      </c>
      <c r="E120">
        <f>SUMIFS('hobbits requirement'!L$3:L$341,'hobbits requirement'!$CH$3:$CH$341,$A120,'hobbits requirement'!$A$3:$A$341,$B120)</f>
        <v>0</v>
      </c>
      <c r="F120">
        <f>SUMIFS('hobbits requirement'!M$3:M$341,'hobbits requirement'!$CH$3:$CH$341,$A120,'hobbits requirement'!$A$3:$A$341,$B120)</f>
        <v>0</v>
      </c>
      <c r="G120">
        <f>SUMIFS('hobbits requirement'!N$3:N$341,'hobbits requirement'!$CH$3:$CH$341,$A120,'hobbits requirement'!$A$3:$A$341,$B120)</f>
        <v>0</v>
      </c>
      <c r="H120">
        <f>SUMIFS('hobbits requirement'!O$3:O$341,'hobbits requirement'!$CH$3:$CH$341,$A120,'hobbits requirement'!$A$3:$A$341,$B120)</f>
        <v>0</v>
      </c>
      <c r="I120">
        <f>SUMIFS('hobbits requirement'!H$3:H$341,'hobbits requirement'!$CH$3:$CH$341,$A120,'hobbits requirement'!$A$3:$A$341,$B120)</f>
        <v>0</v>
      </c>
      <c r="J120">
        <f t="shared" si="24"/>
        <v>0</v>
      </c>
      <c r="K120">
        <f t="shared" si="39"/>
        <v>0</v>
      </c>
      <c r="L120">
        <f t="shared" si="40"/>
        <v>0</v>
      </c>
      <c r="M120">
        <f t="shared" si="41"/>
        <v>0</v>
      </c>
      <c r="N120">
        <f t="shared" si="42"/>
        <v>0</v>
      </c>
      <c r="O120">
        <f t="shared" si="43"/>
        <v>0</v>
      </c>
    </row>
    <row r="121" spans="1:15">
      <c r="A121">
        <v>3</v>
      </c>
      <c r="B121" s="38" t="s">
        <v>367</v>
      </c>
      <c r="C121" t="str">
        <f>VLOOKUP(B121,'hobbits requirement'!$A$3:$B$341,2,FALSE)</f>
        <v>Building</v>
      </c>
      <c r="D121">
        <f>SUMIFS('hobbits requirement'!K$3:K$341,'hobbits requirement'!$CH$3:$CH$341,$A121,'hobbits requirement'!$A$3:$A$341,$B121)</f>
        <v>0</v>
      </c>
      <c r="E121">
        <f>SUMIFS('hobbits requirement'!L$3:L$341,'hobbits requirement'!$CH$3:$CH$341,$A121,'hobbits requirement'!$A$3:$A$341,$B121)</f>
        <v>0</v>
      </c>
      <c r="F121">
        <f>SUMIFS('hobbits requirement'!M$3:M$341,'hobbits requirement'!$CH$3:$CH$341,$A121,'hobbits requirement'!$A$3:$A$341,$B121)</f>
        <v>0</v>
      </c>
      <c r="G121">
        <f>SUMIFS('hobbits requirement'!N$3:N$341,'hobbits requirement'!$CH$3:$CH$341,$A121,'hobbits requirement'!$A$3:$A$341,$B121)</f>
        <v>0</v>
      </c>
      <c r="H121">
        <f>SUMIFS('hobbits requirement'!O$3:O$341,'hobbits requirement'!$CH$3:$CH$341,$A121,'hobbits requirement'!$A$3:$A$341,$B121)</f>
        <v>0</v>
      </c>
      <c r="I121">
        <f>SUMIFS('hobbits requirement'!H$3:H$341,'hobbits requirement'!$CH$3:$CH$341,$A121,'hobbits requirement'!$A$3:$A$341,$B121)</f>
        <v>0</v>
      </c>
      <c r="J121">
        <f t="shared" si="24"/>
        <v>0</v>
      </c>
      <c r="K121">
        <f t="shared" si="39"/>
        <v>0</v>
      </c>
      <c r="L121">
        <f t="shared" si="40"/>
        <v>0</v>
      </c>
      <c r="M121">
        <f t="shared" si="41"/>
        <v>0</v>
      </c>
      <c r="N121">
        <f t="shared" si="42"/>
        <v>0</v>
      </c>
      <c r="O121">
        <f t="shared" si="43"/>
        <v>0</v>
      </c>
    </row>
    <row r="122" spans="1:15">
      <c r="A122">
        <v>3</v>
      </c>
      <c r="B122" s="38" t="s">
        <v>360</v>
      </c>
      <c r="C122" t="str">
        <f>VLOOKUP(B122,'hobbits requirement'!$A$3:$B$341,2,FALSE)</f>
        <v>Building</v>
      </c>
      <c r="D122">
        <f>SUMIFS('hobbits requirement'!K$3:K$341,'hobbits requirement'!$CH$3:$CH$341,$A122,'hobbits requirement'!$A$3:$A$341,$B122)</f>
        <v>0</v>
      </c>
      <c r="E122">
        <f>SUMIFS('hobbits requirement'!L$3:L$341,'hobbits requirement'!$CH$3:$CH$341,$A122,'hobbits requirement'!$A$3:$A$341,$B122)</f>
        <v>0</v>
      </c>
      <c r="F122">
        <f>SUMIFS('hobbits requirement'!M$3:M$341,'hobbits requirement'!$CH$3:$CH$341,$A122,'hobbits requirement'!$A$3:$A$341,$B122)</f>
        <v>0</v>
      </c>
      <c r="G122">
        <f>SUMIFS('hobbits requirement'!N$3:N$341,'hobbits requirement'!$CH$3:$CH$341,$A122,'hobbits requirement'!$A$3:$A$341,$B122)</f>
        <v>0</v>
      </c>
      <c r="H122">
        <f>SUMIFS('hobbits requirement'!O$3:O$341,'hobbits requirement'!$CH$3:$CH$341,$A122,'hobbits requirement'!$A$3:$A$341,$B122)</f>
        <v>0</v>
      </c>
      <c r="I122">
        <f>SUMIFS('hobbits requirement'!H$3:H$341,'hobbits requirement'!$CH$3:$CH$341,$A122,'hobbits requirement'!$A$3:$A$341,$B122)</f>
        <v>0</v>
      </c>
      <c r="J122">
        <f t="shared" si="24"/>
        <v>0</v>
      </c>
      <c r="K122">
        <f t="shared" si="39"/>
        <v>0</v>
      </c>
      <c r="L122">
        <f t="shared" si="40"/>
        <v>0</v>
      </c>
      <c r="M122">
        <f t="shared" si="41"/>
        <v>0</v>
      </c>
      <c r="N122">
        <f t="shared" si="42"/>
        <v>0</v>
      </c>
      <c r="O122">
        <f t="shared" si="43"/>
        <v>0</v>
      </c>
    </row>
    <row r="123" spans="1:15">
      <c r="A123">
        <v>3</v>
      </c>
      <c r="B123" s="39" t="s">
        <v>968</v>
      </c>
      <c r="C123" t="str">
        <f>VLOOKUP(B123,'hobbits requirement'!$A$3:$B$341,2,FALSE)</f>
        <v>Building</v>
      </c>
      <c r="D123">
        <f>SUMIFS('hobbits requirement'!K$3:K$341,'hobbits requirement'!$CH$3:$CH$341,$A123,'hobbits requirement'!$A$3:$A$341,$B123)</f>
        <v>0</v>
      </c>
      <c r="E123">
        <f>SUMIFS('hobbits requirement'!L$3:L$341,'hobbits requirement'!$CH$3:$CH$341,$A123,'hobbits requirement'!$A$3:$A$341,$B123)</f>
        <v>0</v>
      </c>
      <c r="F123">
        <f>SUMIFS('hobbits requirement'!M$3:M$341,'hobbits requirement'!$CH$3:$CH$341,$A123,'hobbits requirement'!$A$3:$A$341,$B123)</f>
        <v>0</v>
      </c>
      <c r="G123">
        <f>SUMIFS('hobbits requirement'!N$3:N$341,'hobbits requirement'!$CH$3:$CH$341,$A123,'hobbits requirement'!$A$3:$A$341,$B123)</f>
        <v>0</v>
      </c>
      <c r="H123">
        <f>SUMIFS('hobbits requirement'!O$3:O$341,'hobbits requirement'!$CH$3:$CH$341,$A123,'hobbits requirement'!$A$3:$A$341,$B123)</f>
        <v>0</v>
      </c>
      <c r="I123">
        <f>SUMIFS('hobbits requirement'!H$3:H$341,'hobbits requirement'!$CH$3:$CH$341,$A123,'hobbits requirement'!$A$3:$A$341,$B123)</f>
        <v>0</v>
      </c>
      <c r="J123">
        <f t="shared" ref="J123" si="44">ROUNDUP(I123/30,0)</f>
        <v>0</v>
      </c>
      <c r="K123">
        <f t="shared" ref="K123" si="45">IF(K$146=0,0,ROUND(D123/K$146*100,1))</f>
        <v>0</v>
      </c>
      <c r="L123">
        <f t="shared" ref="L123" si="46">IF(L$146=0,0,ROUND(E123/L$146*100,1))</f>
        <v>0</v>
      </c>
      <c r="M123">
        <f t="shared" ref="M123" si="47">IF(M$146=0,0,ROUND(F123/M$146*100,1))</f>
        <v>0</v>
      </c>
      <c r="N123">
        <f t="shared" ref="N123" si="48">IF(N$146=0,0,ROUND(G123/N$146*100,1))</f>
        <v>0</v>
      </c>
      <c r="O123">
        <f t="shared" ref="O123" si="49">IF(O$146=0,0,ROUND(H123/O$146*100,1))</f>
        <v>0</v>
      </c>
    </row>
    <row r="124" spans="1:15">
      <c r="A124">
        <v>3</v>
      </c>
      <c r="B124" s="37" t="s">
        <v>405</v>
      </c>
      <c r="C124" t="str">
        <f>VLOOKUP(B124,'hobbits requirement'!$A$3:$B$341,2,FALSE)</f>
        <v>Building</v>
      </c>
      <c r="D124">
        <f>SUMIFS('hobbits requirement'!K$3:K$341,'hobbits requirement'!$CH$3:$CH$341,$A124,'hobbits requirement'!$A$3:$A$341,$B124)</f>
        <v>0</v>
      </c>
      <c r="E124">
        <f>SUMIFS('hobbits requirement'!L$3:L$341,'hobbits requirement'!$CH$3:$CH$341,$A124,'hobbits requirement'!$A$3:$A$341,$B124)</f>
        <v>0</v>
      </c>
      <c r="F124">
        <f>SUMIFS('hobbits requirement'!M$3:M$341,'hobbits requirement'!$CH$3:$CH$341,$A124,'hobbits requirement'!$A$3:$A$341,$B124)</f>
        <v>0</v>
      </c>
      <c r="G124">
        <f>SUMIFS('hobbits requirement'!N$3:N$341,'hobbits requirement'!$CH$3:$CH$341,$A124,'hobbits requirement'!$A$3:$A$341,$B124)</f>
        <v>0</v>
      </c>
      <c r="H124">
        <f>SUMIFS('hobbits requirement'!O$3:O$341,'hobbits requirement'!$CH$3:$CH$341,$A124,'hobbits requirement'!$A$3:$A$341,$B124)</f>
        <v>0</v>
      </c>
      <c r="I124">
        <f>SUMIFS('hobbits requirement'!H$3:H$341,'hobbits requirement'!$CH$3:$CH$341,$A124,'hobbits requirement'!$A$3:$A$341,$B124)</f>
        <v>0</v>
      </c>
      <c r="J124">
        <f t="shared" si="24"/>
        <v>0</v>
      </c>
      <c r="K124">
        <f t="shared" si="39"/>
        <v>0</v>
      </c>
      <c r="L124">
        <f t="shared" si="40"/>
        <v>0</v>
      </c>
      <c r="M124">
        <f t="shared" si="41"/>
        <v>0</v>
      </c>
      <c r="N124">
        <f t="shared" si="42"/>
        <v>0</v>
      </c>
      <c r="O124">
        <f t="shared" si="43"/>
        <v>0</v>
      </c>
    </row>
    <row r="125" spans="1:15">
      <c r="A125">
        <v>3</v>
      </c>
      <c r="B125" s="38" t="s">
        <v>366</v>
      </c>
      <c r="C125" t="str">
        <f>VLOOKUP(B125,'hobbits requirement'!$A$3:$B$341,2,FALSE)</f>
        <v>Building</v>
      </c>
      <c r="D125">
        <f>SUMIFS('hobbits requirement'!K$3:K$341,'hobbits requirement'!$CH$3:$CH$341,$A125,'hobbits requirement'!$A$3:$A$341,$B125)</f>
        <v>0</v>
      </c>
      <c r="E125">
        <f>SUMIFS('hobbits requirement'!L$3:L$341,'hobbits requirement'!$CH$3:$CH$341,$A125,'hobbits requirement'!$A$3:$A$341,$B125)</f>
        <v>0</v>
      </c>
      <c r="F125">
        <f>SUMIFS('hobbits requirement'!M$3:M$341,'hobbits requirement'!$CH$3:$CH$341,$A125,'hobbits requirement'!$A$3:$A$341,$B125)</f>
        <v>0</v>
      </c>
      <c r="G125">
        <f>SUMIFS('hobbits requirement'!N$3:N$341,'hobbits requirement'!$CH$3:$CH$341,$A125,'hobbits requirement'!$A$3:$A$341,$B125)</f>
        <v>0</v>
      </c>
      <c r="H125">
        <f>SUMIFS('hobbits requirement'!O$3:O$341,'hobbits requirement'!$CH$3:$CH$341,$A125,'hobbits requirement'!$A$3:$A$341,$B125)</f>
        <v>0</v>
      </c>
      <c r="I125">
        <f>SUMIFS('hobbits requirement'!H$3:H$341,'hobbits requirement'!$CH$3:$CH$341,$A125,'hobbits requirement'!$A$3:$A$341,$B125)</f>
        <v>0</v>
      </c>
      <c r="J125">
        <f t="shared" si="24"/>
        <v>0</v>
      </c>
      <c r="K125">
        <f t="shared" si="39"/>
        <v>0</v>
      </c>
      <c r="L125">
        <f t="shared" si="40"/>
        <v>0</v>
      </c>
      <c r="M125">
        <f t="shared" si="41"/>
        <v>0</v>
      </c>
      <c r="N125">
        <f t="shared" si="42"/>
        <v>0</v>
      </c>
      <c r="O125">
        <f t="shared" si="43"/>
        <v>0</v>
      </c>
    </row>
    <row r="126" spans="1:15">
      <c r="A126">
        <v>3</v>
      </c>
      <c r="B126" s="38" t="s">
        <v>87</v>
      </c>
      <c r="C126" t="str">
        <f>VLOOKUP(B126,'hobbits requirement'!$A$3:$B$341,2,FALSE)</f>
        <v>Building</v>
      </c>
      <c r="D126">
        <f>SUMIFS('hobbits requirement'!K$3:K$341,'hobbits requirement'!$CH$3:$CH$341,$A126,'hobbits requirement'!$A$3:$A$341,$B126)</f>
        <v>0</v>
      </c>
      <c r="E126">
        <f>SUMIFS('hobbits requirement'!L$3:L$341,'hobbits requirement'!$CH$3:$CH$341,$A126,'hobbits requirement'!$A$3:$A$341,$B126)</f>
        <v>0</v>
      </c>
      <c r="F126">
        <f>SUMIFS('hobbits requirement'!M$3:M$341,'hobbits requirement'!$CH$3:$CH$341,$A126,'hobbits requirement'!$A$3:$A$341,$B126)</f>
        <v>0</v>
      </c>
      <c r="G126">
        <f>SUMIFS('hobbits requirement'!N$3:N$341,'hobbits requirement'!$CH$3:$CH$341,$A126,'hobbits requirement'!$A$3:$A$341,$B126)</f>
        <v>0</v>
      </c>
      <c r="H126">
        <f>SUMIFS('hobbits requirement'!O$3:O$341,'hobbits requirement'!$CH$3:$CH$341,$A126,'hobbits requirement'!$A$3:$A$341,$B126)</f>
        <v>0</v>
      </c>
      <c r="I126">
        <f>SUMIFS('hobbits requirement'!H$3:H$341,'hobbits requirement'!$CH$3:$CH$341,$A126,'hobbits requirement'!$A$3:$A$341,$B126)</f>
        <v>0</v>
      </c>
      <c r="J126">
        <f t="shared" si="24"/>
        <v>0</v>
      </c>
      <c r="K126">
        <f t="shared" si="39"/>
        <v>0</v>
      </c>
      <c r="L126">
        <f t="shared" si="40"/>
        <v>0</v>
      </c>
      <c r="M126">
        <f t="shared" si="41"/>
        <v>0</v>
      </c>
      <c r="N126">
        <f t="shared" si="42"/>
        <v>0</v>
      </c>
      <c r="O126">
        <f t="shared" si="43"/>
        <v>0</v>
      </c>
    </row>
    <row r="127" spans="1:15">
      <c r="A127">
        <v>3</v>
      </c>
      <c r="B127" s="38" t="s">
        <v>364</v>
      </c>
      <c r="C127" t="str">
        <f>VLOOKUP(B127,'hobbits requirement'!$A$3:$B$341,2,FALSE)</f>
        <v>Building</v>
      </c>
      <c r="D127">
        <f>SUMIFS('hobbits requirement'!K$3:K$341,'hobbits requirement'!$CH$3:$CH$341,$A127,'hobbits requirement'!$A$3:$A$341,$B127)</f>
        <v>0</v>
      </c>
      <c r="E127">
        <f>SUMIFS('hobbits requirement'!L$3:L$341,'hobbits requirement'!$CH$3:$CH$341,$A127,'hobbits requirement'!$A$3:$A$341,$B127)</f>
        <v>0</v>
      </c>
      <c r="F127">
        <f>SUMIFS('hobbits requirement'!M$3:M$341,'hobbits requirement'!$CH$3:$CH$341,$A127,'hobbits requirement'!$A$3:$A$341,$B127)</f>
        <v>0</v>
      </c>
      <c r="G127">
        <f>SUMIFS('hobbits requirement'!N$3:N$341,'hobbits requirement'!$CH$3:$CH$341,$A127,'hobbits requirement'!$A$3:$A$341,$B127)</f>
        <v>0</v>
      </c>
      <c r="H127">
        <f>SUMIFS('hobbits requirement'!O$3:O$341,'hobbits requirement'!$CH$3:$CH$341,$A127,'hobbits requirement'!$A$3:$A$341,$B127)</f>
        <v>0</v>
      </c>
      <c r="I127">
        <f>SUMIFS('hobbits requirement'!H$3:H$341,'hobbits requirement'!$CH$3:$CH$341,$A127,'hobbits requirement'!$A$3:$A$341,$B127)</f>
        <v>0</v>
      </c>
      <c r="J127">
        <f t="shared" si="24"/>
        <v>0</v>
      </c>
      <c r="K127">
        <f t="shared" si="39"/>
        <v>0</v>
      </c>
      <c r="L127">
        <f t="shared" si="40"/>
        <v>0</v>
      </c>
      <c r="M127">
        <f t="shared" si="41"/>
        <v>0</v>
      </c>
      <c r="N127">
        <f t="shared" si="42"/>
        <v>0</v>
      </c>
      <c r="O127">
        <f t="shared" si="43"/>
        <v>0</v>
      </c>
    </row>
    <row r="128" spans="1:15">
      <c r="A128">
        <v>3</v>
      </c>
      <c r="B128" s="38" t="s">
        <v>89</v>
      </c>
      <c r="C128" t="str">
        <f>VLOOKUP(B128,'hobbits requirement'!$A$3:$B$341,2,FALSE)</f>
        <v>Building</v>
      </c>
      <c r="D128">
        <f>SUMIFS('hobbits requirement'!K$3:K$341,'hobbits requirement'!$CH$3:$CH$341,$A128,'hobbits requirement'!$A$3:$A$341,$B128)</f>
        <v>0</v>
      </c>
      <c r="E128">
        <f>SUMIFS('hobbits requirement'!L$3:L$341,'hobbits requirement'!$CH$3:$CH$341,$A128,'hobbits requirement'!$A$3:$A$341,$B128)</f>
        <v>0</v>
      </c>
      <c r="F128">
        <f>SUMIFS('hobbits requirement'!M$3:M$341,'hobbits requirement'!$CH$3:$CH$341,$A128,'hobbits requirement'!$A$3:$A$341,$B128)</f>
        <v>0</v>
      </c>
      <c r="G128">
        <f>SUMIFS('hobbits requirement'!N$3:N$341,'hobbits requirement'!$CH$3:$CH$341,$A128,'hobbits requirement'!$A$3:$A$341,$B128)</f>
        <v>0</v>
      </c>
      <c r="H128">
        <f>SUMIFS('hobbits requirement'!O$3:O$341,'hobbits requirement'!$CH$3:$CH$341,$A128,'hobbits requirement'!$A$3:$A$341,$B128)</f>
        <v>0</v>
      </c>
      <c r="I128">
        <f>SUMIFS('hobbits requirement'!H$3:H$341,'hobbits requirement'!$CH$3:$CH$341,$A128,'hobbits requirement'!$A$3:$A$341,$B128)</f>
        <v>0</v>
      </c>
      <c r="J128">
        <f t="shared" si="24"/>
        <v>0</v>
      </c>
      <c r="K128">
        <f t="shared" si="39"/>
        <v>0</v>
      </c>
      <c r="L128">
        <f t="shared" si="40"/>
        <v>0</v>
      </c>
      <c r="M128">
        <f t="shared" si="41"/>
        <v>0</v>
      </c>
      <c r="N128">
        <f t="shared" si="42"/>
        <v>0</v>
      </c>
      <c r="O128">
        <f t="shared" si="43"/>
        <v>0</v>
      </c>
    </row>
    <row r="129" spans="1:15">
      <c r="A129">
        <v>3</v>
      </c>
      <c r="B129" s="38" t="s">
        <v>365</v>
      </c>
      <c r="C129" t="str">
        <f>VLOOKUP(B129,'hobbits requirement'!$A$3:$B$341,2,FALSE)</f>
        <v>Building</v>
      </c>
      <c r="D129">
        <f>SUMIFS('hobbits requirement'!K$3:K$341,'hobbits requirement'!$CH$3:$CH$341,$A129,'hobbits requirement'!$A$3:$A$341,$B129)</f>
        <v>0</v>
      </c>
      <c r="E129">
        <f>SUMIFS('hobbits requirement'!L$3:L$341,'hobbits requirement'!$CH$3:$CH$341,$A129,'hobbits requirement'!$A$3:$A$341,$B129)</f>
        <v>0</v>
      </c>
      <c r="F129">
        <f>SUMIFS('hobbits requirement'!M$3:M$341,'hobbits requirement'!$CH$3:$CH$341,$A129,'hobbits requirement'!$A$3:$A$341,$B129)</f>
        <v>0</v>
      </c>
      <c r="G129">
        <f>SUMIFS('hobbits requirement'!N$3:N$341,'hobbits requirement'!$CH$3:$CH$341,$A129,'hobbits requirement'!$A$3:$A$341,$B129)</f>
        <v>0</v>
      </c>
      <c r="H129">
        <f>SUMIFS('hobbits requirement'!O$3:O$341,'hobbits requirement'!$CH$3:$CH$341,$A129,'hobbits requirement'!$A$3:$A$341,$B129)</f>
        <v>0</v>
      </c>
      <c r="I129">
        <f>SUMIFS('hobbits requirement'!H$3:H$341,'hobbits requirement'!$CH$3:$CH$341,$A129,'hobbits requirement'!$A$3:$A$341,$B129)</f>
        <v>0</v>
      </c>
      <c r="J129">
        <f t="shared" si="24"/>
        <v>0</v>
      </c>
      <c r="K129">
        <f t="shared" si="39"/>
        <v>0</v>
      </c>
      <c r="L129">
        <f t="shared" si="40"/>
        <v>0</v>
      </c>
      <c r="M129">
        <f t="shared" si="41"/>
        <v>0</v>
      </c>
      <c r="N129">
        <f t="shared" si="42"/>
        <v>0</v>
      </c>
      <c r="O129">
        <f t="shared" si="43"/>
        <v>0</v>
      </c>
    </row>
    <row r="130" spans="1:15">
      <c r="A130">
        <v>3</v>
      </c>
      <c r="B130" s="38" t="s">
        <v>91</v>
      </c>
      <c r="C130" t="str">
        <f>VLOOKUP(B130,'hobbits requirement'!$A$3:$B$341,2,FALSE)</f>
        <v>Research</v>
      </c>
      <c r="D130">
        <f>SUMIFS('hobbits requirement'!K$3:K$341,'hobbits requirement'!$CH$3:$CH$341,$A130,'hobbits requirement'!$A$3:$A$341,$B130)</f>
        <v>0</v>
      </c>
      <c r="E130">
        <f>SUMIFS('hobbits requirement'!L$3:L$341,'hobbits requirement'!$CH$3:$CH$341,$A130,'hobbits requirement'!$A$3:$A$341,$B130)</f>
        <v>0</v>
      </c>
      <c r="F130">
        <f>SUMIFS('hobbits requirement'!M$3:M$341,'hobbits requirement'!$CH$3:$CH$341,$A130,'hobbits requirement'!$A$3:$A$341,$B130)</f>
        <v>0</v>
      </c>
      <c r="G130">
        <f>SUMIFS('hobbits requirement'!N$3:N$341,'hobbits requirement'!$CH$3:$CH$341,$A130,'hobbits requirement'!$A$3:$A$341,$B130)</f>
        <v>0</v>
      </c>
      <c r="H130">
        <f>SUMIFS('hobbits requirement'!O$3:O$341,'hobbits requirement'!$CH$3:$CH$341,$A130,'hobbits requirement'!$A$3:$A$341,$B130)</f>
        <v>0</v>
      </c>
      <c r="I130">
        <f>SUMIFS('hobbits requirement'!H$3:H$341,'hobbits requirement'!$CH$3:$CH$341,$A130,'hobbits requirement'!$A$3:$A$341,$B130)</f>
        <v>0</v>
      </c>
      <c r="J130">
        <f t="shared" si="24"/>
        <v>0</v>
      </c>
      <c r="K130">
        <f t="shared" si="39"/>
        <v>0</v>
      </c>
      <c r="L130">
        <f t="shared" si="40"/>
        <v>0</v>
      </c>
      <c r="M130">
        <f t="shared" si="41"/>
        <v>0</v>
      </c>
      <c r="N130">
        <f t="shared" si="42"/>
        <v>0</v>
      </c>
      <c r="O130">
        <f t="shared" si="43"/>
        <v>0</v>
      </c>
    </row>
    <row r="131" spans="1:15">
      <c r="A131">
        <v>3</v>
      </c>
      <c r="B131" s="38" t="s">
        <v>374</v>
      </c>
      <c r="C131" t="str">
        <f>VLOOKUP(B131,'hobbits requirement'!$A$3:$B$341,2,FALSE)</f>
        <v>Research</v>
      </c>
      <c r="D131">
        <f>SUMIFS('hobbits requirement'!K$3:K$341,'hobbits requirement'!$CH$3:$CH$341,$A131,'hobbits requirement'!$A$3:$A$341,$B131)</f>
        <v>0</v>
      </c>
      <c r="E131">
        <f>SUMIFS('hobbits requirement'!L$3:L$341,'hobbits requirement'!$CH$3:$CH$341,$A131,'hobbits requirement'!$A$3:$A$341,$B131)</f>
        <v>0</v>
      </c>
      <c r="F131">
        <f>SUMIFS('hobbits requirement'!M$3:M$341,'hobbits requirement'!$CH$3:$CH$341,$A131,'hobbits requirement'!$A$3:$A$341,$B131)</f>
        <v>0</v>
      </c>
      <c r="G131">
        <f>SUMIFS('hobbits requirement'!N$3:N$341,'hobbits requirement'!$CH$3:$CH$341,$A131,'hobbits requirement'!$A$3:$A$341,$B131)</f>
        <v>0</v>
      </c>
      <c r="H131">
        <f>SUMIFS('hobbits requirement'!O$3:O$341,'hobbits requirement'!$CH$3:$CH$341,$A131,'hobbits requirement'!$A$3:$A$341,$B131)</f>
        <v>0</v>
      </c>
      <c r="I131">
        <f>SUMIFS('hobbits requirement'!H$3:H$341,'hobbits requirement'!$CH$3:$CH$341,$A131,'hobbits requirement'!$A$3:$A$341,$B131)</f>
        <v>0</v>
      </c>
      <c r="J131">
        <f t="shared" si="24"/>
        <v>0</v>
      </c>
      <c r="K131">
        <f t="shared" si="39"/>
        <v>0</v>
      </c>
      <c r="L131">
        <f t="shared" si="40"/>
        <v>0</v>
      </c>
      <c r="M131">
        <f t="shared" si="41"/>
        <v>0</v>
      </c>
      <c r="N131">
        <f t="shared" si="42"/>
        <v>0</v>
      </c>
      <c r="O131">
        <f t="shared" si="43"/>
        <v>0</v>
      </c>
    </row>
    <row r="132" spans="1:15">
      <c r="A132">
        <v>3</v>
      </c>
      <c r="B132" s="38" t="s">
        <v>378</v>
      </c>
      <c r="C132" t="str">
        <f>VLOOKUP(B132,'hobbits requirement'!$A$3:$B$341,2,FALSE)</f>
        <v>Research</v>
      </c>
      <c r="D132">
        <f>SUMIFS('hobbits requirement'!K$3:K$341,'hobbits requirement'!$CH$3:$CH$341,$A132,'hobbits requirement'!$A$3:$A$341,$B132)</f>
        <v>0</v>
      </c>
      <c r="E132">
        <f>SUMIFS('hobbits requirement'!L$3:L$341,'hobbits requirement'!$CH$3:$CH$341,$A132,'hobbits requirement'!$A$3:$A$341,$B132)</f>
        <v>0</v>
      </c>
      <c r="F132">
        <f>SUMIFS('hobbits requirement'!M$3:M$341,'hobbits requirement'!$CH$3:$CH$341,$A132,'hobbits requirement'!$A$3:$A$341,$B132)</f>
        <v>0</v>
      </c>
      <c r="G132">
        <f>SUMIFS('hobbits requirement'!N$3:N$341,'hobbits requirement'!$CH$3:$CH$341,$A132,'hobbits requirement'!$A$3:$A$341,$B132)</f>
        <v>0</v>
      </c>
      <c r="H132">
        <f>SUMIFS('hobbits requirement'!O$3:O$341,'hobbits requirement'!$CH$3:$CH$341,$A132,'hobbits requirement'!$A$3:$A$341,$B132)</f>
        <v>0</v>
      </c>
      <c r="I132">
        <f>SUMIFS('hobbits requirement'!H$3:H$341,'hobbits requirement'!$CH$3:$CH$341,$A132,'hobbits requirement'!$A$3:$A$341,$B132)</f>
        <v>0</v>
      </c>
      <c r="J132">
        <f t="shared" si="24"/>
        <v>0</v>
      </c>
      <c r="K132">
        <f t="shared" si="39"/>
        <v>0</v>
      </c>
      <c r="L132">
        <f t="shared" si="40"/>
        <v>0</v>
      </c>
      <c r="M132">
        <f t="shared" si="41"/>
        <v>0</v>
      </c>
      <c r="N132">
        <f t="shared" si="42"/>
        <v>0</v>
      </c>
      <c r="O132">
        <f t="shared" si="43"/>
        <v>0</v>
      </c>
    </row>
    <row r="133" spans="1:15">
      <c r="A133">
        <v>3</v>
      </c>
      <c r="B133" s="38" t="s">
        <v>94</v>
      </c>
      <c r="C133" t="str">
        <f>VLOOKUP(B133,'hobbits requirement'!$A$3:$B$341,2,FALSE)</f>
        <v>Research</v>
      </c>
      <c r="D133">
        <f>SUMIFS('hobbits requirement'!K$3:K$341,'hobbits requirement'!$CH$3:$CH$341,$A133,'hobbits requirement'!$A$3:$A$341,$B133)</f>
        <v>0</v>
      </c>
      <c r="E133">
        <f>SUMIFS('hobbits requirement'!L$3:L$341,'hobbits requirement'!$CH$3:$CH$341,$A133,'hobbits requirement'!$A$3:$A$341,$B133)</f>
        <v>0</v>
      </c>
      <c r="F133">
        <f>SUMIFS('hobbits requirement'!M$3:M$341,'hobbits requirement'!$CH$3:$CH$341,$A133,'hobbits requirement'!$A$3:$A$341,$B133)</f>
        <v>0</v>
      </c>
      <c r="G133">
        <f>SUMIFS('hobbits requirement'!N$3:N$341,'hobbits requirement'!$CH$3:$CH$341,$A133,'hobbits requirement'!$A$3:$A$341,$B133)</f>
        <v>0</v>
      </c>
      <c r="H133">
        <f>SUMIFS('hobbits requirement'!O$3:O$341,'hobbits requirement'!$CH$3:$CH$341,$A133,'hobbits requirement'!$A$3:$A$341,$B133)</f>
        <v>0</v>
      </c>
      <c r="I133">
        <f>SUMIFS('hobbits requirement'!H$3:H$341,'hobbits requirement'!$CH$3:$CH$341,$A133,'hobbits requirement'!$A$3:$A$341,$B133)</f>
        <v>0</v>
      </c>
      <c r="J133">
        <f t="shared" si="24"/>
        <v>0</v>
      </c>
      <c r="K133">
        <f t="shared" si="39"/>
        <v>0</v>
      </c>
      <c r="L133">
        <f t="shared" si="40"/>
        <v>0</v>
      </c>
      <c r="M133">
        <f t="shared" si="41"/>
        <v>0</v>
      </c>
      <c r="N133">
        <f t="shared" si="42"/>
        <v>0</v>
      </c>
      <c r="O133">
        <f t="shared" si="43"/>
        <v>0</v>
      </c>
    </row>
    <row r="134" spans="1:15">
      <c r="A134">
        <v>3</v>
      </c>
      <c r="B134" s="38" t="s">
        <v>371</v>
      </c>
      <c r="C134" t="str">
        <f>VLOOKUP(B134,'hobbits requirement'!$A$3:$B$341,2,FALSE)</f>
        <v>Research</v>
      </c>
      <c r="D134">
        <f>SUMIFS('hobbits requirement'!K$3:K$341,'hobbits requirement'!$CH$3:$CH$341,$A134,'hobbits requirement'!$A$3:$A$341,$B134)</f>
        <v>0</v>
      </c>
      <c r="E134">
        <f>SUMIFS('hobbits requirement'!L$3:L$341,'hobbits requirement'!$CH$3:$CH$341,$A134,'hobbits requirement'!$A$3:$A$341,$B134)</f>
        <v>0</v>
      </c>
      <c r="F134">
        <f>SUMIFS('hobbits requirement'!M$3:M$341,'hobbits requirement'!$CH$3:$CH$341,$A134,'hobbits requirement'!$A$3:$A$341,$B134)</f>
        <v>0</v>
      </c>
      <c r="G134">
        <f>SUMIFS('hobbits requirement'!N$3:N$341,'hobbits requirement'!$CH$3:$CH$341,$A134,'hobbits requirement'!$A$3:$A$341,$B134)</f>
        <v>0</v>
      </c>
      <c r="H134">
        <f>SUMIFS('hobbits requirement'!O$3:O$341,'hobbits requirement'!$CH$3:$CH$341,$A134,'hobbits requirement'!$A$3:$A$341,$B134)</f>
        <v>0</v>
      </c>
      <c r="I134">
        <f>SUMIFS('hobbits requirement'!H$3:H$341,'hobbits requirement'!$CH$3:$CH$341,$A134,'hobbits requirement'!$A$3:$A$341,$B134)</f>
        <v>0</v>
      </c>
      <c r="J134">
        <f t="shared" si="24"/>
        <v>0</v>
      </c>
      <c r="K134">
        <f t="shared" si="39"/>
        <v>0</v>
      </c>
      <c r="L134">
        <f t="shared" si="40"/>
        <v>0</v>
      </c>
      <c r="M134">
        <f t="shared" si="41"/>
        <v>0</v>
      </c>
      <c r="N134">
        <f t="shared" si="42"/>
        <v>0</v>
      </c>
      <c r="O134">
        <f t="shared" si="43"/>
        <v>0</v>
      </c>
    </row>
    <row r="135" spans="1:15">
      <c r="A135">
        <v>3</v>
      </c>
      <c r="B135" s="38" t="s">
        <v>369</v>
      </c>
      <c r="C135" t="str">
        <f>VLOOKUP(B135,'hobbits requirement'!$A$3:$B$341,2,FALSE)</f>
        <v>Research</v>
      </c>
      <c r="D135">
        <f>SUMIFS('hobbits requirement'!K$3:K$341,'hobbits requirement'!$CH$3:$CH$341,$A135,'hobbits requirement'!$A$3:$A$341,$B135)</f>
        <v>0</v>
      </c>
      <c r="E135">
        <f>SUMIFS('hobbits requirement'!L$3:L$341,'hobbits requirement'!$CH$3:$CH$341,$A135,'hobbits requirement'!$A$3:$A$341,$B135)</f>
        <v>0</v>
      </c>
      <c r="F135">
        <f>SUMIFS('hobbits requirement'!M$3:M$341,'hobbits requirement'!$CH$3:$CH$341,$A135,'hobbits requirement'!$A$3:$A$341,$B135)</f>
        <v>0</v>
      </c>
      <c r="G135">
        <f>SUMIFS('hobbits requirement'!N$3:N$341,'hobbits requirement'!$CH$3:$CH$341,$A135,'hobbits requirement'!$A$3:$A$341,$B135)</f>
        <v>0</v>
      </c>
      <c r="H135">
        <f>SUMIFS('hobbits requirement'!O$3:O$341,'hobbits requirement'!$CH$3:$CH$341,$A135,'hobbits requirement'!$A$3:$A$341,$B135)</f>
        <v>0</v>
      </c>
      <c r="I135">
        <f>SUMIFS('hobbits requirement'!H$3:H$341,'hobbits requirement'!$CH$3:$CH$341,$A135,'hobbits requirement'!$A$3:$A$341,$B135)</f>
        <v>0</v>
      </c>
      <c r="J135">
        <f t="shared" si="24"/>
        <v>0</v>
      </c>
      <c r="K135">
        <f t="shared" si="39"/>
        <v>0</v>
      </c>
      <c r="L135">
        <f t="shared" si="40"/>
        <v>0</v>
      </c>
      <c r="M135">
        <f t="shared" si="41"/>
        <v>0</v>
      </c>
      <c r="N135">
        <f t="shared" si="42"/>
        <v>0</v>
      </c>
      <c r="O135">
        <f t="shared" si="43"/>
        <v>0</v>
      </c>
    </row>
    <row r="136" spans="1:15">
      <c r="A136">
        <v>3</v>
      </c>
      <c r="B136" s="38" t="s">
        <v>376</v>
      </c>
      <c r="C136" t="str">
        <f>VLOOKUP(B136,'hobbits requirement'!$A$3:$B$341,2,FALSE)</f>
        <v>Research</v>
      </c>
      <c r="D136">
        <f>SUMIFS('hobbits requirement'!K$3:K$341,'hobbits requirement'!$CH$3:$CH$341,$A136,'hobbits requirement'!$A$3:$A$341,$B136)</f>
        <v>0</v>
      </c>
      <c r="E136">
        <f>SUMIFS('hobbits requirement'!L$3:L$341,'hobbits requirement'!$CH$3:$CH$341,$A136,'hobbits requirement'!$A$3:$A$341,$B136)</f>
        <v>0</v>
      </c>
      <c r="F136">
        <f>SUMIFS('hobbits requirement'!M$3:M$341,'hobbits requirement'!$CH$3:$CH$341,$A136,'hobbits requirement'!$A$3:$A$341,$B136)</f>
        <v>0</v>
      </c>
      <c r="G136">
        <f>SUMIFS('hobbits requirement'!N$3:N$341,'hobbits requirement'!$CH$3:$CH$341,$A136,'hobbits requirement'!$A$3:$A$341,$B136)</f>
        <v>0</v>
      </c>
      <c r="H136">
        <f>SUMIFS('hobbits requirement'!O$3:O$341,'hobbits requirement'!$CH$3:$CH$341,$A136,'hobbits requirement'!$A$3:$A$341,$B136)</f>
        <v>0</v>
      </c>
      <c r="I136">
        <f>SUMIFS('hobbits requirement'!H$3:H$341,'hobbits requirement'!$CH$3:$CH$341,$A136,'hobbits requirement'!$A$3:$A$341,$B136)</f>
        <v>0</v>
      </c>
      <c r="J136">
        <f t="shared" si="24"/>
        <v>0</v>
      </c>
      <c r="K136">
        <f t="shared" si="39"/>
        <v>0</v>
      </c>
      <c r="L136">
        <f t="shared" si="40"/>
        <v>0</v>
      </c>
      <c r="M136">
        <f t="shared" si="41"/>
        <v>0</v>
      </c>
      <c r="N136">
        <f t="shared" si="42"/>
        <v>0</v>
      </c>
      <c r="O136">
        <f t="shared" si="43"/>
        <v>0</v>
      </c>
    </row>
    <row r="137" spans="1:15">
      <c r="A137">
        <v>3</v>
      </c>
      <c r="B137" s="38" t="s">
        <v>98</v>
      </c>
      <c r="C137" t="str">
        <f>VLOOKUP(B137,'hobbits requirement'!$A$3:$B$341,2,FALSE)</f>
        <v>Research</v>
      </c>
      <c r="D137">
        <f>SUMIFS('hobbits requirement'!K$3:K$341,'hobbits requirement'!$CH$3:$CH$341,$A137,'hobbits requirement'!$A$3:$A$341,$B137)</f>
        <v>3580500</v>
      </c>
      <c r="E137">
        <f>SUMIFS('hobbits requirement'!L$3:L$341,'hobbits requirement'!$CH$3:$CH$341,$A137,'hobbits requirement'!$A$3:$A$341,$B137)</f>
        <v>716100</v>
      </c>
      <c r="F137">
        <f>SUMIFS('hobbits requirement'!M$3:M$341,'hobbits requirement'!$CH$3:$CH$341,$A137,'hobbits requirement'!$A$3:$A$341,$B137)</f>
        <v>153450</v>
      </c>
      <c r="G137">
        <f>SUMIFS('hobbits requirement'!N$3:N$341,'hobbits requirement'!$CH$3:$CH$341,$A137,'hobbits requirement'!$A$3:$A$341,$B137)</f>
        <v>0</v>
      </c>
      <c r="H137">
        <f>SUMIFS('hobbits requirement'!O$3:O$341,'hobbits requirement'!$CH$3:$CH$341,$A137,'hobbits requirement'!$A$3:$A$341,$B137)</f>
        <v>306900</v>
      </c>
      <c r="I137">
        <f>SUMIFS('hobbits requirement'!H$3:H$341,'hobbits requirement'!$CH$3:$CH$341,$A137,'hobbits requirement'!$A$3:$A$341,$B137)</f>
        <v>1534500</v>
      </c>
      <c r="J137">
        <f t="shared" si="24"/>
        <v>51150</v>
      </c>
      <c r="K137">
        <f t="shared" si="39"/>
        <v>100</v>
      </c>
      <c r="L137">
        <f t="shared" si="40"/>
        <v>47.9</v>
      </c>
      <c r="M137">
        <f t="shared" si="41"/>
        <v>2.6</v>
      </c>
      <c r="N137">
        <f t="shared" si="42"/>
        <v>0</v>
      </c>
      <c r="O137">
        <f t="shared" si="43"/>
        <v>14</v>
      </c>
    </row>
    <row r="138" spans="1:15">
      <c r="A138">
        <v>3</v>
      </c>
      <c r="B138" s="38" t="s">
        <v>370</v>
      </c>
      <c r="C138" t="str">
        <f>VLOOKUP(B138,'hobbits requirement'!$A$3:$B$341,2,FALSE)</f>
        <v>Research</v>
      </c>
      <c r="D138">
        <f>SUMIFS('hobbits requirement'!K$3:K$341,'hobbits requirement'!$CH$3:$CH$341,$A138,'hobbits requirement'!$A$3:$A$341,$B138)</f>
        <v>0</v>
      </c>
      <c r="E138">
        <f>SUMIFS('hobbits requirement'!L$3:L$341,'hobbits requirement'!$CH$3:$CH$341,$A138,'hobbits requirement'!$A$3:$A$341,$B138)</f>
        <v>0</v>
      </c>
      <c r="F138">
        <f>SUMIFS('hobbits requirement'!M$3:M$341,'hobbits requirement'!$CH$3:$CH$341,$A138,'hobbits requirement'!$A$3:$A$341,$B138)</f>
        <v>0</v>
      </c>
      <c r="G138">
        <f>SUMIFS('hobbits requirement'!N$3:N$341,'hobbits requirement'!$CH$3:$CH$341,$A138,'hobbits requirement'!$A$3:$A$341,$B138)</f>
        <v>0</v>
      </c>
      <c r="H138">
        <f>SUMIFS('hobbits requirement'!O$3:O$341,'hobbits requirement'!$CH$3:$CH$341,$A138,'hobbits requirement'!$A$3:$A$341,$B138)</f>
        <v>0</v>
      </c>
      <c r="I138">
        <f>SUMIFS('hobbits requirement'!H$3:H$341,'hobbits requirement'!$CH$3:$CH$341,$A138,'hobbits requirement'!$A$3:$A$341,$B138)</f>
        <v>0</v>
      </c>
      <c r="J138">
        <f t="shared" ref="J138:J205" si="50">ROUNDUP(I138/30,0)</f>
        <v>0</v>
      </c>
      <c r="K138">
        <f t="shared" si="39"/>
        <v>0</v>
      </c>
      <c r="L138">
        <f t="shared" si="40"/>
        <v>0</v>
      </c>
      <c r="M138">
        <f t="shared" si="41"/>
        <v>0</v>
      </c>
      <c r="N138">
        <f t="shared" si="42"/>
        <v>0</v>
      </c>
      <c r="O138">
        <f t="shared" si="43"/>
        <v>0</v>
      </c>
    </row>
    <row r="139" spans="1:15">
      <c r="A139">
        <v>3</v>
      </c>
      <c r="B139" s="38" t="s">
        <v>375</v>
      </c>
      <c r="C139" t="str">
        <f>VLOOKUP(B139,'hobbits requirement'!$A$3:$B$341,2,FALSE)</f>
        <v>Research</v>
      </c>
      <c r="D139">
        <f>SUMIFS('hobbits requirement'!K$3:K$341,'hobbits requirement'!$CH$3:$CH$341,$A139,'hobbits requirement'!$A$3:$A$341,$B139)</f>
        <v>0</v>
      </c>
      <c r="E139">
        <f>SUMIFS('hobbits requirement'!L$3:L$341,'hobbits requirement'!$CH$3:$CH$341,$A139,'hobbits requirement'!$A$3:$A$341,$B139)</f>
        <v>0</v>
      </c>
      <c r="F139">
        <f>SUMIFS('hobbits requirement'!M$3:M$341,'hobbits requirement'!$CH$3:$CH$341,$A139,'hobbits requirement'!$A$3:$A$341,$B139)</f>
        <v>0</v>
      </c>
      <c r="G139">
        <f>SUMIFS('hobbits requirement'!N$3:N$341,'hobbits requirement'!$CH$3:$CH$341,$A139,'hobbits requirement'!$A$3:$A$341,$B139)</f>
        <v>0</v>
      </c>
      <c r="H139">
        <f>SUMIFS('hobbits requirement'!O$3:O$341,'hobbits requirement'!$CH$3:$CH$341,$A139,'hobbits requirement'!$A$3:$A$341,$B139)</f>
        <v>0</v>
      </c>
      <c r="I139">
        <f>SUMIFS('hobbits requirement'!H$3:H$341,'hobbits requirement'!$CH$3:$CH$341,$A139,'hobbits requirement'!$A$3:$A$341,$B139)</f>
        <v>0</v>
      </c>
      <c r="J139">
        <f t="shared" si="50"/>
        <v>0</v>
      </c>
      <c r="K139">
        <f t="shared" si="39"/>
        <v>0</v>
      </c>
      <c r="L139">
        <f t="shared" si="40"/>
        <v>0</v>
      </c>
      <c r="M139">
        <f t="shared" si="41"/>
        <v>0</v>
      </c>
      <c r="N139">
        <f t="shared" si="42"/>
        <v>0</v>
      </c>
      <c r="O139">
        <f t="shared" si="43"/>
        <v>0</v>
      </c>
    </row>
    <row r="140" spans="1:15">
      <c r="A140">
        <v>3</v>
      </c>
      <c r="B140" s="38" t="s">
        <v>368</v>
      </c>
      <c r="C140" t="str">
        <f>VLOOKUP(B140,'hobbits requirement'!$A$3:$B$341,2,FALSE)</f>
        <v>Research</v>
      </c>
      <c r="D140">
        <f>SUMIFS('hobbits requirement'!K$3:K$341,'hobbits requirement'!$CH$3:$CH$341,$A140,'hobbits requirement'!$A$3:$A$341,$B140)</f>
        <v>0</v>
      </c>
      <c r="E140">
        <f>SUMIFS('hobbits requirement'!L$3:L$341,'hobbits requirement'!$CH$3:$CH$341,$A140,'hobbits requirement'!$A$3:$A$341,$B140)</f>
        <v>0</v>
      </c>
      <c r="F140">
        <f>SUMIFS('hobbits requirement'!M$3:M$341,'hobbits requirement'!$CH$3:$CH$341,$A140,'hobbits requirement'!$A$3:$A$341,$B140)</f>
        <v>0</v>
      </c>
      <c r="G140">
        <f>SUMIFS('hobbits requirement'!N$3:N$341,'hobbits requirement'!$CH$3:$CH$341,$A140,'hobbits requirement'!$A$3:$A$341,$B140)</f>
        <v>0</v>
      </c>
      <c r="H140">
        <f>SUMIFS('hobbits requirement'!O$3:O$341,'hobbits requirement'!$CH$3:$CH$341,$A140,'hobbits requirement'!$A$3:$A$341,$B140)</f>
        <v>0</v>
      </c>
      <c r="I140">
        <f>SUMIFS('hobbits requirement'!H$3:H$341,'hobbits requirement'!$CH$3:$CH$341,$A140,'hobbits requirement'!$A$3:$A$341,$B140)</f>
        <v>0</v>
      </c>
      <c r="J140">
        <f t="shared" si="50"/>
        <v>0</v>
      </c>
      <c r="K140">
        <f t="shared" si="39"/>
        <v>0</v>
      </c>
      <c r="L140">
        <f t="shared" si="40"/>
        <v>0</v>
      </c>
      <c r="M140">
        <f t="shared" si="41"/>
        <v>0</v>
      </c>
      <c r="N140">
        <f t="shared" si="42"/>
        <v>0</v>
      </c>
      <c r="O140">
        <f t="shared" si="43"/>
        <v>0</v>
      </c>
    </row>
    <row r="141" spans="1:15">
      <c r="A141">
        <v>3</v>
      </c>
      <c r="B141" s="38" t="s">
        <v>102</v>
      </c>
      <c r="C141" t="str">
        <f>VLOOKUP(B141,'hobbits requirement'!$A$3:$B$341,2,FALSE)</f>
        <v>Research</v>
      </c>
      <c r="D141">
        <f>SUMIFS('hobbits requirement'!K$3:K$341,'hobbits requirement'!$CH$3:$CH$341,$A141,'hobbits requirement'!$A$3:$A$341,$B141)</f>
        <v>0</v>
      </c>
      <c r="E141">
        <f>SUMIFS('hobbits requirement'!L$3:L$341,'hobbits requirement'!$CH$3:$CH$341,$A141,'hobbits requirement'!$A$3:$A$341,$B141)</f>
        <v>0</v>
      </c>
      <c r="F141">
        <f>SUMIFS('hobbits requirement'!M$3:M$341,'hobbits requirement'!$CH$3:$CH$341,$A141,'hobbits requirement'!$A$3:$A$341,$B141)</f>
        <v>0</v>
      </c>
      <c r="G141">
        <f>SUMIFS('hobbits requirement'!N$3:N$341,'hobbits requirement'!$CH$3:$CH$341,$A141,'hobbits requirement'!$A$3:$A$341,$B141)</f>
        <v>0</v>
      </c>
      <c r="H141">
        <f>SUMIFS('hobbits requirement'!O$3:O$341,'hobbits requirement'!$CH$3:$CH$341,$A141,'hobbits requirement'!$A$3:$A$341,$B141)</f>
        <v>0</v>
      </c>
      <c r="I141">
        <f>SUMIFS('hobbits requirement'!H$3:H$341,'hobbits requirement'!$CH$3:$CH$341,$A141,'hobbits requirement'!$A$3:$A$341,$B141)</f>
        <v>0</v>
      </c>
      <c r="J141">
        <f t="shared" si="50"/>
        <v>0</v>
      </c>
      <c r="K141">
        <f t="shared" si="39"/>
        <v>0</v>
      </c>
      <c r="L141">
        <f t="shared" si="40"/>
        <v>0</v>
      </c>
      <c r="M141">
        <f t="shared" si="41"/>
        <v>0</v>
      </c>
      <c r="N141">
        <f t="shared" si="42"/>
        <v>0</v>
      </c>
      <c r="O141">
        <f t="shared" si="43"/>
        <v>0</v>
      </c>
    </row>
    <row r="142" spans="1:15">
      <c r="A142">
        <v>3</v>
      </c>
      <c r="B142" s="38" t="s">
        <v>377</v>
      </c>
      <c r="C142" t="str">
        <f>VLOOKUP(B142,'hobbits requirement'!$A$3:$B$341,2,FALSE)</f>
        <v>Research</v>
      </c>
      <c r="D142">
        <f>SUMIFS('hobbits requirement'!K$3:K$341,'hobbits requirement'!$CH$3:$CH$341,$A142,'hobbits requirement'!$A$3:$A$341,$B142)</f>
        <v>0</v>
      </c>
      <c r="E142">
        <f>SUMIFS('hobbits requirement'!L$3:L$341,'hobbits requirement'!$CH$3:$CH$341,$A142,'hobbits requirement'!$A$3:$A$341,$B142)</f>
        <v>0</v>
      </c>
      <c r="F142">
        <f>SUMIFS('hobbits requirement'!M$3:M$341,'hobbits requirement'!$CH$3:$CH$341,$A142,'hobbits requirement'!$A$3:$A$341,$B142)</f>
        <v>0</v>
      </c>
      <c r="G142">
        <f>SUMIFS('hobbits requirement'!N$3:N$341,'hobbits requirement'!$CH$3:$CH$341,$A142,'hobbits requirement'!$A$3:$A$341,$B142)</f>
        <v>0</v>
      </c>
      <c r="H142">
        <f>SUMIFS('hobbits requirement'!O$3:O$341,'hobbits requirement'!$CH$3:$CH$341,$A142,'hobbits requirement'!$A$3:$A$341,$B142)</f>
        <v>0</v>
      </c>
      <c r="I142">
        <f>SUMIFS('hobbits requirement'!H$3:H$341,'hobbits requirement'!$CH$3:$CH$341,$A142,'hobbits requirement'!$A$3:$A$341,$B142)</f>
        <v>0</v>
      </c>
      <c r="J142">
        <f t="shared" si="50"/>
        <v>0</v>
      </c>
      <c r="K142">
        <f t="shared" si="39"/>
        <v>0</v>
      </c>
      <c r="L142">
        <f t="shared" si="40"/>
        <v>0</v>
      </c>
      <c r="M142">
        <f t="shared" si="41"/>
        <v>0</v>
      </c>
      <c r="N142">
        <f t="shared" si="42"/>
        <v>0</v>
      </c>
      <c r="O142">
        <f t="shared" si="43"/>
        <v>0</v>
      </c>
    </row>
    <row r="143" spans="1:15">
      <c r="A143">
        <v>3</v>
      </c>
      <c r="B143" s="38" t="s">
        <v>373</v>
      </c>
      <c r="C143" t="str">
        <f>VLOOKUP(B143,'hobbits requirement'!$A$3:$B$341,2,FALSE)</f>
        <v>Research</v>
      </c>
      <c r="D143">
        <f>SUMIFS('hobbits requirement'!K$3:K$341,'hobbits requirement'!$CH$3:$CH$341,$A143,'hobbits requirement'!$A$3:$A$341,$B143)</f>
        <v>0</v>
      </c>
      <c r="E143">
        <f>SUMIFS('hobbits requirement'!L$3:L$341,'hobbits requirement'!$CH$3:$CH$341,$A143,'hobbits requirement'!$A$3:$A$341,$B143)</f>
        <v>0</v>
      </c>
      <c r="F143">
        <f>SUMIFS('hobbits requirement'!M$3:M$341,'hobbits requirement'!$CH$3:$CH$341,$A143,'hobbits requirement'!$A$3:$A$341,$B143)</f>
        <v>0</v>
      </c>
      <c r="G143">
        <f>SUMIFS('hobbits requirement'!N$3:N$341,'hobbits requirement'!$CH$3:$CH$341,$A143,'hobbits requirement'!$A$3:$A$341,$B143)</f>
        <v>0</v>
      </c>
      <c r="H143">
        <f>SUMIFS('hobbits requirement'!O$3:O$341,'hobbits requirement'!$CH$3:$CH$341,$A143,'hobbits requirement'!$A$3:$A$341,$B143)</f>
        <v>0</v>
      </c>
      <c r="I143">
        <f>SUMIFS('hobbits requirement'!H$3:H$341,'hobbits requirement'!$CH$3:$CH$341,$A143,'hobbits requirement'!$A$3:$A$341,$B143)</f>
        <v>0</v>
      </c>
      <c r="J143">
        <f t="shared" si="50"/>
        <v>0</v>
      </c>
      <c r="K143">
        <f t="shared" si="39"/>
        <v>0</v>
      </c>
      <c r="L143">
        <f t="shared" si="40"/>
        <v>0</v>
      </c>
      <c r="M143">
        <f t="shared" si="41"/>
        <v>0</v>
      </c>
      <c r="N143">
        <f t="shared" si="42"/>
        <v>0</v>
      </c>
      <c r="O143">
        <f t="shared" si="43"/>
        <v>0</v>
      </c>
    </row>
    <row r="144" spans="1:15">
      <c r="A144">
        <v>3</v>
      </c>
      <c r="B144" s="38" t="s">
        <v>372</v>
      </c>
      <c r="C144" t="str">
        <f>VLOOKUP(B144,'hobbits requirement'!$A$3:$B$341,2,FALSE)</f>
        <v>Research</v>
      </c>
      <c r="D144">
        <f>SUMIFS('hobbits requirement'!K$3:K$341,'hobbits requirement'!$CH$3:$CH$341,$A144,'hobbits requirement'!$A$3:$A$341,$B144)</f>
        <v>0</v>
      </c>
      <c r="E144">
        <f>SUMIFS('hobbits requirement'!L$3:L$341,'hobbits requirement'!$CH$3:$CH$341,$A144,'hobbits requirement'!$A$3:$A$341,$B144)</f>
        <v>0</v>
      </c>
      <c r="F144">
        <f>SUMIFS('hobbits requirement'!M$3:M$341,'hobbits requirement'!$CH$3:$CH$341,$A144,'hobbits requirement'!$A$3:$A$341,$B144)</f>
        <v>0</v>
      </c>
      <c r="G144">
        <f>SUMIFS('hobbits requirement'!N$3:N$341,'hobbits requirement'!$CH$3:$CH$341,$A144,'hobbits requirement'!$A$3:$A$341,$B144)</f>
        <v>0</v>
      </c>
      <c r="H144">
        <f>SUMIFS('hobbits requirement'!O$3:O$341,'hobbits requirement'!$CH$3:$CH$341,$A144,'hobbits requirement'!$A$3:$A$341,$B144)</f>
        <v>0</v>
      </c>
      <c r="I144">
        <f>SUMIFS('hobbits requirement'!H$3:H$341,'hobbits requirement'!$CH$3:$CH$341,$A144,'hobbits requirement'!$A$3:$A$341,$B144)</f>
        <v>0</v>
      </c>
      <c r="J144">
        <f t="shared" si="50"/>
        <v>0</v>
      </c>
      <c r="K144">
        <f t="shared" si="39"/>
        <v>0</v>
      </c>
      <c r="L144">
        <f t="shared" si="40"/>
        <v>0</v>
      </c>
      <c r="M144">
        <f t="shared" si="41"/>
        <v>0</v>
      </c>
      <c r="N144">
        <f t="shared" si="42"/>
        <v>0</v>
      </c>
      <c r="O144">
        <f t="shared" si="43"/>
        <v>0</v>
      </c>
    </row>
    <row r="145" spans="1:19" ht="25.5">
      <c r="B145" s="38"/>
      <c r="J145" s="41" t="s">
        <v>400</v>
      </c>
      <c r="K145" s="41" t="s">
        <v>395</v>
      </c>
      <c r="L145" s="41" t="s">
        <v>396</v>
      </c>
      <c r="M145" s="41" t="s">
        <v>397</v>
      </c>
      <c r="N145" s="41" t="s">
        <v>398</v>
      </c>
      <c r="O145" s="41" t="s">
        <v>399</v>
      </c>
      <c r="P145" s="41" t="s">
        <v>401</v>
      </c>
      <c r="Q145" s="41" t="s">
        <v>402</v>
      </c>
      <c r="R145" s="41" t="s">
        <v>403</v>
      </c>
      <c r="S145" s="41" t="s">
        <v>404</v>
      </c>
    </row>
    <row r="146" spans="1:19">
      <c r="B146" s="38"/>
      <c r="J146" s="42">
        <f>SUM(J111:J144)</f>
        <v>96112</v>
      </c>
      <c r="K146" s="42">
        <f>SUM(D111:D146)</f>
        <v>3580500</v>
      </c>
      <c r="L146" s="42">
        <f>SUM(E111:E146)</f>
        <v>1496075</v>
      </c>
      <c r="M146" s="42">
        <f>SUM(F111:F146)</f>
        <v>5881750</v>
      </c>
      <c r="N146" s="42">
        <f>SUM(G111:G146)</f>
        <v>4091700</v>
      </c>
      <c r="O146" s="42">
        <f>SUM(H111:H146)</f>
        <v>2198850</v>
      </c>
      <c r="P146" s="41">
        <f>ROUND(L146/SUM($L146:$O146)*100,1)</f>
        <v>10.9</v>
      </c>
      <c r="Q146" s="41">
        <f t="shared" ref="Q146" si="51">ROUND(M146/SUM($L146:$O146)*100,1)</f>
        <v>43</v>
      </c>
      <c r="R146" s="41">
        <f t="shared" ref="R146" si="52">ROUND(N146/SUM($L146:$O146)*100,1)</f>
        <v>29.9</v>
      </c>
      <c r="S146" s="41">
        <f t="shared" ref="S146" si="53">ROUND(O146/SUM($L146:$O146)*100,1)</f>
        <v>16.100000000000001</v>
      </c>
    </row>
    <row r="147" spans="1:19">
      <c r="A147">
        <v>4</v>
      </c>
      <c r="B147" s="38" t="s">
        <v>355</v>
      </c>
      <c r="C147" t="str">
        <f>VLOOKUP(B147,'hobbits requirement'!$A$3:$B$341,2,FALSE)</f>
        <v>Building</v>
      </c>
      <c r="D147">
        <f>SUMIFS('hobbits requirement'!K$3:K$341,'hobbits requirement'!$CH$3:$CH$341,$A147,'hobbits requirement'!$A$3:$A$341,$B147)</f>
        <v>0</v>
      </c>
      <c r="E147">
        <f>SUMIFS('hobbits requirement'!L$3:L$341,'hobbits requirement'!$CH$3:$CH$341,$A147,'hobbits requirement'!$A$3:$A$341,$B147)</f>
        <v>204000</v>
      </c>
      <c r="F147">
        <f>SUMIFS('hobbits requirement'!M$3:M$341,'hobbits requirement'!$CH$3:$CH$341,$A147,'hobbits requirement'!$A$3:$A$341,$B147)</f>
        <v>3060000</v>
      </c>
      <c r="G147">
        <f>SUMIFS('hobbits requirement'!N$3:N$341,'hobbits requirement'!$CH$3:$CH$341,$A147,'hobbits requirement'!$A$3:$A$341,$B147)</f>
        <v>2550000</v>
      </c>
      <c r="H147">
        <f>SUMIFS('hobbits requirement'!O$3:O$341,'hobbits requirement'!$CH$3:$CH$341,$A147,'hobbits requirement'!$A$3:$A$341,$B147)</f>
        <v>102000</v>
      </c>
      <c r="I147">
        <f>SUMIFS('hobbits requirement'!H$3:H$341,'hobbits requirement'!$CH$3:$CH$341,$A147,'hobbits requirement'!$A$3:$A$341,$B147)</f>
        <v>918000</v>
      </c>
      <c r="J147">
        <f t="shared" si="50"/>
        <v>30600</v>
      </c>
      <c r="K147">
        <f t="shared" ref="K147:K180" si="54">IF(K$182=0,0,ROUND(D147/K$182*100,1))</f>
        <v>0</v>
      </c>
      <c r="L147">
        <f t="shared" ref="L147:L180" si="55">IF(L$182=0,0,ROUND(E147/L$182*100,1))</f>
        <v>5.4</v>
      </c>
      <c r="M147">
        <f t="shared" ref="M147:M180" si="56">IF(M$182=0,0,ROUND(F147/M$182*100,1))</f>
        <v>23.6</v>
      </c>
      <c r="N147">
        <f t="shared" ref="N147:N180" si="57">IF(N$182=0,0,ROUND(G147/N$182*100,1))</f>
        <v>12.4</v>
      </c>
      <c r="O147">
        <f t="shared" ref="O147:O180" si="58">IF(O$182=0,0,ROUND(H147/O$182*100,1))</f>
        <v>1.6</v>
      </c>
    </row>
    <row r="148" spans="1:19">
      <c r="A148">
        <v>4</v>
      </c>
      <c r="B148" s="39" t="s">
        <v>356</v>
      </c>
      <c r="C148" t="str">
        <f>VLOOKUP(B148,'hobbits requirement'!$A$3:$B$341,2,FALSE)</f>
        <v>Building</v>
      </c>
      <c r="D148">
        <f>SUMIFS('hobbits requirement'!K$3:K$341,'hobbits requirement'!$CH$3:$CH$341,$A148,'hobbits requirement'!$A$3:$A$341,$B148)</f>
        <v>0</v>
      </c>
      <c r="E148">
        <f>SUMIFS('hobbits requirement'!L$3:L$341,'hobbits requirement'!$CH$3:$CH$341,$A148,'hobbits requirement'!$A$3:$A$341,$B148)</f>
        <v>0</v>
      </c>
      <c r="F148">
        <f>SUMIFS('hobbits requirement'!M$3:M$341,'hobbits requirement'!$CH$3:$CH$341,$A148,'hobbits requirement'!$A$3:$A$341,$B148)</f>
        <v>0</v>
      </c>
      <c r="G148">
        <f>SUMIFS('hobbits requirement'!N$3:N$341,'hobbits requirement'!$CH$3:$CH$341,$A148,'hobbits requirement'!$A$3:$A$341,$B148)</f>
        <v>0</v>
      </c>
      <c r="H148">
        <f>SUMIFS('hobbits requirement'!O$3:O$341,'hobbits requirement'!$CH$3:$CH$341,$A148,'hobbits requirement'!$A$3:$A$341,$B148)</f>
        <v>0</v>
      </c>
      <c r="I148">
        <f>SUMIFS('hobbits requirement'!H$3:H$341,'hobbits requirement'!$CH$3:$CH$341,$A148,'hobbits requirement'!$A$3:$A$341,$B148)</f>
        <v>0</v>
      </c>
      <c r="J148">
        <f t="shared" si="50"/>
        <v>0</v>
      </c>
      <c r="K148">
        <f t="shared" si="54"/>
        <v>0</v>
      </c>
      <c r="L148">
        <f t="shared" si="55"/>
        <v>0</v>
      </c>
      <c r="M148">
        <f t="shared" si="56"/>
        <v>0</v>
      </c>
      <c r="N148">
        <f t="shared" si="57"/>
        <v>0</v>
      </c>
      <c r="O148">
        <f t="shared" si="58"/>
        <v>0</v>
      </c>
    </row>
    <row r="149" spans="1:19">
      <c r="A149">
        <v>4</v>
      </c>
      <c r="B149" s="38" t="s">
        <v>358</v>
      </c>
      <c r="C149" t="str">
        <f>VLOOKUP(B149,'hobbits requirement'!$A$3:$B$341,2,FALSE)</f>
        <v>Building</v>
      </c>
      <c r="D149">
        <f>SUMIFS('hobbits requirement'!K$3:K$341,'hobbits requirement'!$CH$3:$CH$341,$A149,'hobbits requirement'!$A$3:$A$341,$B149)</f>
        <v>0</v>
      </c>
      <c r="E149">
        <f>SUMIFS('hobbits requirement'!L$3:L$341,'hobbits requirement'!$CH$3:$CH$341,$A149,'hobbits requirement'!$A$3:$A$341,$B149)</f>
        <v>101600</v>
      </c>
      <c r="F149">
        <f>SUMIFS('hobbits requirement'!M$3:M$341,'hobbits requirement'!$CH$3:$CH$341,$A149,'hobbits requirement'!$A$3:$A$341,$B149)</f>
        <v>508000</v>
      </c>
      <c r="G149">
        <f>SUMIFS('hobbits requirement'!N$3:N$341,'hobbits requirement'!$CH$3:$CH$341,$A149,'hobbits requirement'!$A$3:$A$341,$B149)</f>
        <v>101600</v>
      </c>
      <c r="H149">
        <f>SUMIFS('hobbits requirement'!O$3:O$341,'hobbits requirement'!$CH$3:$CH$341,$A149,'hobbits requirement'!$A$3:$A$341,$B149)</f>
        <v>50800</v>
      </c>
      <c r="I149">
        <f>SUMIFS('hobbits requirement'!H$3:H$341,'hobbits requirement'!$CH$3:$CH$341,$A149,'hobbits requirement'!$A$3:$A$341,$B149)</f>
        <v>30480</v>
      </c>
      <c r="J149">
        <f t="shared" si="50"/>
        <v>1016</v>
      </c>
      <c r="K149">
        <f t="shared" si="54"/>
        <v>0</v>
      </c>
      <c r="L149">
        <f t="shared" si="55"/>
        <v>2.7</v>
      </c>
      <c r="M149">
        <f t="shared" si="56"/>
        <v>3.9</v>
      </c>
      <c r="N149">
        <f t="shared" si="57"/>
        <v>0.5</v>
      </c>
      <c r="O149">
        <f t="shared" si="58"/>
        <v>0.8</v>
      </c>
    </row>
    <row r="150" spans="1:19">
      <c r="A150">
        <v>4</v>
      </c>
      <c r="B150" s="38" t="s">
        <v>75</v>
      </c>
      <c r="C150" t="str">
        <f>VLOOKUP(B150,'hobbits requirement'!$A$3:$B$341,2,FALSE)</f>
        <v>Building</v>
      </c>
      <c r="D150">
        <f>SUMIFS('hobbits requirement'!K$3:K$341,'hobbits requirement'!$CH$3:$CH$341,$A150,'hobbits requirement'!$A$3:$A$341,$B150)</f>
        <v>0</v>
      </c>
      <c r="E150">
        <f>SUMIFS('hobbits requirement'!L$3:L$341,'hobbits requirement'!$CH$3:$CH$341,$A150,'hobbits requirement'!$A$3:$A$341,$B150)</f>
        <v>0</v>
      </c>
      <c r="F150">
        <f>SUMIFS('hobbits requirement'!M$3:M$341,'hobbits requirement'!$CH$3:$CH$341,$A150,'hobbits requirement'!$A$3:$A$341,$B150)</f>
        <v>0</v>
      </c>
      <c r="G150">
        <f>SUMIFS('hobbits requirement'!N$3:N$341,'hobbits requirement'!$CH$3:$CH$341,$A150,'hobbits requirement'!$A$3:$A$341,$B150)</f>
        <v>0</v>
      </c>
      <c r="H150">
        <f>SUMIFS('hobbits requirement'!O$3:O$341,'hobbits requirement'!$CH$3:$CH$341,$A150,'hobbits requirement'!$A$3:$A$341,$B150)</f>
        <v>0</v>
      </c>
      <c r="I150">
        <f>SUMIFS('hobbits requirement'!H$3:H$341,'hobbits requirement'!$CH$3:$CH$341,$A150,'hobbits requirement'!$A$3:$A$341,$B150)</f>
        <v>0</v>
      </c>
      <c r="J150">
        <f t="shared" si="50"/>
        <v>0</v>
      </c>
      <c r="K150">
        <f t="shared" si="54"/>
        <v>0</v>
      </c>
      <c r="L150">
        <f t="shared" si="55"/>
        <v>0</v>
      </c>
      <c r="M150">
        <f t="shared" si="56"/>
        <v>0</v>
      </c>
      <c r="N150">
        <f t="shared" si="57"/>
        <v>0</v>
      </c>
      <c r="O150">
        <f t="shared" si="58"/>
        <v>0</v>
      </c>
    </row>
    <row r="151" spans="1:19">
      <c r="A151">
        <v>4</v>
      </c>
      <c r="B151" s="38" t="s">
        <v>357</v>
      </c>
      <c r="C151" t="str">
        <f>VLOOKUP(B151,'hobbits requirement'!$A$3:$B$341,2,FALSE)</f>
        <v>Building</v>
      </c>
      <c r="D151">
        <f>SUMIFS('hobbits requirement'!K$3:K$341,'hobbits requirement'!$CH$3:$CH$341,$A151,'hobbits requirement'!$A$3:$A$341,$B151)</f>
        <v>0</v>
      </c>
      <c r="E151">
        <f>SUMIFS('hobbits requirement'!L$3:L$341,'hobbits requirement'!$CH$3:$CH$341,$A151,'hobbits requirement'!$A$3:$A$341,$B151)</f>
        <v>0</v>
      </c>
      <c r="F151">
        <f>SUMIFS('hobbits requirement'!M$3:M$341,'hobbits requirement'!$CH$3:$CH$341,$A151,'hobbits requirement'!$A$3:$A$341,$B151)</f>
        <v>0</v>
      </c>
      <c r="G151">
        <f>SUMIFS('hobbits requirement'!N$3:N$341,'hobbits requirement'!$CH$3:$CH$341,$A151,'hobbits requirement'!$A$3:$A$341,$B151)</f>
        <v>0</v>
      </c>
      <c r="H151">
        <f>SUMIFS('hobbits requirement'!O$3:O$341,'hobbits requirement'!$CH$3:$CH$341,$A151,'hobbits requirement'!$A$3:$A$341,$B151)</f>
        <v>0</v>
      </c>
      <c r="I151">
        <f>SUMIFS('hobbits requirement'!H$3:H$341,'hobbits requirement'!$CH$3:$CH$341,$A151,'hobbits requirement'!$A$3:$A$341,$B151)</f>
        <v>0</v>
      </c>
      <c r="J151">
        <f t="shared" si="50"/>
        <v>0</v>
      </c>
      <c r="K151">
        <f t="shared" si="54"/>
        <v>0</v>
      </c>
      <c r="L151">
        <f t="shared" si="55"/>
        <v>0</v>
      </c>
      <c r="M151">
        <f t="shared" si="56"/>
        <v>0</v>
      </c>
      <c r="N151">
        <f t="shared" si="57"/>
        <v>0</v>
      </c>
      <c r="O151">
        <f t="shared" si="58"/>
        <v>0</v>
      </c>
    </row>
    <row r="152" spans="1:19">
      <c r="A152">
        <v>4</v>
      </c>
      <c r="B152" s="38" t="s">
        <v>361</v>
      </c>
      <c r="C152" t="str">
        <f>VLOOKUP(B152,'hobbits requirement'!$A$3:$B$341,2,FALSE)</f>
        <v>Building</v>
      </c>
      <c r="D152">
        <f>SUMIFS('hobbits requirement'!K$3:K$341,'hobbits requirement'!$CH$3:$CH$341,$A152,'hobbits requirement'!$A$3:$A$341,$B152)</f>
        <v>0</v>
      </c>
      <c r="E152">
        <f>SUMIFS('hobbits requirement'!L$3:L$341,'hobbits requirement'!$CH$3:$CH$341,$A152,'hobbits requirement'!$A$3:$A$341,$B152)</f>
        <v>102300</v>
      </c>
      <c r="F152">
        <f>SUMIFS('hobbits requirement'!M$3:M$341,'hobbits requirement'!$CH$3:$CH$341,$A152,'hobbits requirement'!$A$3:$A$341,$B152)</f>
        <v>1534500</v>
      </c>
      <c r="G152">
        <f>SUMIFS('hobbits requirement'!N$3:N$341,'hobbits requirement'!$CH$3:$CH$341,$A152,'hobbits requirement'!$A$3:$A$341,$B152)</f>
        <v>1023000</v>
      </c>
      <c r="H152">
        <f>SUMIFS('hobbits requirement'!O$3:O$341,'hobbits requirement'!$CH$3:$CH$341,$A152,'hobbits requirement'!$A$3:$A$341,$B152)</f>
        <v>306900</v>
      </c>
      <c r="I152">
        <f>SUMIFS('hobbits requirement'!H$3:H$341,'hobbits requirement'!$CH$3:$CH$341,$A152,'hobbits requirement'!$A$3:$A$341,$B152)</f>
        <v>613800</v>
      </c>
      <c r="J152">
        <f t="shared" si="50"/>
        <v>20460</v>
      </c>
      <c r="K152">
        <f t="shared" si="54"/>
        <v>0</v>
      </c>
      <c r="L152">
        <f t="shared" si="55"/>
        <v>2.7</v>
      </c>
      <c r="M152">
        <f t="shared" si="56"/>
        <v>11.8</v>
      </c>
      <c r="N152">
        <f t="shared" si="57"/>
        <v>5</v>
      </c>
      <c r="O152">
        <f t="shared" si="58"/>
        <v>5</v>
      </c>
    </row>
    <row r="153" spans="1:19">
      <c r="A153">
        <v>4</v>
      </c>
      <c r="B153" s="38" t="s">
        <v>359</v>
      </c>
      <c r="C153" t="str">
        <f>VLOOKUP(B153,'hobbits requirement'!$A$3:$B$341,2,FALSE)</f>
        <v>Building</v>
      </c>
      <c r="D153">
        <f>SUMIFS('hobbits requirement'!K$3:K$341,'hobbits requirement'!$CH$3:$CH$341,$A153,'hobbits requirement'!$A$3:$A$341,$B153)</f>
        <v>0</v>
      </c>
      <c r="E153">
        <f>SUMIFS('hobbits requirement'!L$3:L$341,'hobbits requirement'!$CH$3:$CH$341,$A153,'hobbits requirement'!$A$3:$A$341,$B153)</f>
        <v>0</v>
      </c>
      <c r="F153">
        <f>SUMIFS('hobbits requirement'!M$3:M$341,'hobbits requirement'!$CH$3:$CH$341,$A153,'hobbits requirement'!$A$3:$A$341,$B153)</f>
        <v>0</v>
      </c>
      <c r="G153">
        <f>SUMIFS('hobbits requirement'!N$3:N$341,'hobbits requirement'!$CH$3:$CH$341,$A153,'hobbits requirement'!$A$3:$A$341,$B153)</f>
        <v>0</v>
      </c>
      <c r="H153">
        <f>SUMIFS('hobbits requirement'!O$3:O$341,'hobbits requirement'!$CH$3:$CH$341,$A153,'hobbits requirement'!$A$3:$A$341,$B153)</f>
        <v>0</v>
      </c>
      <c r="I153">
        <f>SUMIFS('hobbits requirement'!H$3:H$341,'hobbits requirement'!$CH$3:$CH$341,$A153,'hobbits requirement'!$A$3:$A$341,$B153)</f>
        <v>0</v>
      </c>
      <c r="J153">
        <f t="shared" si="50"/>
        <v>0</v>
      </c>
      <c r="K153">
        <f t="shared" si="54"/>
        <v>0</v>
      </c>
      <c r="L153">
        <f t="shared" si="55"/>
        <v>0</v>
      </c>
      <c r="M153">
        <f t="shared" si="56"/>
        <v>0</v>
      </c>
      <c r="N153">
        <f t="shared" si="57"/>
        <v>0</v>
      </c>
      <c r="O153">
        <f t="shared" si="58"/>
        <v>0</v>
      </c>
    </row>
    <row r="154" spans="1:19">
      <c r="A154">
        <v>4</v>
      </c>
      <c r="B154" s="38" t="s">
        <v>79</v>
      </c>
      <c r="C154" t="str">
        <f>VLOOKUP(B154,'hobbits requirement'!$A$3:$B$341,2,FALSE)</f>
        <v>Building</v>
      </c>
      <c r="D154">
        <f>SUMIFS('hobbits requirement'!K$3:K$341,'hobbits requirement'!$CH$3:$CH$341,$A154,'hobbits requirement'!$A$3:$A$341,$B154)</f>
        <v>0</v>
      </c>
      <c r="E154">
        <f>SUMIFS('hobbits requirement'!L$3:L$341,'hobbits requirement'!$CH$3:$CH$341,$A154,'hobbits requirement'!$A$3:$A$341,$B154)</f>
        <v>0</v>
      </c>
      <c r="F154">
        <f>SUMIFS('hobbits requirement'!M$3:M$341,'hobbits requirement'!$CH$3:$CH$341,$A154,'hobbits requirement'!$A$3:$A$341,$B154)</f>
        <v>0</v>
      </c>
      <c r="G154">
        <f>SUMIFS('hobbits requirement'!N$3:N$341,'hobbits requirement'!$CH$3:$CH$341,$A154,'hobbits requirement'!$A$3:$A$341,$B154)</f>
        <v>0</v>
      </c>
      <c r="H154">
        <f>SUMIFS('hobbits requirement'!O$3:O$341,'hobbits requirement'!$CH$3:$CH$341,$A154,'hobbits requirement'!$A$3:$A$341,$B154)</f>
        <v>0</v>
      </c>
      <c r="I154">
        <f>SUMIFS('hobbits requirement'!H$3:H$341,'hobbits requirement'!$CH$3:$CH$341,$A154,'hobbits requirement'!$A$3:$A$341,$B154)</f>
        <v>0</v>
      </c>
      <c r="J154">
        <f t="shared" si="50"/>
        <v>0</v>
      </c>
      <c r="K154">
        <f t="shared" si="54"/>
        <v>0</v>
      </c>
      <c r="L154">
        <f t="shared" si="55"/>
        <v>0</v>
      </c>
      <c r="M154">
        <f t="shared" si="56"/>
        <v>0</v>
      </c>
      <c r="N154">
        <f t="shared" si="57"/>
        <v>0</v>
      </c>
      <c r="O154">
        <f t="shared" si="58"/>
        <v>0</v>
      </c>
    </row>
    <row r="155" spans="1:19">
      <c r="A155">
        <v>4</v>
      </c>
      <c r="B155" s="38" t="s">
        <v>362</v>
      </c>
      <c r="C155" t="str">
        <f>VLOOKUP(B155,'hobbits requirement'!$A$3:$B$341,2,FALSE)</f>
        <v>Building</v>
      </c>
      <c r="D155">
        <f>SUMIFS('hobbits requirement'!K$3:K$341,'hobbits requirement'!$CH$3:$CH$341,$A155,'hobbits requirement'!$A$3:$A$341,$B155)</f>
        <v>0</v>
      </c>
      <c r="E155">
        <f>SUMIFS('hobbits requirement'!L$3:L$341,'hobbits requirement'!$CH$3:$CH$341,$A155,'hobbits requirement'!$A$3:$A$341,$B155)</f>
        <v>0</v>
      </c>
      <c r="F155">
        <f>SUMIFS('hobbits requirement'!M$3:M$341,'hobbits requirement'!$CH$3:$CH$341,$A155,'hobbits requirement'!$A$3:$A$341,$B155)</f>
        <v>0</v>
      </c>
      <c r="G155">
        <f>SUMIFS('hobbits requirement'!N$3:N$341,'hobbits requirement'!$CH$3:$CH$341,$A155,'hobbits requirement'!$A$3:$A$341,$B155)</f>
        <v>0</v>
      </c>
      <c r="H155">
        <f>SUMIFS('hobbits requirement'!O$3:O$341,'hobbits requirement'!$CH$3:$CH$341,$A155,'hobbits requirement'!$A$3:$A$341,$B155)</f>
        <v>0</v>
      </c>
      <c r="I155">
        <f>SUMIFS('hobbits requirement'!H$3:H$341,'hobbits requirement'!$CH$3:$CH$341,$A155,'hobbits requirement'!$A$3:$A$341,$B155)</f>
        <v>0</v>
      </c>
      <c r="J155">
        <f t="shared" si="50"/>
        <v>0</v>
      </c>
      <c r="K155">
        <f t="shared" si="54"/>
        <v>0</v>
      </c>
      <c r="L155">
        <f t="shared" si="55"/>
        <v>0</v>
      </c>
      <c r="M155">
        <f t="shared" si="56"/>
        <v>0</v>
      </c>
      <c r="N155">
        <f t="shared" si="57"/>
        <v>0</v>
      </c>
      <c r="O155">
        <f t="shared" si="58"/>
        <v>0</v>
      </c>
    </row>
    <row r="156" spans="1:19">
      <c r="A156">
        <v>4</v>
      </c>
      <c r="B156" s="38" t="s">
        <v>363</v>
      </c>
      <c r="C156" t="str">
        <f>VLOOKUP(B156,'hobbits requirement'!$A$3:$B$341,2,FALSE)</f>
        <v>Building</v>
      </c>
      <c r="D156">
        <f>SUMIFS('hobbits requirement'!K$3:K$341,'hobbits requirement'!$CH$3:$CH$341,$A156,'hobbits requirement'!$A$3:$A$341,$B156)</f>
        <v>0</v>
      </c>
      <c r="E156">
        <f>SUMIFS('hobbits requirement'!L$3:L$341,'hobbits requirement'!$CH$3:$CH$341,$A156,'hobbits requirement'!$A$3:$A$341,$B156)</f>
        <v>153450</v>
      </c>
      <c r="F156">
        <f>SUMIFS('hobbits requirement'!M$3:M$341,'hobbits requirement'!$CH$3:$CH$341,$A156,'hobbits requirement'!$A$3:$A$341,$B156)</f>
        <v>1534500</v>
      </c>
      <c r="G156">
        <f>SUMIFS('hobbits requirement'!N$3:N$341,'hobbits requirement'!$CH$3:$CH$341,$A156,'hobbits requirement'!$A$3:$A$341,$B156)</f>
        <v>511500</v>
      </c>
      <c r="H156">
        <f>SUMIFS('hobbits requirement'!O$3:O$341,'hobbits requirement'!$CH$3:$CH$341,$A156,'hobbits requirement'!$A$3:$A$341,$B156)</f>
        <v>1534500</v>
      </c>
      <c r="I156">
        <f>SUMIFS('hobbits requirement'!H$3:H$341,'hobbits requirement'!$CH$3:$CH$341,$A156,'hobbits requirement'!$A$3:$A$341,$B156)</f>
        <v>552420</v>
      </c>
      <c r="J156">
        <f t="shared" si="50"/>
        <v>18414</v>
      </c>
      <c r="K156">
        <f t="shared" si="54"/>
        <v>0</v>
      </c>
      <c r="L156">
        <f t="shared" si="55"/>
        <v>4.0999999999999996</v>
      </c>
      <c r="M156">
        <f t="shared" si="56"/>
        <v>11.8</v>
      </c>
      <c r="N156">
        <f t="shared" si="57"/>
        <v>2.5</v>
      </c>
      <c r="O156">
        <f t="shared" si="58"/>
        <v>24.8</v>
      </c>
    </row>
    <row r="157" spans="1:19">
      <c r="A157">
        <v>4</v>
      </c>
      <c r="B157" s="38" t="s">
        <v>367</v>
      </c>
      <c r="C157" t="str">
        <f>VLOOKUP(B157,'hobbits requirement'!$A$3:$B$341,2,FALSE)</f>
        <v>Building</v>
      </c>
      <c r="D157">
        <f>SUMIFS('hobbits requirement'!K$3:K$341,'hobbits requirement'!$CH$3:$CH$341,$A157,'hobbits requirement'!$A$3:$A$341,$B157)</f>
        <v>0</v>
      </c>
      <c r="E157">
        <f>SUMIFS('hobbits requirement'!L$3:L$341,'hobbits requirement'!$CH$3:$CH$341,$A157,'hobbits requirement'!$A$3:$A$341,$B157)</f>
        <v>153450</v>
      </c>
      <c r="F157">
        <f>SUMIFS('hobbits requirement'!M$3:M$341,'hobbits requirement'!$CH$3:$CH$341,$A157,'hobbits requirement'!$A$3:$A$341,$B157)</f>
        <v>1023000</v>
      </c>
      <c r="G157">
        <f>SUMIFS('hobbits requirement'!N$3:N$341,'hobbits requirement'!$CH$3:$CH$341,$A157,'hobbits requirement'!$A$3:$A$341,$B157)</f>
        <v>3069000</v>
      </c>
      <c r="H157">
        <f>SUMIFS('hobbits requirement'!O$3:O$341,'hobbits requirement'!$CH$3:$CH$341,$A157,'hobbits requirement'!$A$3:$A$341,$B157)</f>
        <v>306900</v>
      </c>
      <c r="I157">
        <f>SUMIFS('hobbits requirement'!H$3:H$341,'hobbits requirement'!$CH$3:$CH$341,$A157,'hobbits requirement'!$A$3:$A$341,$B157)</f>
        <v>306900</v>
      </c>
      <c r="J157">
        <f t="shared" si="50"/>
        <v>10230</v>
      </c>
      <c r="K157">
        <f t="shared" si="54"/>
        <v>0</v>
      </c>
      <c r="L157">
        <f t="shared" si="55"/>
        <v>4.0999999999999996</v>
      </c>
      <c r="M157">
        <f t="shared" si="56"/>
        <v>7.9</v>
      </c>
      <c r="N157">
        <f t="shared" si="57"/>
        <v>14.9</v>
      </c>
      <c r="O157">
        <f t="shared" si="58"/>
        <v>5</v>
      </c>
    </row>
    <row r="158" spans="1:19">
      <c r="A158">
        <v>4</v>
      </c>
      <c r="B158" s="38" t="s">
        <v>360</v>
      </c>
      <c r="C158" t="str">
        <f>VLOOKUP(B158,'hobbits requirement'!$A$3:$B$341,2,FALSE)</f>
        <v>Building</v>
      </c>
      <c r="D158">
        <f>SUMIFS('hobbits requirement'!K$3:K$341,'hobbits requirement'!$CH$3:$CH$341,$A158,'hobbits requirement'!$A$3:$A$341,$B158)</f>
        <v>0</v>
      </c>
      <c r="E158">
        <f>SUMIFS('hobbits requirement'!L$3:L$341,'hobbits requirement'!$CH$3:$CH$341,$A158,'hobbits requirement'!$A$3:$A$341,$B158)</f>
        <v>0</v>
      </c>
      <c r="F158">
        <f>SUMIFS('hobbits requirement'!M$3:M$341,'hobbits requirement'!$CH$3:$CH$341,$A158,'hobbits requirement'!$A$3:$A$341,$B158)</f>
        <v>0</v>
      </c>
      <c r="G158">
        <f>SUMIFS('hobbits requirement'!N$3:N$341,'hobbits requirement'!$CH$3:$CH$341,$A158,'hobbits requirement'!$A$3:$A$341,$B158)</f>
        <v>0</v>
      </c>
      <c r="H158">
        <f>SUMIFS('hobbits requirement'!O$3:O$341,'hobbits requirement'!$CH$3:$CH$341,$A158,'hobbits requirement'!$A$3:$A$341,$B158)</f>
        <v>0</v>
      </c>
      <c r="I158">
        <f>SUMIFS('hobbits requirement'!H$3:H$341,'hobbits requirement'!$CH$3:$CH$341,$A158,'hobbits requirement'!$A$3:$A$341,$B158)</f>
        <v>0</v>
      </c>
      <c r="J158">
        <f t="shared" si="50"/>
        <v>0</v>
      </c>
      <c r="K158">
        <f t="shared" si="54"/>
        <v>0</v>
      </c>
      <c r="L158">
        <f t="shared" si="55"/>
        <v>0</v>
      </c>
      <c r="M158">
        <f t="shared" si="56"/>
        <v>0</v>
      </c>
      <c r="N158">
        <f t="shared" si="57"/>
        <v>0</v>
      </c>
      <c r="O158">
        <f t="shared" si="58"/>
        <v>0</v>
      </c>
    </row>
    <row r="159" spans="1:19">
      <c r="A159">
        <v>4</v>
      </c>
      <c r="B159" s="39" t="s">
        <v>968</v>
      </c>
      <c r="C159" t="str">
        <f>VLOOKUP(B159,'hobbits requirement'!$A$3:$B$341,2,FALSE)</f>
        <v>Building</v>
      </c>
      <c r="D159">
        <f>SUMIFS('hobbits requirement'!K$3:K$341,'hobbits requirement'!$CH$3:$CH$341,$A159,'hobbits requirement'!$A$3:$A$341,$B159)</f>
        <v>0</v>
      </c>
      <c r="E159">
        <f>SUMIFS('hobbits requirement'!L$3:L$341,'hobbits requirement'!$CH$3:$CH$341,$A159,'hobbits requirement'!$A$3:$A$341,$B159)</f>
        <v>0</v>
      </c>
      <c r="F159">
        <f>SUMIFS('hobbits requirement'!M$3:M$341,'hobbits requirement'!$CH$3:$CH$341,$A159,'hobbits requirement'!$A$3:$A$341,$B159)</f>
        <v>0</v>
      </c>
      <c r="G159">
        <f>SUMIFS('hobbits requirement'!N$3:N$341,'hobbits requirement'!$CH$3:$CH$341,$A159,'hobbits requirement'!$A$3:$A$341,$B159)</f>
        <v>0</v>
      </c>
      <c r="H159">
        <f>SUMIFS('hobbits requirement'!O$3:O$341,'hobbits requirement'!$CH$3:$CH$341,$A159,'hobbits requirement'!$A$3:$A$341,$B159)</f>
        <v>0</v>
      </c>
      <c r="I159">
        <f>SUMIFS('hobbits requirement'!H$3:H$341,'hobbits requirement'!$CH$3:$CH$341,$A159,'hobbits requirement'!$A$3:$A$341,$B159)</f>
        <v>0</v>
      </c>
      <c r="J159">
        <f t="shared" ref="J159" si="59">ROUNDUP(I159/30,0)</f>
        <v>0</v>
      </c>
      <c r="K159">
        <f t="shared" ref="K159" si="60">IF(K$182=0,0,ROUND(D159/K$182*100,1))</f>
        <v>0</v>
      </c>
      <c r="L159">
        <f t="shared" ref="L159" si="61">IF(L$182=0,0,ROUND(E159/L$182*100,1))</f>
        <v>0</v>
      </c>
      <c r="M159">
        <f t="shared" ref="M159" si="62">IF(M$182=0,0,ROUND(F159/M$182*100,1))</f>
        <v>0</v>
      </c>
      <c r="N159">
        <f t="shared" ref="N159" si="63">IF(N$182=0,0,ROUND(G159/N$182*100,1))</f>
        <v>0</v>
      </c>
      <c r="O159">
        <f t="shared" ref="O159" si="64">IF(O$182=0,0,ROUND(H159/O$182*100,1))</f>
        <v>0</v>
      </c>
    </row>
    <row r="160" spans="1:19">
      <c r="A160">
        <v>4</v>
      </c>
      <c r="B160" s="37" t="s">
        <v>405</v>
      </c>
      <c r="C160" t="str">
        <f>VLOOKUP(B160,'hobbits requirement'!$A$3:$B$341,2,FALSE)</f>
        <v>Building</v>
      </c>
      <c r="D160">
        <f>SUMIFS('hobbits requirement'!K$3:K$341,'hobbits requirement'!$CH$3:$CH$341,$A160,'hobbits requirement'!$A$3:$A$341,$B160)</f>
        <v>0</v>
      </c>
      <c r="E160">
        <f>SUMIFS('hobbits requirement'!L$3:L$341,'hobbits requirement'!$CH$3:$CH$341,$A160,'hobbits requirement'!$A$3:$A$341,$B160)</f>
        <v>0</v>
      </c>
      <c r="F160">
        <f>SUMIFS('hobbits requirement'!M$3:M$341,'hobbits requirement'!$CH$3:$CH$341,$A160,'hobbits requirement'!$A$3:$A$341,$B160)</f>
        <v>0</v>
      </c>
      <c r="G160">
        <f>SUMIFS('hobbits requirement'!N$3:N$341,'hobbits requirement'!$CH$3:$CH$341,$A160,'hobbits requirement'!$A$3:$A$341,$B160)</f>
        <v>0</v>
      </c>
      <c r="H160">
        <f>SUMIFS('hobbits requirement'!O$3:O$341,'hobbits requirement'!$CH$3:$CH$341,$A160,'hobbits requirement'!$A$3:$A$341,$B160)</f>
        <v>0</v>
      </c>
      <c r="I160">
        <f>SUMIFS('hobbits requirement'!H$3:H$341,'hobbits requirement'!$CH$3:$CH$341,$A160,'hobbits requirement'!$A$3:$A$341,$B160)</f>
        <v>0</v>
      </c>
      <c r="J160">
        <f t="shared" si="50"/>
        <v>0</v>
      </c>
      <c r="K160">
        <f t="shared" si="54"/>
        <v>0</v>
      </c>
      <c r="L160">
        <f t="shared" si="55"/>
        <v>0</v>
      </c>
      <c r="M160">
        <f t="shared" si="56"/>
        <v>0</v>
      </c>
      <c r="N160">
        <f t="shared" si="57"/>
        <v>0</v>
      </c>
      <c r="O160">
        <f t="shared" si="58"/>
        <v>0</v>
      </c>
    </row>
    <row r="161" spans="1:15">
      <c r="A161">
        <v>4</v>
      </c>
      <c r="B161" s="38" t="s">
        <v>366</v>
      </c>
      <c r="C161" t="str">
        <f>VLOOKUP(B161,'hobbits requirement'!$A$3:$B$341,2,FALSE)</f>
        <v>Building</v>
      </c>
      <c r="D161">
        <f>SUMIFS('hobbits requirement'!K$3:K$341,'hobbits requirement'!$CH$3:$CH$341,$A161,'hobbits requirement'!$A$3:$A$341,$B161)</f>
        <v>0</v>
      </c>
      <c r="E161">
        <f>SUMIFS('hobbits requirement'!L$3:L$451,'hobbits requirement'!$CH$3:$CH$451,$A161,'hobbits requirement'!$A$3:$A$451,$B161)</f>
        <v>3069000</v>
      </c>
      <c r="F161" s="114">
        <f>SUMIFS('hobbits requirement'!M$3:M$451,'hobbits requirement'!$CH$3:$CH$451,$A161,'hobbits requirement'!$A$3:$A$451,$B161)</f>
        <v>1534500</v>
      </c>
      <c r="G161" s="114">
        <f>SUMIFS('hobbits requirement'!N$3:N$451,'hobbits requirement'!$CH$3:$CH$451,$A161,'hobbits requirement'!$A$3:$A$451,$B161)</f>
        <v>10230000</v>
      </c>
      <c r="H161" s="114">
        <f>SUMIFS('hobbits requirement'!O$3:O$451,'hobbits requirement'!$CH$3:$CH$451,$A161,'hobbits requirement'!$A$3:$A$451,$B161)</f>
        <v>511500</v>
      </c>
      <c r="I161">
        <f>SUMIFS('hobbits requirement'!H$3:H$341,'hobbits requirement'!$CH$3:$CH$341,$A161,'hobbits requirement'!$A$3:$A$341,$B161)</f>
        <v>920700</v>
      </c>
      <c r="J161">
        <f t="shared" si="50"/>
        <v>30690</v>
      </c>
      <c r="K161">
        <f t="shared" si="54"/>
        <v>0</v>
      </c>
      <c r="L161">
        <f t="shared" si="55"/>
        <v>81.099999999999994</v>
      </c>
      <c r="M161">
        <f t="shared" si="56"/>
        <v>11.8</v>
      </c>
      <c r="N161">
        <f t="shared" si="57"/>
        <v>49.8</v>
      </c>
      <c r="O161">
        <f t="shared" si="58"/>
        <v>8.3000000000000007</v>
      </c>
    </row>
    <row r="162" spans="1:15">
      <c r="A162">
        <v>4</v>
      </c>
      <c r="B162" s="38" t="s">
        <v>87</v>
      </c>
      <c r="C162" t="str">
        <f>VLOOKUP(B162,'hobbits requirement'!$A$3:$B$341,2,FALSE)</f>
        <v>Building</v>
      </c>
      <c r="D162">
        <f>SUMIFS('hobbits requirement'!K$3:K$341,'hobbits requirement'!$CH$3:$CH$341,$A162,'hobbits requirement'!$A$3:$A$341,$B162)</f>
        <v>0</v>
      </c>
      <c r="E162">
        <f>SUMIFS('hobbits requirement'!L$3:L$341,'hobbits requirement'!$CH$3:$CH$341,$A162,'hobbits requirement'!$A$3:$A$341,$B162)</f>
        <v>0</v>
      </c>
      <c r="F162">
        <f>SUMIFS('hobbits requirement'!M$3:M$341,'hobbits requirement'!$CH$3:$CH$341,$A162,'hobbits requirement'!$A$3:$A$341,$B162)</f>
        <v>0</v>
      </c>
      <c r="G162">
        <f>SUMIFS('hobbits requirement'!N$3:N$341,'hobbits requirement'!$CH$3:$CH$341,$A162,'hobbits requirement'!$A$3:$A$341,$B162)</f>
        <v>0</v>
      </c>
      <c r="H162">
        <f>SUMIFS('hobbits requirement'!O$3:O$341,'hobbits requirement'!$CH$3:$CH$341,$A162,'hobbits requirement'!$A$3:$A$341,$B162)</f>
        <v>0</v>
      </c>
      <c r="I162">
        <f>SUMIFS('hobbits requirement'!H$3:H$341,'hobbits requirement'!$CH$3:$CH$341,$A162,'hobbits requirement'!$A$3:$A$341,$B162)</f>
        <v>0</v>
      </c>
      <c r="J162">
        <f t="shared" si="50"/>
        <v>0</v>
      </c>
      <c r="K162">
        <f t="shared" si="54"/>
        <v>0</v>
      </c>
      <c r="L162">
        <f t="shared" si="55"/>
        <v>0</v>
      </c>
      <c r="M162">
        <f t="shared" si="56"/>
        <v>0</v>
      </c>
      <c r="N162">
        <f t="shared" si="57"/>
        <v>0</v>
      </c>
      <c r="O162">
        <f t="shared" si="58"/>
        <v>0</v>
      </c>
    </row>
    <row r="163" spans="1:15">
      <c r="A163">
        <v>4</v>
      </c>
      <c r="B163" s="38" t="s">
        <v>364</v>
      </c>
      <c r="C163" t="str">
        <f>VLOOKUP(B163,'hobbits requirement'!$A$3:$B$341,2,FALSE)</f>
        <v>Building</v>
      </c>
      <c r="D163">
        <f>SUMIFS('hobbits requirement'!K$3:K$341,'hobbits requirement'!$CH$3:$CH$341,$A163,'hobbits requirement'!$A$3:$A$341,$B163)</f>
        <v>0</v>
      </c>
      <c r="E163">
        <f>SUMIFS('hobbits requirement'!L$3:L$341,'hobbits requirement'!$CH$3:$CH$341,$A163,'hobbits requirement'!$A$3:$A$341,$B163)</f>
        <v>0</v>
      </c>
      <c r="F163">
        <f>SUMIFS('hobbits requirement'!M$3:M$341,'hobbits requirement'!$CH$3:$CH$341,$A163,'hobbits requirement'!$A$3:$A$341,$B163)</f>
        <v>0</v>
      </c>
      <c r="G163">
        <f>SUMIFS('hobbits requirement'!N$3:N$341,'hobbits requirement'!$CH$3:$CH$341,$A163,'hobbits requirement'!$A$3:$A$341,$B163)</f>
        <v>0</v>
      </c>
      <c r="H163">
        <f>SUMIFS('hobbits requirement'!O$3:O$341,'hobbits requirement'!$CH$3:$CH$341,$A163,'hobbits requirement'!$A$3:$A$341,$B163)</f>
        <v>0</v>
      </c>
      <c r="I163">
        <f>SUMIFS('hobbits requirement'!H$3:H$341,'hobbits requirement'!$CH$3:$CH$341,$A163,'hobbits requirement'!$A$3:$A$341,$B163)</f>
        <v>0</v>
      </c>
      <c r="J163">
        <f t="shared" si="50"/>
        <v>0</v>
      </c>
      <c r="K163">
        <f t="shared" si="54"/>
        <v>0</v>
      </c>
      <c r="L163">
        <f t="shared" si="55"/>
        <v>0</v>
      </c>
      <c r="M163">
        <f t="shared" si="56"/>
        <v>0</v>
      </c>
      <c r="N163">
        <f t="shared" si="57"/>
        <v>0</v>
      </c>
      <c r="O163">
        <f t="shared" si="58"/>
        <v>0</v>
      </c>
    </row>
    <row r="164" spans="1:15">
      <c r="A164">
        <v>4</v>
      </c>
      <c r="B164" s="38" t="s">
        <v>89</v>
      </c>
      <c r="C164" t="str">
        <f>VLOOKUP(B164,'hobbits requirement'!$A$3:$B$341,2,FALSE)</f>
        <v>Building</v>
      </c>
      <c r="D164">
        <f>SUMIFS('hobbits requirement'!K$3:K$341,'hobbits requirement'!$CH$3:$CH$341,$A164,'hobbits requirement'!$A$3:$A$341,$B164)</f>
        <v>0</v>
      </c>
      <c r="E164">
        <f>SUMIFS('hobbits requirement'!L$3:L$341,'hobbits requirement'!$CH$3:$CH$341,$A164,'hobbits requirement'!$A$3:$A$341,$B164)</f>
        <v>0</v>
      </c>
      <c r="F164">
        <f>SUMIFS('hobbits requirement'!M$3:M$341,'hobbits requirement'!$CH$3:$CH$341,$A164,'hobbits requirement'!$A$3:$A$341,$B164)</f>
        <v>0</v>
      </c>
      <c r="G164">
        <f>SUMIFS('hobbits requirement'!N$3:N$341,'hobbits requirement'!$CH$3:$CH$341,$A164,'hobbits requirement'!$A$3:$A$341,$B164)</f>
        <v>0</v>
      </c>
      <c r="H164">
        <f>SUMIFS('hobbits requirement'!O$3:O$341,'hobbits requirement'!$CH$3:$CH$341,$A164,'hobbits requirement'!$A$3:$A$341,$B164)</f>
        <v>0</v>
      </c>
      <c r="I164">
        <f>SUMIFS('hobbits requirement'!H$3:H$341,'hobbits requirement'!$CH$3:$CH$341,$A164,'hobbits requirement'!$A$3:$A$341,$B164)</f>
        <v>0</v>
      </c>
      <c r="J164">
        <f t="shared" si="50"/>
        <v>0</v>
      </c>
      <c r="K164">
        <f t="shared" si="54"/>
        <v>0</v>
      </c>
      <c r="L164">
        <f t="shared" si="55"/>
        <v>0</v>
      </c>
      <c r="M164">
        <f t="shared" si="56"/>
        <v>0</v>
      </c>
      <c r="N164">
        <f t="shared" si="57"/>
        <v>0</v>
      </c>
      <c r="O164">
        <f t="shared" si="58"/>
        <v>0</v>
      </c>
    </row>
    <row r="165" spans="1:15">
      <c r="A165">
        <v>4</v>
      </c>
      <c r="B165" s="38" t="s">
        <v>365</v>
      </c>
      <c r="C165" t="str">
        <f>VLOOKUP(B165,'hobbits requirement'!$A$3:$B$341,2,FALSE)</f>
        <v>Building</v>
      </c>
      <c r="D165">
        <f>SUMIFS('hobbits requirement'!K$3:K$341,'hobbits requirement'!$CH$3:$CH$341,$A165,'hobbits requirement'!$A$3:$A$341,$B165)</f>
        <v>0</v>
      </c>
      <c r="E165">
        <f>SUMIFS('hobbits requirement'!L$3:L$341,'hobbits requirement'!$CH$3:$CH$341,$A165,'hobbits requirement'!$A$3:$A$341,$B165)</f>
        <v>0</v>
      </c>
      <c r="F165">
        <f>SUMIFS('hobbits requirement'!M$3:M$341,'hobbits requirement'!$CH$3:$CH$341,$A165,'hobbits requirement'!$A$3:$A$341,$B165)</f>
        <v>0</v>
      </c>
      <c r="G165">
        <f>SUMIFS('hobbits requirement'!N$3:N$341,'hobbits requirement'!$CH$3:$CH$341,$A165,'hobbits requirement'!$A$3:$A$341,$B165)</f>
        <v>0</v>
      </c>
      <c r="H165">
        <f>SUMIFS('hobbits requirement'!O$3:O$341,'hobbits requirement'!$CH$3:$CH$341,$A165,'hobbits requirement'!$A$3:$A$341,$B165)</f>
        <v>0</v>
      </c>
      <c r="I165">
        <f>SUMIFS('hobbits requirement'!H$3:H$341,'hobbits requirement'!$CH$3:$CH$341,$A165,'hobbits requirement'!$A$3:$A$341,$B165)</f>
        <v>0</v>
      </c>
      <c r="J165">
        <f t="shared" si="50"/>
        <v>0</v>
      </c>
      <c r="K165">
        <f t="shared" si="54"/>
        <v>0</v>
      </c>
      <c r="L165">
        <f t="shared" si="55"/>
        <v>0</v>
      </c>
      <c r="M165">
        <f t="shared" si="56"/>
        <v>0</v>
      </c>
      <c r="N165">
        <f t="shared" si="57"/>
        <v>0</v>
      </c>
      <c r="O165">
        <f t="shared" si="58"/>
        <v>0</v>
      </c>
    </row>
    <row r="166" spans="1:15">
      <c r="A166">
        <v>4</v>
      </c>
      <c r="B166" s="38" t="s">
        <v>91</v>
      </c>
      <c r="C166" t="str">
        <f>VLOOKUP(B166,'hobbits requirement'!$A$3:$B$341,2,FALSE)</f>
        <v>Research</v>
      </c>
      <c r="D166">
        <f>SUMIFS('hobbits requirement'!K$3:K$341,'hobbits requirement'!$CH$3:$CH$341,$A166,'hobbits requirement'!$A$3:$A$341,$B166)</f>
        <v>0</v>
      </c>
      <c r="E166">
        <f>SUMIFS('hobbits requirement'!L$3:L$341,'hobbits requirement'!$CH$3:$CH$341,$A166,'hobbits requirement'!$A$3:$A$341,$B166)</f>
        <v>0</v>
      </c>
      <c r="F166">
        <f>SUMIFS('hobbits requirement'!M$3:M$341,'hobbits requirement'!$CH$3:$CH$341,$A166,'hobbits requirement'!$A$3:$A$341,$B166)</f>
        <v>0</v>
      </c>
      <c r="G166">
        <f>SUMIFS('hobbits requirement'!N$3:N$341,'hobbits requirement'!$CH$3:$CH$341,$A166,'hobbits requirement'!$A$3:$A$341,$B166)</f>
        <v>0</v>
      </c>
      <c r="H166">
        <f>SUMIFS('hobbits requirement'!O$3:O$341,'hobbits requirement'!$CH$3:$CH$341,$A166,'hobbits requirement'!$A$3:$A$341,$B166)</f>
        <v>0</v>
      </c>
      <c r="I166">
        <f>SUMIFS('hobbits requirement'!H$3:H$341,'hobbits requirement'!$CH$3:$CH$341,$A166,'hobbits requirement'!$A$3:$A$341,$B166)</f>
        <v>0</v>
      </c>
      <c r="J166">
        <f t="shared" si="50"/>
        <v>0</v>
      </c>
      <c r="K166">
        <f t="shared" si="54"/>
        <v>0</v>
      </c>
      <c r="L166">
        <f t="shared" si="55"/>
        <v>0</v>
      </c>
      <c r="M166">
        <f t="shared" si="56"/>
        <v>0</v>
      </c>
      <c r="N166">
        <f t="shared" si="57"/>
        <v>0</v>
      </c>
      <c r="O166">
        <f t="shared" si="58"/>
        <v>0</v>
      </c>
    </row>
    <row r="167" spans="1:15">
      <c r="A167">
        <v>4</v>
      </c>
      <c r="B167" s="38" t="s">
        <v>374</v>
      </c>
      <c r="C167" t="str">
        <f>VLOOKUP(B167,'hobbits requirement'!$A$3:$B$341,2,FALSE)</f>
        <v>Research</v>
      </c>
      <c r="D167">
        <f>SUMIFS('hobbits requirement'!K$3:K$341,'hobbits requirement'!$CH$3:$CH$341,$A167,'hobbits requirement'!$A$3:$A$341,$B167)</f>
        <v>0</v>
      </c>
      <c r="E167">
        <f>SUMIFS('hobbits requirement'!L$3:L$341,'hobbits requirement'!$CH$3:$CH$341,$A167,'hobbits requirement'!$A$3:$A$341,$B167)</f>
        <v>0</v>
      </c>
      <c r="F167">
        <f>SUMIFS('hobbits requirement'!M$3:M$341,'hobbits requirement'!$CH$3:$CH$341,$A167,'hobbits requirement'!$A$3:$A$341,$B167)</f>
        <v>0</v>
      </c>
      <c r="G167">
        <f>SUMIFS('hobbits requirement'!N$3:N$341,'hobbits requirement'!$CH$3:$CH$341,$A167,'hobbits requirement'!$A$3:$A$341,$B167)</f>
        <v>0</v>
      </c>
      <c r="H167">
        <f>SUMIFS('hobbits requirement'!O$3:O$341,'hobbits requirement'!$CH$3:$CH$341,$A167,'hobbits requirement'!$A$3:$A$341,$B167)</f>
        <v>0</v>
      </c>
      <c r="I167">
        <f>SUMIFS('hobbits requirement'!H$3:H$341,'hobbits requirement'!$CH$3:$CH$341,$A167,'hobbits requirement'!$A$3:$A$341,$B167)</f>
        <v>0</v>
      </c>
      <c r="J167">
        <f t="shared" si="50"/>
        <v>0</v>
      </c>
      <c r="K167">
        <f t="shared" si="54"/>
        <v>0</v>
      </c>
      <c r="L167">
        <f t="shared" si="55"/>
        <v>0</v>
      </c>
      <c r="M167">
        <f t="shared" si="56"/>
        <v>0</v>
      </c>
      <c r="N167">
        <f t="shared" si="57"/>
        <v>0</v>
      </c>
      <c r="O167">
        <f t="shared" si="58"/>
        <v>0</v>
      </c>
    </row>
    <row r="168" spans="1:15">
      <c r="A168">
        <v>4</v>
      </c>
      <c r="B168" s="38" t="s">
        <v>378</v>
      </c>
      <c r="C168" t="str">
        <f>VLOOKUP(B168,'hobbits requirement'!$A$3:$B$341,2,FALSE)</f>
        <v>Research</v>
      </c>
      <c r="D168">
        <f>SUMIFS('hobbits requirement'!K$3:K$341,'hobbits requirement'!$CH$3:$CH$341,$A168,'hobbits requirement'!$A$3:$A$341,$B168)</f>
        <v>0</v>
      </c>
      <c r="E168">
        <f>SUMIFS('hobbits requirement'!L$3:L$341,'hobbits requirement'!$CH$3:$CH$341,$A168,'hobbits requirement'!$A$3:$A$341,$B168)</f>
        <v>0</v>
      </c>
      <c r="F168">
        <f>SUMIFS('hobbits requirement'!M$3:M$341,'hobbits requirement'!$CH$3:$CH$341,$A168,'hobbits requirement'!$A$3:$A$341,$B168)</f>
        <v>0</v>
      </c>
      <c r="G168">
        <f>SUMIFS('hobbits requirement'!N$3:N$341,'hobbits requirement'!$CH$3:$CH$341,$A168,'hobbits requirement'!$A$3:$A$341,$B168)</f>
        <v>0</v>
      </c>
      <c r="H168">
        <f>SUMIFS('hobbits requirement'!O$3:O$341,'hobbits requirement'!$CH$3:$CH$341,$A168,'hobbits requirement'!$A$3:$A$341,$B168)</f>
        <v>0</v>
      </c>
      <c r="I168">
        <f>SUMIFS('hobbits requirement'!H$3:H$341,'hobbits requirement'!$CH$3:$CH$341,$A168,'hobbits requirement'!$A$3:$A$341,$B168)</f>
        <v>0</v>
      </c>
      <c r="J168">
        <f t="shared" si="50"/>
        <v>0</v>
      </c>
      <c r="K168">
        <f t="shared" si="54"/>
        <v>0</v>
      </c>
      <c r="L168">
        <f t="shared" si="55"/>
        <v>0</v>
      </c>
      <c r="M168">
        <f t="shared" si="56"/>
        <v>0</v>
      </c>
      <c r="N168">
        <f t="shared" si="57"/>
        <v>0</v>
      </c>
      <c r="O168">
        <f t="shared" si="58"/>
        <v>0</v>
      </c>
    </row>
    <row r="169" spans="1:15">
      <c r="A169">
        <v>4</v>
      </c>
      <c r="B169" s="38" t="s">
        <v>94</v>
      </c>
      <c r="C169" t="str">
        <f>VLOOKUP(B169,'hobbits requirement'!$A$3:$B$341,2,FALSE)</f>
        <v>Research</v>
      </c>
      <c r="D169">
        <f>SUMIFS('hobbits requirement'!K$3:K$341,'hobbits requirement'!$CH$3:$CH$341,$A169,'hobbits requirement'!$A$3:$A$341,$B169)</f>
        <v>0</v>
      </c>
      <c r="E169">
        <f>SUMIFS('hobbits requirement'!L$3:L$341,'hobbits requirement'!$CH$3:$CH$341,$A169,'hobbits requirement'!$A$3:$A$341,$B169)</f>
        <v>0</v>
      </c>
      <c r="F169">
        <f>SUMIFS('hobbits requirement'!M$3:M$341,'hobbits requirement'!$CH$3:$CH$341,$A169,'hobbits requirement'!$A$3:$A$341,$B169)</f>
        <v>0</v>
      </c>
      <c r="G169">
        <f>SUMIFS('hobbits requirement'!N$3:N$341,'hobbits requirement'!$CH$3:$CH$341,$A169,'hobbits requirement'!$A$3:$A$341,$B169)</f>
        <v>0</v>
      </c>
      <c r="H169">
        <f>SUMIFS('hobbits requirement'!O$3:O$341,'hobbits requirement'!$CH$3:$CH$341,$A169,'hobbits requirement'!$A$3:$A$341,$B169)</f>
        <v>0</v>
      </c>
      <c r="I169">
        <f>SUMIFS('hobbits requirement'!H$3:H$341,'hobbits requirement'!$CH$3:$CH$341,$A169,'hobbits requirement'!$A$3:$A$341,$B169)</f>
        <v>0</v>
      </c>
      <c r="J169">
        <f t="shared" si="50"/>
        <v>0</v>
      </c>
      <c r="K169">
        <f t="shared" si="54"/>
        <v>0</v>
      </c>
      <c r="L169">
        <f t="shared" si="55"/>
        <v>0</v>
      </c>
      <c r="M169">
        <f t="shared" si="56"/>
        <v>0</v>
      </c>
      <c r="N169">
        <f t="shared" si="57"/>
        <v>0</v>
      </c>
      <c r="O169">
        <f t="shared" si="58"/>
        <v>0</v>
      </c>
    </row>
    <row r="170" spans="1:15">
      <c r="A170">
        <v>4</v>
      </c>
      <c r="B170" s="38" t="s">
        <v>371</v>
      </c>
      <c r="C170" t="str">
        <f>VLOOKUP(B170,'hobbits requirement'!$A$3:$B$341,2,FALSE)</f>
        <v>Research</v>
      </c>
      <c r="D170">
        <f>SUMIFS('hobbits requirement'!K$3:K$341,'hobbits requirement'!$CH$3:$CH$341,$A170,'hobbits requirement'!$A$3:$A$341,$B170)</f>
        <v>5115000</v>
      </c>
      <c r="E170">
        <f>SUMIFS('hobbits requirement'!L$3:L$341,'hobbits requirement'!$CH$3:$CH$341,$A170,'hobbits requirement'!$A$3:$A$341,$B170)</f>
        <v>0</v>
      </c>
      <c r="F170">
        <f>SUMIFS('hobbits requirement'!M$3:M$341,'hobbits requirement'!$CH$3:$CH$341,$A170,'hobbits requirement'!$A$3:$A$341,$B170)</f>
        <v>511500</v>
      </c>
      <c r="G170">
        <f>SUMIFS('hobbits requirement'!N$3:N$341,'hobbits requirement'!$CH$3:$CH$341,$A170,'hobbits requirement'!$A$3:$A$341,$B170)</f>
        <v>0</v>
      </c>
      <c r="H170">
        <f>SUMIFS('hobbits requirement'!O$3:O$341,'hobbits requirement'!$CH$3:$CH$341,$A170,'hobbits requirement'!$A$3:$A$341,$B170)</f>
        <v>511500</v>
      </c>
      <c r="I170">
        <f>SUMIFS('hobbits requirement'!H$3:H$341,'hobbits requirement'!$CH$3:$CH$341,$A170,'hobbits requirement'!$A$3:$A$341,$B170)</f>
        <v>920700</v>
      </c>
      <c r="J170">
        <f t="shared" si="50"/>
        <v>30690</v>
      </c>
      <c r="K170">
        <f t="shared" si="54"/>
        <v>41.7</v>
      </c>
      <c r="L170">
        <f t="shared" si="55"/>
        <v>0</v>
      </c>
      <c r="M170">
        <f t="shared" si="56"/>
        <v>3.9</v>
      </c>
      <c r="N170">
        <f t="shared" si="57"/>
        <v>0</v>
      </c>
      <c r="O170">
        <f t="shared" si="58"/>
        <v>8.3000000000000007</v>
      </c>
    </row>
    <row r="171" spans="1:15">
      <c r="A171">
        <v>4</v>
      </c>
      <c r="B171" s="38" t="s">
        <v>369</v>
      </c>
      <c r="C171" t="str">
        <f>VLOOKUP(B171,'hobbits requirement'!$A$3:$B$341,2,FALSE)</f>
        <v>Research</v>
      </c>
      <c r="D171">
        <f>SUMIFS('hobbits requirement'!K$3:K$341,'hobbits requirement'!$CH$3:$CH$341,$A171,'hobbits requirement'!$A$3:$A$341,$B171)</f>
        <v>0</v>
      </c>
      <c r="E171">
        <f>SUMIFS('hobbits requirement'!L$3:L$341,'hobbits requirement'!$CH$3:$CH$341,$A171,'hobbits requirement'!$A$3:$A$341,$B171)</f>
        <v>0</v>
      </c>
      <c r="F171">
        <f>SUMIFS('hobbits requirement'!M$3:M$341,'hobbits requirement'!$CH$3:$CH$341,$A171,'hobbits requirement'!$A$3:$A$341,$B171)</f>
        <v>0</v>
      </c>
      <c r="G171">
        <f>SUMIFS('hobbits requirement'!N$3:N$341,'hobbits requirement'!$CH$3:$CH$341,$A171,'hobbits requirement'!$A$3:$A$341,$B171)</f>
        <v>0</v>
      </c>
      <c r="H171">
        <f>SUMIFS('hobbits requirement'!O$3:O$341,'hobbits requirement'!$CH$3:$CH$341,$A171,'hobbits requirement'!$A$3:$A$341,$B171)</f>
        <v>0</v>
      </c>
      <c r="I171">
        <f>SUMIFS('hobbits requirement'!H$3:H$341,'hobbits requirement'!$CH$3:$CH$341,$A171,'hobbits requirement'!$A$3:$A$341,$B171)</f>
        <v>0</v>
      </c>
      <c r="J171">
        <f t="shared" si="50"/>
        <v>0</v>
      </c>
      <c r="K171">
        <f t="shared" si="54"/>
        <v>0</v>
      </c>
      <c r="L171">
        <f t="shared" si="55"/>
        <v>0</v>
      </c>
      <c r="M171">
        <f t="shared" si="56"/>
        <v>0</v>
      </c>
      <c r="N171">
        <f t="shared" si="57"/>
        <v>0</v>
      </c>
      <c r="O171">
        <f t="shared" si="58"/>
        <v>0</v>
      </c>
    </row>
    <row r="172" spans="1:15">
      <c r="A172">
        <v>4</v>
      </c>
      <c r="B172" s="38" t="s">
        <v>376</v>
      </c>
      <c r="C172" t="str">
        <f>VLOOKUP(B172,'hobbits requirement'!$A$3:$B$341,2,FALSE)</f>
        <v>Research</v>
      </c>
      <c r="D172">
        <f>SUMIFS('hobbits requirement'!K$3:K$341,'hobbits requirement'!$CH$3:$CH$341,$A172,'hobbits requirement'!$A$3:$A$341,$B172)</f>
        <v>0</v>
      </c>
      <c r="E172">
        <f>SUMIFS('hobbits requirement'!L$3:L$341,'hobbits requirement'!$CH$3:$CH$341,$A172,'hobbits requirement'!$A$3:$A$341,$B172)</f>
        <v>0</v>
      </c>
      <c r="F172">
        <f>SUMIFS('hobbits requirement'!M$3:M$341,'hobbits requirement'!$CH$3:$CH$341,$A172,'hobbits requirement'!$A$3:$A$341,$B172)</f>
        <v>0</v>
      </c>
      <c r="G172">
        <f>SUMIFS('hobbits requirement'!N$3:N$341,'hobbits requirement'!$CH$3:$CH$341,$A172,'hobbits requirement'!$A$3:$A$341,$B172)</f>
        <v>0</v>
      </c>
      <c r="H172">
        <f>SUMIFS('hobbits requirement'!O$3:O$341,'hobbits requirement'!$CH$3:$CH$341,$A172,'hobbits requirement'!$A$3:$A$341,$B172)</f>
        <v>0</v>
      </c>
      <c r="I172">
        <f>SUMIFS('hobbits requirement'!H$3:H$341,'hobbits requirement'!$CH$3:$CH$341,$A172,'hobbits requirement'!$A$3:$A$341,$B172)</f>
        <v>0</v>
      </c>
      <c r="J172">
        <f t="shared" si="50"/>
        <v>0</v>
      </c>
      <c r="K172">
        <f t="shared" si="54"/>
        <v>0</v>
      </c>
      <c r="L172">
        <f t="shared" si="55"/>
        <v>0</v>
      </c>
      <c r="M172">
        <f t="shared" si="56"/>
        <v>0</v>
      </c>
      <c r="N172">
        <f t="shared" si="57"/>
        <v>0</v>
      </c>
      <c r="O172">
        <f t="shared" si="58"/>
        <v>0</v>
      </c>
    </row>
    <row r="173" spans="1:15">
      <c r="A173">
        <v>4</v>
      </c>
      <c r="B173" s="38" t="s">
        <v>98</v>
      </c>
      <c r="C173" t="str">
        <f>VLOOKUP(B173,'hobbits requirement'!$A$3:$B$341,2,FALSE)</f>
        <v>Research</v>
      </c>
      <c r="D173">
        <f>SUMIFS('hobbits requirement'!K$3:K$341,'hobbits requirement'!$CH$3:$CH$341,$A173,'hobbits requirement'!$A$3:$A$341,$B173)</f>
        <v>0</v>
      </c>
      <c r="E173">
        <f>SUMIFS('hobbits requirement'!L$3:L$341,'hobbits requirement'!$CH$3:$CH$341,$A173,'hobbits requirement'!$A$3:$A$341,$B173)</f>
        <v>0</v>
      </c>
      <c r="F173">
        <f>SUMIFS('hobbits requirement'!M$3:M$341,'hobbits requirement'!$CH$3:$CH$341,$A173,'hobbits requirement'!$A$3:$A$341,$B173)</f>
        <v>0</v>
      </c>
      <c r="G173">
        <f>SUMIFS('hobbits requirement'!N$3:N$341,'hobbits requirement'!$CH$3:$CH$341,$A173,'hobbits requirement'!$A$3:$A$341,$B173)</f>
        <v>0</v>
      </c>
      <c r="H173">
        <f>SUMIFS('hobbits requirement'!O$3:O$341,'hobbits requirement'!$CH$3:$CH$341,$A173,'hobbits requirement'!$A$3:$A$341,$B173)</f>
        <v>0</v>
      </c>
      <c r="I173">
        <f>SUMIFS('hobbits requirement'!H$3:H$341,'hobbits requirement'!$CH$3:$CH$341,$A173,'hobbits requirement'!$A$3:$A$341,$B173)</f>
        <v>0</v>
      </c>
      <c r="J173">
        <f t="shared" si="50"/>
        <v>0</v>
      </c>
      <c r="K173">
        <f t="shared" si="54"/>
        <v>0</v>
      </c>
      <c r="L173">
        <f t="shared" si="55"/>
        <v>0</v>
      </c>
      <c r="M173">
        <f t="shared" si="56"/>
        <v>0</v>
      </c>
      <c r="N173">
        <f t="shared" si="57"/>
        <v>0</v>
      </c>
      <c r="O173">
        <f t="shared" si="58"/>
        <v>0</v>
      </c>
    </row>
    <row r="174" spans="1:15">
      <c r="A174">
        <v>4</v>
      </c>
      <c r="B174" s="38" t="s">
        <v>370</v>
      </c>
      <c r="C174" t="str">
        <f>VLOOKUP(B174,'hobbits requirement'!$A$3:$B$341,2,FALSE)</f>
        <v>Research</v>
      </c>
      <c r="D174">
        <f>SUMIFS('hobbits requirement'!K$3:K$341,'hobbits requirement'!$CH$3:$CH$341,$A174,'hobbits requirement'!$A$3:$A$341,$B174)</f>
        <v>0</v>
      </c>
      <c r="E174">
        <f>SUMIFS('hobbits requirement'!L$3:L$341,'hobbits requirement'!$CH$3:$CH$341,$A174,'hobbits requirement'!$A$3:$A$341,$B174)</f>
        <v>0</v>
      </c>
      <c r="F174">
        <f>SUMIFS('hobbits requirement'!M$3:M$341,'hobbits requirement'!$CH$3:$CH$341,$A174,'hobbits requirement'!$A$3:$A$341,$B174)</f>
        <v>0</v>
      </c>
      <c r="G174">
        <f>SUMIFS('hobbits requirement'!N$3:N$341,'hobbits requirement'!$CH$3:$CH$341,$A174,'hobbits requirement'!$A$3:$A$341,$B174)</f>
        <v>0</v>
      </c>
      <c r="H174">
        <f>SUMIFS('hobbits requirement'!O$3:O$341,'hobbits requirement'!$CH$3:$CH$341,$A174,'hobbits requirement'!$A$3:$A$341,$B174)</f>
        <v>0</v>
      </c>
      <c r="I174">
        <f>SUMIFS('hobbits requirement'!H$3:H$341,'hobbits requirement'!$CH$3:$CH$341,$A174,'hobbits requirement'!$A$3:$A$341,$B174)</f>
        <v>0</v>
      </c>
      <c r="J174">
        <f t="shared" si="50"/>
        <v>0</v>
      </c>
      <c r="K174">
        <f t="shared" si="54"/>
        <v>0</v>
      </c>
      <c r="L174">
        <f t="shared" si="55"/>
        <v>0</v>
      </c>
      <c r="M174">
        <f t="shared" si="56"/>
        <v>0</v>
      </c>
      <c r="N174">
        <f t="shared" si="57"/>
        <v>0</v>
      </c>
      <c r="O174">
        <f t="shared" si="58"/>
        <v>0</v>
      </c>
    </row>
    <row r="175" spans="1:15">
      <c r="A175">
        <v>4</v>
      </c>
      <c r="B175" s="38" t="s">
        <v>375</v>
      </c>
      <c r="C175" t="str">
        <f>VLOOKUP(B175,'hobbits requirement'!$A$3:$B$341,2,FALSE)</f>
        <v>Research</v>
      </c>
      <c r="D175">
        <f>SUMIFS('hobbits requirement'!K$3:K$341,'hobbits requirement'!$CH$3:$CH$341,$A175,'hobbits requirement'!$A$3:$A$341,$B175)</f>
        <v>0</v>
      </c>
      <c r="E175">
        <f>SUMIFS('hobbits requirement'!L$3:L$341,'hobbits requirement'!$CH$3:$CH$341,$A175,'hobbits requirement'!$A$3:$A$341,$B175)</f>
        <v>0</v>
      </c>
      <c r="F175">
        <f>SUMIFS('hobbits requirement'!M$3:M$341,'hobbits requirement'!$CH$3:$CH$341,$A175,'hobbits requirement'!$A$3:$A$341,$B175)</f>
        <v>0</v>
      </c>
      <c r="G175">
        <f>SUMIFS('hobbits requirement'!N$3:N$341,'hobbits requirement'!$CH$3:$CH$341,$A175,'hobbits requirement'!$A$3:$A$341,$B175)</f>
        <v>0</v>
      </c>
      <c r="H175">
        <f>SUMIFS('hobbits requirement'!O$3:O$341,'hobbits requirement'!$CH$3:$CH$341,$A175,'hobbits requirement'!$A$3:$A$341,$B175)</f>
        <v>0</v>
      </c>
      <c r="I175">
        <f>SUMIFS('hobbits requirement'!H$3:H$341,'hobbits requirement'!$CH$3:$CH$341,$A175,'hobbits requirement'!$A$3:$A$341,$B175)</f>
        <v>0</v>
      </c>
      <c r="J175">
        <f t="shared" si="50"/>
        <v>0</v>
      </c>
      <c r="K175">
        <f t="shared" si="54"/>
        <v>0</v>
      </c>
      <c r="L175">
        <f t="shared" si="55"/>
        <v>0</v>
      </c>
      <c r="M175">
        <f t="shared" si="56"/>
        <v>0</v>
      </c>
      <c r="N175">
        <f t="shared" si="57"/>
        <v>0</v>
      </c>
      <c r="O175">
        <f t="shared" si="58"/>
        <v>0</v>
      </c>
    </row>
    <row r="176" spans="1:15">
      <c r="A176">
        <v>4</v>
      </c>
      <c r="B176" s="38" t="s">
        <v>368</v>
      </c>
      <c r="C176" t="str">
        <f>VLOOKUP(B176,'hobbits requirement'!$A$3:$B$341,2,FALSE)</f>
        <v>Research</v>
      </c>
      <c r="D176">
        <f>SUMIFS('hobbits requirement'!K$3:K$341,'hobbits requirement'!$CH$3:$CH$341,$A176,'hobbits requirement'!$A$3:$A$341,$B176)</f>
        <v>0</v>
      </c>
      <c r="E176">
        <f>SUMIFS('hobbits requirement'!L$3:L$341,'hobbits requirement'!$CH$3:$CH$341,$A176,'hobbits requirement'!$A$3:$A$341,$B176)</f>
        <v>0</v>
      </c>
      <c r="F176">
        <f>SUMIFS('hobbits requirement'!M$3:M$341,'hobbits requirement'!$CH$3:$CH$341,$A176,'hobbits requirement'!$A$3:$A$341,$B176)</f>
        <v>0</v>
      </c>
      <c r="G176">
        <f>SUMIFS('hobbits requirement'!N$3:N$341,'hobbits requirement'!$CH$3:$CH$341,$A176,'hobbits requirement'!$A$3:$A$341,$B176)</f>
        <v>0</v>
      </c>
      <c r="H176">
        <f>SUMIFS('hobbits requirement'!O$3:O$341,'hobbits requirement'!$CH$3:$CH$341,$A176,'hobbits requirement'!$A$3:$A$341,$B176)</f>
        <v>0</v>
      </c>
      <c r="I176">
        <f>SUMIFS('hobbits requirement'!H$3:H$341,'hobbits requirement'!$CH$3:$CH$341,$A176,'hobbits requirement'!$A$3:$A$341,$B176)</f>
        <v>0</v>
      </c>
      <c r="J176">
        <f t="shared" si="50"/>
        <v>0</v>
      </c>
      <c r="K176">
        <f t="shared" si="54"/>
        <v>0</v>
      </c>
      <c r="L176">
        <f t="shared" si="55"/>
        <v>0</v>
      </c>
      <c r="M176">
        <f t="shared" si="56"/>
        <v>0</v>
      </c>
      <c r="N176">
        <f t="shared" si="57"/>
        <v>0</v>
      </c>
      <c r="O176">
        <f t="shared" si="58"/>
        <v>0</v>
      </c>
    </row>
    <row r="177" spans="1:19">
      <c r="A177">
        <v>4</v>
      </c>
      <c r="B177" s="38" t="s">
        <v>102</v>
      </c>
      <c r="C177" t="str">
        <f>VLOOKUP(B177,'hobbits requirement'!$A$3:$B$341,2,FALSE)</f>
        <v>Research</v>
      </c>
      <c r="D177">
        <f>SUMIFS('hobbits requirement'!K$3:K$341,'hobbits requirement'!$CH$3:$CH$341,$A177,'hobbits requirement'!$A$3:$A$341,$B177)</f>
        <v>0</v>
      </c>
      <c r="E177">
        <f>SUMIFS('hobbits requirement'!L$3:L$341,'hobbits requirement'!$CH$3:$CH$341,$A177,'hobbits requirement'!$A$3:$A$341,$B177)</f>
        <v>0</v>
      </c>
      <c r="F177">
        <f>SUMIFS('hobbits requirement'!M$3:M$341,'hobbits requirement'!$CH$3:$CH$341,$A177,'hobbits requirement'!$A$3:$A$341,$B177)</f>
        <v>0</v>
      </c>
      <c r="G177">
        <f>SUMIFS('hobbits requirement'!N$3:N$341,'hobbits requirement'!$CH$3:$CH$341,$A177,'hobbits requirement'!$A$3:$A$341,$B177)</f>
        <v>0</v>
      </c>
      <c r="H177">
        <f>SUMIFS('hobbits requirement'!O$3:O$341,'hobbits requirement'!$CH$3:$CH$341,$A177,'hobbits requirement'!$A$3:$A$341,$B177)</f>
        <v>0</v>
      </c>
      <c r="I177">
        <f>SUMIFS('hobbits requirement'!H$3:H$341,'hobbits requirement'!$CH$3:$CH$341,$A177,'hobbits requirement'!$A$3:$A$341,$B177)</f>
        <v>0</v>
      </c>
      <c r="J177">
        <f t="shared" si="50"/>
        <v>0</v>
      </c>
      <c r="K177">
        <f t="shared" si="54"/>
        <v>0</v>
      </c>
      <c r="L177">
        <f t="shared" si="55"/>
        <v>0</v>
      </c>
      <c r="M177">
        <f t="shared" si="56"/>
        <v>0</v>
      </c>
      <c r="N177">
        <f t="shared" si="57"/>
        <v>0</v>
      </c>
      <c r="O177">
        <f t="shared" si="58"/>
        <v>0</v>
      </c>
    </row>
    <row r="178" spans="1:19">
      <c r="A178">
        <v>4</v>
      </c>
      <c r="B178" s="38" t="s">
        <v>377</v>
      </c>
      <c r="C178" t="str">
        <f>VLOOKUP(B178,'hobbits requirement'!$A$3:$B$341,2,FALSE)</f>
        <v>Research</v>
      </c>
      <c r="D178">
        <f>SUMIFS('hobbits requirement'!K$3:K$341,'hobbits requirement'!$CH$3:$CH$341,$A178,'hobbits requirement'!$A$3:$A$341,$B178)</f>
        <v>2046000</v>
      </c>
      <c r="E178">
        <f>SUMIFS('hobbits requirement'!L$3:L$341,'hobbits requirement'!$CH$3:$CH$341,$A178,'hobbits requirement'!$A$3:$A$341,$B178)</f>
        <v>0</v>
      </c>
      <c r="F178">
        <f>SUMIFS('hobbits requirement'!M$3:M$341,'hobbits requirement'!$CH$3:$CH$341,$A178,'hobbits requirement'!$A$3:$A$341,$B178)</f>
        <v>1227600</v>
      </c>
      <c r="G178">
        <f>SUMIFS('hobbits requirement'!N$3:N$341,'hobbits requirement'!$CH$3:$CH$341,$A178,'hobbits requirement'!$A$3:$A$341,$B178)</f>
        <v>1023000</v>
      </c>
      <c r="H178">
        <f>SUMIFS('hobbits requirement'!O$3:O$341,'hobbits requirement'!$CH$3:$CH$341,$A178,'hobbits requirement'!$A$3:$A$341,$B178)</f>
        <v>818400</v>
      </c>
      <c r="I178">
        <f>SUMIFS('hobbits requirement'!H$3:H$341,'hobbits requirement'!$CH$3:$CH$341,$A178,'hobbits requirement'!$A$3:$A$341,$B178)</f>
        <v>920700</v>
      </c>
      <c r="J178">
        <f t="shared" si="50"/>
        <v>30690</v>
      </c>
      <c r="K178">
        <f t="shared" si="54"/>
        <v>16.7</v>
      </c>
      <c r="L178">
        <f t="shared" si="55"/>
        <v>0</v>
      </c>
      <c r="M178">
        <f t="shared" si="56"/>
        <v>9.5</v>
      </c>
      <c r="N178">
        <f t="shared" si="57"/>
        <v>5</v>
      </c>
      <c r="O178">
        <f t="shared" si="58"/>
        <v>13.2</v>
      </c>
    </row>
    <row r="179" spans="1:19">
      <c r="A179">
        <v>4</v>
      </c>
      <c r="B179" s="38" t="s">
        <v>373</v>
      </c>
      <c r="C179" t="str">
        <f>VLOOKUP(B179,'hobbits requirement'!$A$3:$B$341,2,FALSE)</f>
        <v>Research</v>
      </c>
      <c r="D179">
        <f>SUMIFS('hobbits requirement'!K$3:K$341,'hobbits requirement'!$CH$3:$CH$341,$A179,'hobbits requirement'!$A$3:$A$341,$B179)</f>
        <v>0</v>
      </c>
      <c r="E179">
        <f>SUMIFS('hobbits requirement'!L$3:L$341,'hobbits requirement'!$CH$3:$CH$341,$A179,'hobbits requirement'!$A$3:$A$341,$B179)</f>
        <v>0</v>
      </c>
      <c r="F179">
        <f>SUMIFS('hobbits requirement'!M$3:M$341,'hobbits requirement'!$CH$3:$CH$341,$A179,'hobbits requirement'!$A$3:$A$341,$B179)</f>
        <v>0</v>
      </c>
      <c r="G179">
        <f>SUMIFS('hobbits requirement'!N$3:N$341,'hobbits requirement'!$CH$3:$CH$341,$A179,'hobbits requirement'!$A$3:$A$341,$B179)</f>
        <v>0</v>
      </c>
      <c r="H179">
        <f>SUMIFS('hobbits requirement'!O$3:O$341,'hobbits requirement'!$CH$3:$CH$341,$A179,'hobbits requirement'!$A$3:$A$341,$B179)</f>
        <v>0</v>
      </c>
      <c r="I179">
        <f>SUMIFS('hobbits requirement'!H$3:H$341,'hobbits requirement'!$CH$3:$CH$341,$A179,'hobbits requirement'!$A$3:$A$341,$B179)</f>
        <v>0</v>
      </c>
      <c r="J179">
        <f t="shared" si="50"/>
        <v>0</v>
      </c>
      <c r="K179">
        <f t="shared" si="54"/>
        <v>0</v>
      </c>
      <c r="L179">
        <f t="shared" si="55"/>
        <v>0</v>
      </c>
      <c r="M179">
        <f t="shared" si="56"/>
        <v>0</v>
      </c>
      <c r="N179">
        <f t="shared" si="57"/>
        <v>0</v>
      </c>
      <c r="O179">
        <f t="shared" si="58"/>
        <v>0</v>
      </c>
    </row>
    <row r="180" spans="1:19">
      <c r="A180">
        <v>4</v>
      </c>
      <c r="B180" s="38" t="s">
        <v>372</v>
      </c>
      <c r="C180" t="str">
        <f>VLOOKUP(B180,'hobbits requirement'!$A$3:$B$341,2,FALSE)</f>
        <v>Research</v>
      </c>
      <c r="D180">
        <f>SUMIFS('hobbits requirement'!K$3:K$341,'hobbits requirement'!$CH$3:$CH$341,$A180,'hobbits requirement'!$A$3:$A$341,$B180)</f>
        <v>5115000</v>
      </c>
      <c r="E180">
        <f>SUMIFS('hobbits requirement'!L$3:L$341,'hobbits requirement'!$CH$3:$CH$341,$A180,'hobbits requirement'!$A$3:$A$341,$B180)</f>
        <v>0</v>
      </c>
      <c r="F180">
        <f>SUMIFS('hobbits requirement'!M$3:M$341,'hobbits requirement'!$CH$3:$CH$341,$A180,'hobbits requirement'!$A$3:$A$341,$B180)</f>
        <v>2046000</v>
      </c>
      <c r="G180">
        <f>SUMIFS('hobbits requirement'!N$3:N$341,'hobbits requirement'!$CH$3:$CH$341,$A180,'hobbits requirement'!$A$3:$A$341,$B180)</f>
        <v>2046000</v>
      </c>
      <c r="H180">
        <f>SUMIFS('hobbits requirement'!O$3:O$341,'hobbits requirement'!$CH$3:$CH$341,$A180,'hobbits requirement'!$A$3:$A$341,$B180)</f>
        <v>2046000</v>
      </c>
      <c r="I180">
        <f>SUMIFS('hobbits requirement'!H$3:H$341,'hobbits requirement'!$CH$3:$CH$341,$A180,'hobbits requirement'!$A$3:$A$341,$B180)</f>
        <v>1841400</v>
      </c>
      <c r="J180">
        <f t="shared" si="50"/>
        <v>61380</v>
      </c>
      <c r="K180">
        <f t="shared" si="54"/>
        <v>41.7</v>
      </c>
      <c r="L180">
        <f t="shared" si="55"/>
        <v>0</v>
      </c>
      <c r="M180">
        <f t="shared" si="56"/>
        <v>15.8</v>
      </c>
      <c r="N180">
        <f t="shared" si="57"/>
        <v>10</v>
      </c>
      <c r="O180">
        <f t="shared" si="58"/>
        <v>33.1</v>
      </c>
    </row>
    <row r="181" spans="1:19" ht="25.5">
      <c r="B181" s="38"/>
      <c r="J181" s="41" t="s">
        <v>400</v>
      </c>
      <c r="K181" s="41" t="s">
        <v>395</v>
      </c>
      <c r="L181" s="41" t="s">
        <v>396</v>
      </c>
      <c r="M181" s="41" t="s">
        <v>397</v>
      </c>
      <c r="N181" s="41" t="s">
        <v>398</v>
      </c>
      <c r="O181" s="41" t="s">
        <v>399</v>
      </c>
      <c r="P181" s="41" t="s">
        <v>401</v>
      </c>
      <c r="Q181" s="41" t="s">
        <v>402</v>
      </c>
      <c r="R181" s="41" t="s">
        <v>403</v>
      </c>
      <c r="S181" s="41" t="s">
        <v>404</v>
      </c>
    </row>
    <row r="182" spans="1:19">
      <c r="B182" s="38"/>
      <c r="J182" s="42">
        <f>SUM(J147:J180)</f>
        <v>234170</v>
      </c>
      <c r="K182" s="42">
        <f>SUM(D147:D182)</f>
        <v>12276000</v>
      </c>
      <c r="L182" s="42">
        <f>SUM(E147:E182)</f>
        <v>3783800</v>
      </c>
      <c r="M182" s="42">
        <f>SUM(F147:F182)</f>
        <v>12979600</v>
      </c>
      <c r="N182" s="42">
        <f>SUM(G147:G182)</f>
        <v>20554100</v>
      </c>
      <c r="O182" s="42">
        <f>SUM(H147:H182)</f>
        <v>6188500</v>
      </c>
      <c r="P182" s="41">
        <f>ROUND(L182/SUM($L182:$O182)*100,1)</f>
        <v>8.6999999999999993</v>
      </c>
      <c r="Q182" s="41">
        <f t="shared" ref="Q182" si="65">ROUND(M182/SUM($L182:$O182)*100,1)</f>
        <v>29.8</v>
      </c>
      <c r="R182" s="41">
        <f t="shared" ref="R182" si="66">ROUND(N182/SUM($L182:$O182)*100,1)</f>
        <v>47.2</v>
      </c>
      <c r="S182" s="41">
        <f t="shared" ref="S182" si="67">ROUND(O182/SUM($L182:$O182)*100,1)</f>
        <v>14.2</v>
      </c>
    </row>
    <row r="183" spans="1:19">
      <c r="A183">
        <v>5</v>
      </c>
      <c r="B183" s="38" t="s">
        <v>355</v>
      </c>
      <c r="C183" t="str">
        <f>VLOOKUP(B183,'hobbits requirement'!$A$3:$B$341,2,FALSE)</f>
        <v>Building</v>
      </c>
      <c r="D183">
        <f>SUMIFS('hobbits requirement'!K$3:K$341,'hobbits requirement'!$CH$3:$CH$341,$A183,'hobbits requirement'!$A$3:$A$341,$B183)</f>
        <v>0</v>
      </c>
      <c r="E183">
        <f>SUMIFS('hobbits requirement'!L$3:L$341,'hobbits requirement'!$CH$3:$CH$341,$A183,'hobbits requirement'!$A$3:$A$341,$B183)</f>
        <v>0</v>
      </c>
      <c r="F183">
        <f>SUMIFS('hobbits requirement'!M$3:M$341,'hobbits requirement'!$CH$3:$CH$341,$A183,'hobbits requirement'!$A$3:$A$341,$B183)</f>
        <v>0</v>
      </c>
      <c r="G183">
        <f>SUMIFS('hobbits requirement'!N$3:N$341,'hobbits requirement'!$CH$3:$CH$341,$A183,'hobbits requirement'!$A$3:$A$341,$B183)</f>
        <v>0</v>
      </c>
      <c r="H183">
        <f>SUMIFS('hobbits requirement'!O$3:O$341,'hobbits requirement'!$CH$3:$CH$341,$A183,'hobbits requirement'!$A$3:$A$341,$B183)</f>
        <v>0</v>
      </c>
      <c r="I183">
        <f>SUMIFS('hobbits requirement'!H$3:H$341,'hobbits requirement'!$CH$3:$CH$341,$A183,'hobbits requirement'!$A$3:$A$341,$B183)</f>
        <v>0</v>
      </c>
      <c r="J183">
        <f t="shared" si="50"/>
        <v>0</v>
      </c>
      <c r="K183">
        <f t="shared" ref="K183:K216" si="68">IF(K$218=0,0,ROUND(D183/K$218*100,1))</f>
        <v>0</v>
      </c>
      <c r="L183">
        <f t="shared" ref="L183:L216" si="69">IF(L$218=0,0,ROUND(E183/L$218*100,1))</f>
        <v>0</v>
      </c>
      <c r="M183">
        <f t="shared" ref="M183:M216" si="70">IF(M$218=0,0,ROUND(F183/M$218*100,1))</f>
        <v>0</v>
      </c>
      <c r="N183">
        <f t="shared" ref="N183:N216" si="71">IF(N$218=0,0,ROUND(G183/N$218*100,1))</f>
        <v>0</v>
      </c>
      <c r="O183">
        <f t="shared" ref="O183:O216" si="72">IF(O$218=0,0,ROUND(H183/O$218*100,1))</f>
        <v>0</v>
      </c>
    </row>
    <row r="184" spans="1:19">
      <c r="A184">
        <v>5</v>
      </c>
      <c r="B184" s="39" t="s">
        <v>356</v>
      </c>
      <c r="C184" t="str">
        <f>VLOOKUP(B184,'hobbits requirement'!$A$3:$B$341,2,FALSE)</f>
        <v>Building</v>
      </c>
      <c r="D184">
        <f>SUMIFS('hobbits requirement'!K$3:K$341,'hobbits requirement'!$CH$3:$CH$341,$A184,'hobbits requirement'!$A$3:$A$341,$B184)</f>
        <v>0</v>
      </c>
      <c r="E184">
        <f>SUMIFS('hobbits requirement'!L$3:L$341,'hobbits requirement'!$CH$3:$CH$341,$A184,'hobbits requirement'!$A$3:$A$341,$B184)</f>
        <v>0</v>
      </c>
      <c r="F184">
        <f>SUMIFS('hobbits requirement'!M$3:M$341,'hobbits requirement'!$CH$3:$CH$341,$A184,'hobbits requirement'!$A$3:$A$341,$B184)</f>
        <v>0</v>
      </c>
      <c r="G184">
        <f>SUMIFS('hobbits requirement'!N$3:N$341,'hobbits requirement'!$CH$3:$CH$341,$A184,'hobbits requirement'!$A$3:$A$341,$B184)</f>
        <v>0</v>
      </c>
      <c r="H184">
        <f>SUMIFS('hobbits requirement'!O$3:O$341,'hobbits requirement'!$CH$3:$CH$341,$A184,'hobbits requirement'!$A$3:$A$341,$B184)</f>
        <v>0</v>
      </c>
      <c r="I184">
        <f>SUMIFS('hobbits requirement'!H$3:H$341,'hobbits requirement'!$CH$3:$CH$341,$A184,'hobbits requirement'!$A$3:$A$341,$B184)</f>
        <v>0</v>
      </c>
      <c r="J184">
        <f t="shared" si="50"/>
        <v>0</v>
      </c>
      <c r="K184">
        <f t="shared" si="68"/>
        <v>0</v>
      </c>
      <c r="L184">
        <f t="shared" si="69"/>
        <v>0</v>
      </c>
      <c r="M184">
        <f t="shared" si="70"/>
        <v>0</v>
      </c>
      <c r="N184">
        <f t="shared" si="71"/>
        <v>0</v>
      </c>
      <c r="O184">
        <f t="shared" si="72"/>
        <v>0</v>
      </c>
    </row>
    <row r="185" spans="1:19">
      <c r="A185">
        <v>5</v>
      </c>
      <c r="B185" s="38" t="s">
        <v>358</v>
      </c>
      <c r="C185" t="str">
        <f>VLOOKUP(B185,'hobbits requirement'!$A$3:$B$341,2,FALSE)</f>
        <v>Building</v>
      </c>
      <c r="D185">
        <f>SUMIFS('hobbits requirement'!K$3:K$341,'hobbits requirement'!$CH$3:$CH$341,$A185,'hobbits requirement'!$A$3:$A$341,$B185)</f>
        <v>0</v>
      </c>
      <c r="E185">
        <f>SUMIFS('hobbits requirement'!L$3:L$341,'hobbits requirement'!$CH$3:$CH$341,$A185,'hobbits requirement'!$A$3:$A$341,$B185)</f>
        <v>0</v>
      </c>
      <c r="F185">
        <f>SUMIFS('hobbits requirement'!M$3:M$341,'hobbits requirement'!$CH$3:$CH$341,$A185,'hobbits requirement'!$A$3:$A$341,$B185)</f>
        <v>0</v>
      </c>
      <c r="G185">
        <f>SUMIFS('hobbits requirement'!N$3:N$341,'hobbits requirement'!$CH$3:$CH$341,$A185,'hobbits requirement'!$A$3:$A$341,$B185)</f>
        <v>0</v>
      </c>
      <c r="H185">
        <f>SUMIFS('hobbits requirement'!O$3:O$341,'hobbits requirement'!$CH$3:$CH$341,$A185,'hobbits requirement'!$A$3:$A$341,$B185)</f>
        <v>0</v>
      </c>
      <c r="I185">
        <f>SUMIFS('hobbits requirement'!H$3:H$341,'hobbits requirement'!$CH$3:$CH$341,$A185,'hobbits requirement'!$A$3:$A$341,$B185)</f>
        <v>0</v>
      </c>
      <c r="J185">
        <f t="shared" si="50"/>
        <v>0</v>
      </c>
      <c r="K185">
        <f t="shared" si="68"/>
        <v>0</v>
      </c>
      <c r="L185">
        <f t="shared" si="69"/>
        <v>0</v>
      </c>
      <c r="M185">
        <f t="shared" si="70"/>
        <v>0</v>
      </c>
      <c r="N185">
        <f t="shared" si="71"/>
        <v>0</v>
      </c>
      <c r="O185">
        <f t="shared" si="72"/>
        <v>0</v>
      </c>
    </row>
    <row r="186" spans="1:19">
      <c r="A186">
        <v>5</v>
      </c>
      <c r="B186" s="38" t="s">
        <v>75</v>
      </c>
      <c r="C186" t="str">
        <f>VLOOKUP(B186,'hobbits requirement'!$A$3:$B$341,2,FALSE)</f>
        <v>Building</v>
      </c>
      <c r="D186">
        <f>SUMIFS('hobbits requirement'!K$3:K$341,'hobbits requirement'!$CH$3:$CH$341,$A186,'hobbits requirement'!$A$3:$A$341,$B186)</f>
        <v>0</v>
      </c>
      <c r="E186">
        <f>SUMIFS('hobbits requirement'!L$3:L$341,'hobbits requirement'!$CH$3:$CH$341,$A186,'hobbits requirement'!$A$3:$A$341,$B186)</f>
        <v>0</v>
      </c>
      <c r="F186">
        <f>SUMIFS('hobbits requirement'!M$3:M$341,'hobbits requirement'!$CH$3:$CH$341,$A186,'hobbits requirement'!$A$3:$A$341,$B186)</f>
        <v>0</v>
      </c>
      <c r="G186">
        <f>SUMIFS('hobbits requirement'!N$3:N$341,'hobbits requirement'!$CH$3:$CH$341,$A186,'hobbits requirement'!$A$3:$A$341,$B186)</f>
        <v>0</v>
      </c>
      <c r="H186">
        <f>SUMIFS('hobbits requirement'!O$3:O$341,'hobbits requirement'!$CH$3:$CH$341,$A186,'hobbits requirement'!$A$3:$A$341,$B186)</f>
        <v>0</v>
      </c>
      <c r="I186">
        <f>SUMIFS('hobbits requirement'!H$3:H$341,'hobbits requirement'!$CH$3:$CH$341,$A186,'hobbits requirement'!$A$3:$A$341,$B186)</f>
        <v>0</v>
      </c>
      <c r="J186">
        <f t="shared" si="50"/>
        <v>0</v>
      </c>
      <c r="K186">
        <f t="shared" si="68"/>
        <v>0</v>
      </c>
      <c r="L186">
        <f t="shared" si="69"/>
        <v>0</v>
      </c>
      <c r="M186">
        <f t="shared" si="70"/>
        <v>0</v>
      </c>
      <c r="N186">
        <f t="shared" si="71"/>
        <v>0</v>
      </c>
      <c r="O186">
        <f t="shared" si="72"/>
        <v>0</v>
      </c>
    </row>
    <row r="187" spans="1:19">
      <c r="A187">
        <v>5</v>
      </c>
      <c r="B187" s="38" t="s">
        <v>357</v>
      </c>
      <c r="C187" t="str">
        <f>VLOOKUP(B187,'hobbits requirement'!$A$3:$B$341,2,FALSE)</f>
        <v>Building</v>
      </c>
      <c r="D187">
        <f>SUMIFS('hobbits requirement'!K$3:K$341,'hobbits requirement'!$CH$3:$CH$341,$A187,'hobbits requirement'!$A$3:$A$341,$B187)</f>
        <v>0</v>
      </c>
      <c r="E187">
        <f>SUMIFS('hobbits requirement'!L$3:L$341,'hobbits requirement'!$CH$3:$CH$341,$A187,'hobbits requirement'!$A$3:$A$341,$B187)</f>
        <v>0</v>
      </c>
      <c r="F187">
        <f>SUMIFS('hobbits requirement'!M$3:M$341,'hobbits requirement'!$CH$3:$CH$341,$A187,'hobbits requirement'!$A$3:$A$341,$B187)</f>
        <v>0</v>
      </c>
      <c r="G187">
        <f>SUMIFS('hobbits requirement'!N$3:N$341,'hobbits requirement'!$CH$3:$CH$341,$A187,'hobbits requirement'!$A$3:$A$341,$B187)</f>
        <v>0</v>
      </c>
      <c r="H187">
        <f>SUMIFS('hobbits requirement'!O$3:O$341,'hobbits requirement'!$CH$3:$CH$341,$A187,'hobbits requirement'!$A$3:$A$341,$B187)</f>
        <v>0</v>
      </c>
      <c r="I187">
        <f>SUMIFS('hobbits requirement'!H$3:H$341,'hobbits requirement'!$CH$3:$CH$341,$A187,'hobbits requirement'!$A$3:$A$341,$B187)</f>
        <v>0</v>
      </c>
      <c r="J187">
        <f t="shared" si="50"/>
        <v>0</v>
      </c>
      <c r="K187">
        <f t="shared" si="68"/>
        <v>0</v>
      </c>
      <c r="L187">
        <f t="shared" si="69"/>
        <v>0</v>
      </c>
      <c r="M187">
        <f t="shared" si="70"/>
        <v>0</v>
      </c>
      <c r="N187">
        <f t="shared" si="71"/>
        <v>0</v>
      </c>
      <c r="O187">
        <f t="shared" si="72"/>
        <v>0</v>
      </c>
    </row>
    <row r="188" spans="1:19">
      <c r="A188">
        <v>5</v>
      </c>
      <c r="B188" s="38" t="s">
        <v>361</v>
      </c>
      <c r="C188" t="str">
        <f>VLOOKUP(B188,'hobbits requirement'!$A$3:$B$341,2,FALSE)</f>
        <v>Building</v>
      </c>
      <c r="D188">
        <f>SUMIFS('hobbits requirement'!K$3:K$341,'hobbits requirement'!$CH$3:$CH$341,$A188,'hobbits requirement'!$A$3:$A$341,$B188)</f>
        <v>0</v>
      </c>
      <c r="E188">
        <f>SUMIFS('hobbits requirement'!L$3:L$341,'hobbits requirement'!$CH$3:$CH$341,$A188,'hobbits requirement'!$A$3:$A$341,$B188)</f>
        <v>0</v>
      </c>
      <c r="F188">
        <f>SUMIFS('hobbits requirement'!M$3:M$341,'hobbits requirement'!$CH$3:$CH$341,$A188,'hobbits requirement'!$A$3:$A$341,$B188)</f>
        <v>0</v>
      </c>
      <c r="G188">
        <f>SUMIFS('hobbits requirement'!N$3:N$341,'hobbits requirement'!$CH$3:$CH$341,$A188,'hobbits requirement'!$A$3:$A$341,$B188)</f>
        <v>0</v>
      </c>
      <c r="H188">
        <f>SUMIFS('hobbits requirement'!O$3:O$341,'hobbits requirement'!$CH$3:$CH$341,$A188,'hobbits requirement'!$A$3:$A$341,$B188)</f>
        <v>0</v>
      </c>
      <c r="I188">
        <f>SUMIFS('hobbits requirement'!H$3:H$341,'hobbits requirement'!$CH$3:$CH$341,$A188,'hobbits requirement'!$A$3:$A$341,$B188)</f>
        <v>0</v>
      </c>
      <c r="J188">
        <f t="shared" si="50"/>
        <v>0</v>
      </c>
      <c r="K188">
        <f t="shared" si="68"/>
        <v>0</v>
      </c>
      <c r="L188">
        <f t="shared" si="69"/>
        <v>0</v>
      </c>
      <c r="M188">
        <f t="shared" si="70"/>
        <v>0</v>
      </c>
      <c r="N188">
        <f t="shared" si="71"/>
        <v>0</v>
      </c>
      <c r="O188">
        <f t="shared" si="72"/>
        <v>0</v>
      </c>
    </row>
    <row r="189" spans="1:19">
      <c r="A189">
        <v>5</v>
      </c>
      <c r="B189" s="38" t="s">
        <v>359</v>
      </c>
      <c r="C189" t="str">
        <f>VLOOKUP(B189,'hobbits requirement'!$A$3:$B$341,2,FALSE)</f>
        <v>Building</v>
      </c>
      <c r="D189">
        <f>SUMIFS('hobbits requirement'!K$3:K$341,'hobbits requirement'!$CH$3:$CH$341,$A189,'hobbits requirement'!$A$3:$A$341,$B189)</f>
        <v>0</v>
      </c>
      <c r="E189">
        <f>SUMIFS('hobbits requirement'!L$3:L$341,'hobbits requirement'!$CH$3:$CH$341,$A189,'hobbits requirement'!$A$3:$A$341,$B189)</f>
        <v>0</v>
      </c>
      <c r="F189">
        <f>SUMIFS('hobbits requirement'!M$3:M$341,'hobbits requirement'!$CH$3:$CH$341,$A189,'hobbits requirement'!$A$3:$A$341,$B189)</f>
        <v>0</v>
      </c>
      <c r="G189">
        <f>SUMIFS('hobbits requirement'!N$3:N$341,'hobbits requirement'!$CH$3:$CH$341,$A189,'hobbits requirement'!$A$3:$A$341,$B189)</f>
        <v>0</v>
      </c>
      <c r="H189">
        <f>SUMIFS('hobbits requirement'!O$3:O$341,'hobbits requirement'!$CH$3:$CH$341,$A189,'hobbits requirement'!$A$3:$A$341,$B189)</f>
        <v>0</v>
      </c>
      <c r="I189">
        <f>SUMIFS('hobbits requirement'!H$3:H$341,'hobbits requirement'!$CH$3:$CH$341,$A189,'hobbits requirement'!$A$3:$A$341,$B189)</f>
        <v>0</v>
      </c>
      <c r="J189">
        <f t="shared" si="50"/>
        <v>0</v>
      </c>
      <c r="K189">
        <f t="shared" si="68"/>
        <v>0</v>
      </c>
      <c r="L189">
        <f t="shared" si="69"/>
        <v>0</v>
      </c>
      <c r="M189">
        <f t="shared" si="70"/>
        <v>0</v>
      </c>
      <c r="N189">
        <f t="shared" si="71"/>
        <v>0</v>
      </c>
      <c r="O189">
        <f t="shared" si="72"/>
        <v>0</v>
      </c>
    </row>
    <row r="190" spans="1:19">
      <c r="A190">
        <v>5</v>
      </c>
      <c r="B190" s="38" t="s">
        <v>79</v>
      </c>
      <c r="C190" t="str">
        <f>VLOOKUP(B190,'hobbits requirement'!$A$3:$B$341,2,FALSE)</f>
        <v>Building</v>
      </c>
      <c r="D190">
        <f>SUMIFS('hobbits requirement'!K$3:K$341,'hobbits requirement'!$CH$3:$CH$341,$A190,'hobbits requirement'!$A$3:$A$341,$B190)</f>
        <v>0</v>
      </c>
      <c r="E190">
        <f>SUMIFS('hobbits requirement'!L$3:L$341,'hobbits requirement'!$CH$3:$CH$341,$A190,'hobbits requirement'!$A$3:$A$341,$B190)</f>
        <v>0</v>
      </c>
      <c r="F190">
        <f>SUMIFS('hobbits requirement'!M$3:M$341,'hobbits requirement'!$CH$3:$CH$341,$A190,'hobbits requirement'!$A$3:$A$341,$B190)</f>
        <v>0</v>
      </c>
      <c r="G190">
        <f>SUMIFS('hobbits requirement'!N$3:N$341,'hobbits requirement'!$CH$3:$CH$341,$A190,'hobbits requirement'!$A$3:$A$341,$B190)</f>
        <v>0</v>
      </c>
      <c r="H190">
        <f>SUMIFS('hobbits requirement'!O$3:O$341,'hobbits requirement'!$CH$3:$CH$341,$A190,'hobbits requirement'!$A$3:$A$341,$B190)</f>
        <v>0</v>
      </c>
      <c r="I190">
        <f>SUMIFS('hobbits requirement'!H$3:H$341,'hobbits requirement'!$CH$3:$CH$341,$A190,'hobbits requirement'!$A$3:$A$341,$B190)</f>
        <v>0</v>
      </c>
      <c r="J190">
        <f t="shared" si="50"/>
        <v>0</v>
      </c>
      <c r="K190">
        <f t="shared" si="68"/>
        <v>0</v>
      </c>
      <c r="L190">
        <f t="shared" si="69"/>
        <v>0</v>
      </c>
      <c r="M190">
        <f t="shared" si="70"/>
        <v>0</v>
      </c>
      <c r="N190">
        <f t="shared" si="71"/>
        <v>0</v>
      </c>
      <c r="O190">
        <f t="shared" si="72"/>
        <v>0</v>
      </c>
    </row>
    <row r="191" spans="1:19">
      <c r="A191">
        <v>5</v>
      </c>
      <c r="B191" s="38" t="s">
        <v>362</v>
      </c>
      <c r="C191" t="str">
        <f>VLOOKUP(B191,'hobbits requirement'!$A$3:$B$341,2,FALSE)</f>
        <v>Building</v>
      </c>
      <c r="D191">
        <f>SUMIFS('hobbits requirement'!K$3:K$341,'hobbits requirement'!$CH$3:$CH$341,$A191,'hobbits requirement'!$A$3:$A$341,$B191)</f>
        <v>0</v>
      </c>
      <c r="E191">
        <f>SUMIFS('hobbits requirement'!L$3:L$341,'hobbits requirement'!$CH$3:$CH$341,$A191,'hobbits requirement'!$A$3:$A$341,$B191)</f>
        <v>0</v>
      </c>
      <c r="F191">
        <f>SUMIFS('hobbits requirement'!M$3:M$341,'hobbits requirement'!$CH$3:$CH$341,$A191,'hobbits requirement'!$A$3:$A$341,$B191)</f>
        <v>0</v>
      </c>
      <c r="G191">
        <f>SUMIFS('hobbits requirement'!N$3:N$341,'hobbits requirement'!$CH$3:$CH$341,$A191,'hobbits requirement'!$A$3:$A$341,$B191)</f>
        <v>0</v>
      </c>
      <c r="H191">
        <f>SUMIFS('hobbits requirement'!O$3:O$341,'hobbits requirement'!$CH$3:$CH$341,$A191,'hobbits requirement'!$A$3:$A$341,$B191)</f>
        <v>0</v>
      </c>
      <c r="I191">
        <f>SUMIFS('hobbits requirement'!H$3:H$341,'hobbits requirement'!$CH$3:$CH$341,$A191,'hobbits requirement'!$A$3:$A$341,$B191)</f>
        <v>0</v>
      </c>
      <c r="J191">
        <f t="shared" si="50"/>
        <v>0</v>
      </c>
      <c r="K191">
        <f t="shared" si="68"/>
        <v>0</v>
      </c>
      <c r="L191">
        <f t="shared" si="69"/>
        <v>0</v>
      </c>
      <c r="M191">
        <f t="shared" si="70"/>
        <v>0</v>
      </c>
      <c r="N191">
        <f t="shared" si="71"/>
        <v>0</v>
      </c>
      <c r="O191">
        <f t="shared" si="72"/>
        <v>0</v>
      </c>
    </row>
    <row r="192" spans="1:19">
      <c r="A192">
        <v>5</v>
      </c>
      <c r="B192" s="38" t="s">
        <v>363</v>
      </c>
      <c r="C192" t="str">
        <f>VLOOKUP(B192,'hobbits requirement'!$A$3:$B$341,2,FALSE)</f>
        <v>Building</v>
      </c>
      <c r="D192">
        <f>SUMIFS('hobbits requirement'!K$3:K$341,'hobbits requirement'!$CH$3:$CH$341,$A192,'hobbits requirement'!$A$3:$A$341,$B192)</f>
        <v>0</v>
      </c>
      <c r="E192">
        <f>SUMIFS('hobbits requirement'!L$3:L$341,'hobbits requirement'!$CH$3:$CH$341,$A192,'hobbits requirement'!$A$3:$A$341,$B192)</f>
        <v>0</v>
      </c>
      <c r="F192">
        <f>SUMIFS('hobbits requirement'!M$3:M$341,'hobbits requirement'!$CH$3:$CH$341,$A192,'hobbits requirement'!$A$3:$A$341,$B192)</f>
        <v>0</v>
      </c>
      <c r="G192">
        <f>SUMIFS('hobbits requirement'!N$3:N$341,'hobbits requirement'!$CH$3:$CH$341,$A192,'hobbits requirement'!$A$3:$A$341,$B192)</f>
        <v>0</v>
      </c>
      <c r="H192">
        <f>SUMIFS('hobbits requirement'!O$3:O$341,'hobbits requirement'!$CH$3:$CH$341,$A192,'hobbits requirement'!$A$3:$A$341,$B192)</f>
        <v>0</v>
      </c>
      <c r="I192">
        <f>SUMIFS('hobbits requirement'!H$3:H$341,'hobbits requirement'!$CH$3:$CH$341,$A192,'hobbits requirement'!$A$3:$A$341,$B192)</f>
        <v>0</v>
      </c>
      <c r="J192">
        <f t="shared" si="50"/>
        <v>0</v>
      </c>
      <c r="K192">
        <f t="shared" si="68"/>
        <v>0</v>
      </c>
      <c r="L192">
        <f t="shared" si="69"/>
        <v>0</v>
      </c>
      <c r="M192">
        <f t="shared" si="70"/>
        <v>0</v>
      </c>
      <c r="N192">
        <f t="shared" si="71"/>
        <v>0</v>
      </c>
      <c r="O192">
        <f t="shared" si="72"/>
        <v>0</v>
      </c>
    </row>
    <row r="193" spans="1:15">
      <c r="A193">
        <v>5</v>
      </c>
      <c r="B193" s="38" t="s">
        <v>367</v>
      </c>
      <c r="C193" t="str">
        <f>VLOOKUP(B193,'hobbits requirement'!$A$3:$B$341,2,FALSE)</f>
        <v>Building</v>
      </c>
      <c r="D193">
        <f>SUMIFS('hobbits requirement'!K$3:K$341,'hobbits requirement'!$CH$3:$CH$341,$A193,'hobbits requirement'!$A$3:$A$341,$B193)</f>
        <v>0</v>
      </c>
      <c r="E193">
        <f>SUMIFS('hobbits requirement'!L$3:L$341,'hobbits requirement'!$CH$3:$CH$341,$A193,'hobbits requirement'!$A$3:$A$341,$B193)</f>
        <v>0</v>
      </c>
      <c r="F193">
        <f>SUMIFS('hobbits requirement'!M$3:M$341,'hobbits requirement'!$CH$3:$CH$341,$A193,'hobbits requirement'!$A$3:$A$341,$B193)</f>
        <v>0</v>
      </c>
      <c r="G193">
        <f>SUMIFS('hobbits requirement'!N$3:N$341,'hobbits requirement'!$CH$3:$CH$341,$A193,'hobbits requirement'!$A$3:$A$341,$B193)</f>
        <v>0</v>
      </c>
      <c r="H193">
        <f>SUMIFS('hobbits requirement'!O$3:O$341,'hobbits requirement'!$CH$3:$CH$341,$A193,'hobbits requirement'!$A$3:$A$341,$B193)</f>
        <v>0</v>
      </c>
      <c r="I193">
        <f>SUMIFS('hobbits requirement'!H$3:H$341,'hobbits requirement'!$CH$3:$CH$341,$A193,'hobbits requirement'!$A$3:$A$341,$B193)</f>
        <v>0</v>
      </c>
      <c r="J193">
        <f t="shared" si="50"/>
        <v>0</v>
      </c>
      <c r="K193">
        <f t="shared" si="68"/>
        <v>0</v>
      </c>
      <c r="L193">
        <f t="shared" si="69"/>
        <v>0</v>
      </c>
      <c r="M193">
        <f t="shared" si="70"/>
        <v>0</v>
      </c>
      <c r="N193">
        <f t="shared" si="71"/>
        <v>0</v>
      </c>
      <c r="O193">
        <f t="shared" si="72"/>
        <v>0</v>
      </c>
    </row>
    <row r="194" spans="1:15">
      <c r="A194">
        <v>5</v>
      </c>
      <c r="B194" s="38" t="s">
        <v>360</v>
      </c>
      <c r="C194" t="str">
        <f>VLOOKUP(B194,'hobbits requirement'!$A$3:$B$341,2,FALSE)</f>
        <v>Building</v>
      </c>
      <c r="D194">
        <f>SUMIFS('hobbits requirement'!K$3:K$341,'hobbits requirement'!$CH$3:$CH$341,$A194,'hobbits requirement'!$A$3:$A$341,$B194)</f>
        <v>0</v>
      </c>
      <c r="E194">
        <f>SUMIFS('hobbits requirement'!L$3:L$341,'hobbits requirement'!$CH$3:$CH$341,$A194,'hobbits requirement'!$A$3:$A$341,$B194)</f>
        <v>1227600</v>
      </c>
      <c r="F194">
        <f>SUMIFS('hobbits requirement'!M$3:M$341,'hobbits requirement'!$CH$3:$CH$341,$A194,'hobbits requirement'!$A$3:$A$341,$B194)</f>
        <v>2046000</v>
      </c>
      <c r="G194">
        <f>SUMIFS('hobbits requirement'!N$3:N$341,'hobbits requirement'!$CH$3:$CH$341,$A194,'hobbits requirement'!$A$3:$A$341,$B194)</f>
        <v>818400</v>
      </c>
      <c r="H194">
        <f>SUMIFS('hobbits requirement'!O$3:O$341,'hobbits requirement'!$CH$3:$CH$341,$A194,'hobbits requirement'!$A$3:$A$341,$B194)</f>
        <v>1023000</v>
      </c>
      <c r="I194">
        <f>SUMIFS('hobbits requirement'!H$3:H$341,'hobbits requirement'!$CH$3:$CH$341,$A194,'hobbits requirement'!$A$3:$A$341,$B194)</f>
        <v>276210</v>
      </c>
      <c r="J194">
        <f t="shared" si="50"/>
        <v>9207</v>
      </c>
      <c r="K194">
        <f t="shared" si="68"/>
        <v>0</v>
      </c>
      <c r="L194">
        <f t="shared" si="69"/>
        <v>32.4</v>
      </c>
      <c r="M194">
        <f t="shared" si="70"/>
        <v>28.6</v>
      </c>
      <c r="N194">
        <f t="shared" si="71"/>
        <v>15.1</v>
      </c>
      <c r="O194">
        <f t="shared" si="72"/>
        <v>40</v>
      </c>
    </row>
    <row r="195" spans="1:15">
      <c r="A195">
        <v>5</v>
      </c>
      <c r="B195" s="39" t="s">
        <v>968</v>
      </c>
      <c r="C195" t="str">
        <f>VLOOKUP(B195,'hobbits requirement'!$A$3:$B$341,2,FALSE)</f>
        <v>Building</v>
      </c>
      <c r="D195">
        <f>SUMIFS('hobbits requirement'!K$3:K$341,'hobbits requirement'!$CH$3:$CH$341,$A195,'hobbits requirement'!$A$3:$A$341,$B195)</f>
        <v>0</v>
      </c>
      <c r="E195">
        <f>SUMIFS('hobbits requirement'!L$3:L$341,'hobbits requirement'!$CH$3:$CH$341,$A195,'hobbits requirement'!$A$3:$A$341,$B195)</f>
        <v>1534500</v>
      </c>
      <c r="F195">
        <f>SUMIFS('hobbits requirement'!M$3:M$341,'hobbits requirement'!$CH$3:$CH$341,$A195,'hobbits requirement'!$A$3:$A$341,$B195)</f>
        <v>5115000</v>
      </c>
      <c r="G195">
        <f>SUMIFS('hobbits requirement'!N$3:N$341,'hobbits requirement'!$CH$3:$CH$341,$A195,'hobbits requirement'!$A$3:$A$341,$B195)</f>
        <v>4603500</v>
      </c>
      <c r="H195">
        <f>SUMIFS('hobbits requirement'!O$3:O$341,'hobbits requirement'!$CH$3:$CH$341,$A195,'hobbits requirement'!$A$3:$A$341,$B195)</f>
        <v>511500</v>
      </c>
      <c r="I195">
        <f>SUMIFS('hobbits requirement'!H$3:H$341,'hobbits requirement'!$CH$3:$CH$341,$A195,'hobbits requirement'!$A$3:$A$341,$B195)</f>
        <v>736560</v>
      </c>
      <c r="J195">
        <f t="shared" ref="J195" si="73">ROUNDUP(I195/30,0)</f>
        <v>24552</v>
      </c>
      <c r="K195">
        <f t="shared" ref="K195" si="74">IF(K$218=0,0,ROUND(D195/K$218*100,1))</f>
        <v>0</v>
      </c>
      <c r="L195">
        <f t="shared" ref="L195" si="75">IF(L$218=0,0,ROUND(E195/L$218*100,1))</f>
        <v>40.5</v>
      </c>
      <c r="M195">
        <f t="shared" ref="M195" si="76">IF(M$218=0,0,ROUND(F195/M$218*100,1))</f>
        <v>71.400000000000006</v>
      </c>
      <c r="N195">
        <f t="shared" ref="N195" si="77">IF(N$218=0,0,ROUND(G195/N$218*100,1))</f>
        <v>84.9</v>
      </c>
      <c r="O195">
        <f t="shared" ref="O195" si="78">IF(O$218=0,0,ROUND(H195/O$218*100,1))</f>
        <v>20</v>
      </c>
    </row>
    <row r="196" spans="1:15">
      <c r="A196">
        <v>5</v>
      </c>
      <c r="B196" s="37" t="s">
        <v>405</v>
      </c>
      <c r="C196" t="str">
        <f>VLOOKUP(B196,'hobbits requirement'!$A$3:$B$341,2,FALSE)</f>
        <v>Building</v>
      </c>
      <c r="D196">
        <f>SUMIFS('hobbits requirement'!K$3:K$341,'hobbits requirement'!$CH$3:$CH$341,$A196,'hobbits requirement'!$A$3:$A$341,$B196)</f>
        <v>0</v>
      </c>
      <c r="E196">
        <f>SUMIFS('hobbits requirement'!L$3:L$341,'hobbits requirement'!$CH$3:$CH$341,$A196,'hobbits requirement'!$A$3:$A$341,$B196)</f>
        <v>0</v>
      </c>
      <c r="F196">
        <f>SUMIFS('hobbits requirement'!M$3:M$341,'hobbits requirement'!$CH$3:$CH$341,$A196,'hobbits requirement'!$A$3:$A$341,$B196)</f>
        <v>0</v>
      </c>
      <c r="G196">
        <f>SUMIFS('hobbits requirement'!N$3:N$341,'hobbits requirement'!$CH$3:$CH$341,$A196,'hobbits requirement'!$A$3:$A$341,$B196)</f>
        <v>0</v>
      </c>
      <c r="H196">
        <f>SUMIFS('hobbits requirement'!O$3:O$341,'hobbits requirement'!$CH$3:$CH$341,$A196,'hobbits requirement'!$A$3:$A$341,$B196)</f>
        <v>0</v>
      </c>
      <c r="I196">
        <f>SUMIFS('hobbits requirement'!H$3:H$341,'hobbits requirement'!$CH$3:$CH$341,$A196,'hobbits requirement'!$A$3:$A$341,$B196)</f>
        <v>0</v>
      </c>
      <c r="J196">
        <f t="shared" si="50"/>
        <v>0</v>
      </c>
      <c r="K196">
        <f t="shared" si="68"/>
        <v>0</v>
      </c>
      <c r="L196">
        <f t="shared" si="69"/>
        <v>0</v>
      </c>
      <c r="M196">
        <f t="shared" si="70"/>
        <v>0</v>
      </c>
      <c r="N196">
        <f t="shared" si="71"/>
        <v>0</v>
      </c>
      <c r="O196">
        <f t="shared" si="72"/>
        <v>0</v>
      </c>
    </row>
    <row r="197" spans="1:15">
      <c r="A197">
        <v>5</v>
      </c>
      <c r="B197" s="38" t="s">
        <v>366</v>
      </c>
      <c r="C197" t="str">
        <f>VLOOKUP(B197,'hobbits requirement'!$A$3:$B$341,2,FALSE)</f>
        <v>Building</v>
      </c>
      <c r="D197">
        <f>SUMIFS('hobbits requirement'!K$3:K$341,'hobbits requirement'!$CH$3:$CH$341,$A197,'hobbits requirement'!$A$3:$A$341,$B197)</f>
        <v>0</v>
      </c>
      <c r="E197">
        <f>SUMIFS('hobbits requirement'!L$3:L$341,'hobbits requirement'!$CH$3:$CH$341,$A197,'hobbits requirement'!$A$3:$A$341,$B197)</f>
        <v>0</v>
      </c>
      <c r="F197">
        <f>SUMIFS('hobbits requirement'!M$3:M$341,'hobbits requirement'!$CH$3:$CH$341,$A197,'hobbits requirement'!$A$3:$A$341,$B197)</f>
        <v>0</v>
      </c>
      <c r="G197">
        <f>SUMIFS('hobbits requirement'!N$3:N$341,'hobbits requirement'!$CH$3:$CH$341,$A197,'hobbits requirement'!$A$3:$A$341,$B197)</f>
        <v>0</v>
      </c>
      <c r="H197">
        <f>SUMIFS('hobbits requirement'!O$3:O$341,'hobbits requirement'!$CH$3:$CH$341,$A197,'hobbits requirement'!$A$3:$A$341,$B197)</f>
        <v>0</v>
      </c>
      <c r="I197">
        <f>SUMIFS('hobbits requirement'!H$3:H$341,'hobbits requirement'!$CH$3:$CH$341,$A197,'hobbits requirement'!$A$3:$A$341,$B197)</f>
        <v>0</v>
      </c>
      <c r="J197">
        <f t="shared" si="50"/>
        <v>0</v>
      </c>
      <c r="K197">
        <f t="shared" si="68"/>
        <v>0</v>
      </c>
      <c r="L197">
        <f t="shared" si="69"/>
        <v>0</v>
      </c>
      <c r="M197">
        <f t="shared" si="70"/>
        <v>0</v>
      </c>
      <c r="N197">
        <f t="shared" si="71"/>
        <v>0</v>
      </c>
      <c r="O197">
        <f t="shared" si="72"/>
        <v>0</v>
      </c>
    </row>
    <row r="198" spans="1:15">
      <c r="A198">
        <v>5</v>
      </c>
      <c r="B198" s="38" t="s">
        <v>87</v>
      </c>
      <c r="C198" t="str">
        <f>VLOOKUP(B198,'hobbits requirement'!$A$3:$B$341,2,FALSE)</f>
        <v>Building</v>
      </c>
      <c r="D198">
        <f>SUMIFS('hobbits requirement'!K$3:K$341,'hobbits requirement'!$CH$3:$CH$341,$A198,'hobbits requirement'!$A$3:$A$341,$B198)</f>
        <v>0</v>
      </c>
      <c r="E198">
        <f>SUMIFS('hobbits requirement'!L$3:L$341,'hobbits requirement'!$CH$3:$CH$341,$A198,'hobbits requirement'!$A$3:$A$341,$B198)</f>
        <v>0</v>
      </c>
      <c r="F198">
        <f>SUMIFS('hobbits requirement'!M$3:M$341,'hobbits requirement'!$CH$3:$CH$341,$A198,'hobbits requirement'!$A$3:$A$341,$B198)</f>
        <v>0</v>
      </c>
      <c r="G198">
        <f>SUMIFS('hobbits requirement'!N$3:N$341,'hobbits requirement'!$CH$3:$CH$341,$A198,'hobbits requirement'!$A$3:$A$341,$B198)</f>
        <v>0</v>
      </c>
      <c r="H198">
        <f>SUMIFS('hobbits requirement'!O$3:O$341,'hobbits requirement'!$CH$3:$CH$341,$A198,'hobbits requirement'!$A$3:$A$341,$B198)</f>
        <v>0</v>
      </c>
      <c r="I198">
        <f>SUMIFS('hobbits requirement'!H$3:H$341,'hobbits requirement'!$CH$3:$CH$341,$A198,'hobbits requirement'!$A$3:$A$341,$B198)</f>
        <v>0</v>
      </c>
      <c r="J198">
        <f t="shared" si="50"/>
        <v>0</v>
      </c>
      <c r="K198">
        <f t="shared" si="68"/>
        <v>0</v>
      </c>
      <c r="L198">
        <f t="shared" si="69"/>
        <v>0</v>
      </c>
      <c r="M198">
        <f t="shared" si="70"/>
        <v>0</v>
      </c>
      <c r="N198">
        <f t="shared" si="71"/>
        <v>0</v>
      </c>
      <c r="O198">
        <f t="shared" si="72"/>
        <v>0</v>
      </c>
    </row>
    <row r="199" spans="1:15">
      <c r="A199">
        <v>5</v>
      </c>
      <c r="B199" s="38" t="s">
        <v>364</v>
      </c>
      <c r="C199" t="str">
        <f>VLOOKUP(B199,'hobbits requirement'!$A$3:$B$341,2,FALSE)</f>
        <v>Building</v>
      </c>
      <c r="D199">
        <f>SUMIFS('hobbits requirement'!K$3:K$341,'hobbits requirement'!$CH$3:$CH$341,$A199,'hobbits requirement'!$A$3:$A$341,$B199)</f>
        <v>0</v>
      </c>
      <c r="E199">
        <f>SUMIFS('hobbits requirement'!L$3:L$341,'hobbits requirement'!$CH$3:$CH$341,$A199,'hobbits requirement'!$A$3:$A$341,$B199)</f>
        <v>0</v>
      </c>
      <c r="F199">
        <f>SUMIFS('hobbits requirement'!M$3:M$341,'hobbits requirement'!$CH$3:$CH$341,$A199,'hobbits requirement'!$A$3:$A$341,$B199)</f>
        <v>0</v>
      </c>
      <c r="G199">
        <f>SUMIFS('hobbits requirement'!N$3:N$341,'hobbits requirement'!$CH$3:$CH$341,$A199,'hobbits requirement'!$A$3:$A$341,$B199)</f>
        <v>0</v>
      </c>
      <c r="H199">
        <f>SUMIFS('hobbits requirement'!O$3:O$341,'hobbits requirement'!$CH$3:$CH$341,$A199,'hobbits requirement'!$A$3:$A$341,$B199)</f>
        <v>0</v>
      </c>
      <c r="I199">
        <f>SUMIFS('hobbits requirement'!H$3:H$341,'hobbits requirement'!$CH$3:$CH$341,$A199,'hobbits requirement'!$A$3:$A$341,$B199)</f>
        <v>0</v>
      </c>
      <c r="J199">
        <f t="shared" si="50"/>
        <v>0</v>
      </c>
      <c r="K199">
        <f t="shared" si="68"/>
        <v>0</v>
      </c>
      <c r="L199">
        <f t="shared" si="69"/>
        <v>0</v>
      </c>
      <c r="M199">
        <f t="shared" si="70"/>
        <v>0</v>
      </c>
      <c r="N199">
        <f t="shared" si="71"/>
        <v>0</v>
      </c>
      <c r="O199">
        <f t="shared" si="72"/>
        <v>0</v>
      </c>
    </row>
    <row r="200" spans="1:15">
      <c r="A200">
        <v>5</v>
      </c>
      <c r="B200" s="38" t="s">
        <v>89</v>
      </c>
      <c r="C200" t="str">
        <f>VLOOKUP(B200,'hobbits requirement'!$A$3:$B$341,2,FALSE)</f>
        <v>Building</v>
      </c>
      <c r="D200">
        <f>SUMIFS('hobbits requirement'!K$3:K$341,'hobbits requirement'!$CH$3:$CH$341,$A200,'hobbits requirement'!$A$3:$A$341,$B200)</f>
        <v>0</v>
      </c>
      <c r="E200">
        <f>SUMIFS('hobbits requirement'!L$3:L$341,'hobbits requirement'!$CH$3:$CH$341,$A200,'hobbits requirement'!$A$3:$A$341,$B200)</f>
        <v>0</v>
      </c>
      <c r="F200">
        <f>SUMIFS('hobbits requirement'!M$3:M$341,'hobbits requirement'!$CH$3:$CH$341,$A200,'hobbits requirement'!$A$3:$A$341,$B200)</f>
        <v>0</v>
      </c>
      <c r="G200">
        <f>SUMIFS('hobbits requirement'!N$3:N$341,'hobbits requirement'!$CH$3:$CH$341,$A200,'hobbits requirement'!$A$3:$A$341,$B200)</f>
        <v>0</v>
      </c>
      <c r="H200">
        <f>SUMIFS('hobbits requirement'!O$3:O$341,'hobbits requirement'!$CH$3:$CH$341,$A200,'hobbits requirement'!$A$3:$A$341,$B200)</f>
        <v>0</v>
      </c>
      <c r="I200">
        <f>SUMIFS('hobbits requirement'!H$3:H$341,'hobbits requirement'!$CH$3:$CH$341,$A200,'hobbits requirement'!$A$3:$A$341,$B200)</f>
        <v>0</v>
      </c>
      <c r="J200">
        <f t="shared" si="50"/>
        <v>0</v>
      </c>
      <c r="K200">
        <f t="shared" si="68"/>
        <v>0</v>
      </c>
      <c r="L200">
        <f t="shared" si="69"/>
        <v>0</v>
      </c>
      <c r="M200">
        <f t="shared" si="70"/>
        <v>0</v>
      </c>
      <c r="N200">
        <f t="shared" si="71"/>
        <v>0</v>
      </c>
      <c r="O200">
        <f t="shared" si="72"/>
        <v>0</v>
      </c>
    </row>
    <row r="201" spans="1:15">
      <c r="A201">
        <v>5</v>
      </c>
      <c r="B201" s="38" t="s">
        <v>365</v>
      </c>
      <c r="C201" t="str">
        <f>VLOOKUP(B201,'hobbits requirement'!$A$3:$B$341,2,FALSE)</f>
        <v>Building</v>
      </c>
      <c r="D201">
        <f>SUMIFS('hobbits requirement'!K$3:K$341,'hobbits requirement'!$CH$3:$CH$341,$A201,'hobbits requirement'!$A$3:$A$341,$B201)</f>
        <v>0</v>
      </c>
      <c r="E201">
        <f>SUMIFS('hobbits requirement'!L$3:L$341,'hobbits requirement'!$CH$3:$CH$341,$A201,'hobbits requirement'!$A$3:$A$341,$B201)</f>
        <v>0</v>
      </c>
      <c r="F201">
        <f>SUMIFS('hobbits requirement'!M$3:M$341,'hobbits requirement'!$CH$3:$CH$341,$A201,'hobbits requirement'!$A$3:$A$341,$B201)</f>
        <v>0</v>
      </c>
      <c r="G201">
        <f>SUMIFS('hobbits requirement'!N$3:N$341,'hobbits requirement'!$CH$3:$CH$341,$A201,'hobbits requirement'!$A$3:$A$341,$B201)</f>
        <v>0</v>
      </c>
      <c r="H201">
        <f>SUMIFS('hobbits requirement'!O$3:O$341,'hobbits requirement'!$CH$3:$CH$341,$A201,'hobbits requirement'!$A$3:$A$341,$B201)</f>
        <v>0</v>
      </c>
      <c r="I201">
        <f>SUMIFS('hobbits requirement'!H$3:H$341,'hobbits requirement'!$CH$3:$CH$341,$A201,'hobbits requirement'!$A$3:$A$341,$B201)</f>
        <v>0</v>
      </c>
      <c r="J201">
        <f t="shared" si="50"/>
        <v>0</v>
      </c>
      <c r="K201">
        <f t="shared" si="68"/>
        <v>0</v>
      </c>
      <c r="L201">
        <f t="shared" si="69"/>
        <v>0</v>
      </c>
      <c r="M201">
        <f t="shared" si="70"/>
        <v>0</v>
      </c>
      <c r="N201">
        <f t="shared" si="71"/>
        <v>0</v>
      </c>
      <c r="O201">
        <f t="shared" si="72"/>
        <v>0</v>
      </c>
    </row>
    <row r="202" spans="1:15">
      <c r="A202">
        <v>5</v>
      </c>
      <c r="B202" s="38" t="s">
        <v>91</v>
      </c>
      <c r="C202" t="str">
        <f>VLOOKUP(B202,'hobbits requirement'!$A$3:$B$341,2,FALSE)</f>
        <v>Research</v>
      </c>
      <c r="D202">
        <f>SUMIFS('hobbits requirement'!K$3:K$341,'hobbits requirement'!$CH$3:$CH$341,$A202,'hobbits requirement'!$A$3:$A$341,$B202)</f>
        <v>0</v>
      </c>
      <c r="E202">
        <f>SUMIFS('hobbits requirement'!L$3:L$341,'hobbits requirement'!$CH$3:$CH$341,$A202,'hobbits requirement'!$A$3:$A$341,$B202)</f>
        <v>0</v>
      </c>
      <c r="F202">
        <f>SUMIFS('hobbits requirement'!M$3:M$341,'hobbits requirement'!$CH$3:$CH$341,$A202,'hobbits requirement'!$A$3:$A$341,$B202)</f>
        <v>0</v>
      </c>
      <c r="G202">
        <f>SUMIFS('hobbits requirement'!N$3:N$341,'hobbits requirement'!$CH$3:$CH$341,$A202,'hobbits requirement'!$A$3:$A$341,$B202)</f>
        <v>0</v>
      </c>
      <c r="H202">
        <f>SUMIFS('hobbits requirement'!O$3:O$341,'hobbits requirement'!$CH$3:$CH$341,$A202,'hobbits requirement'!$A$3:$A$341,$B202)</f>
        <v>0</v>
      </c>
      <c r="I202">
        <f>SUMIFS('hobbits requirement'!H$3:H$341,'hobbits requirement'!$CH$3:$CH$341,$A202,'hobbits requirement'!$A$3:$A$341,$B202)</f>
        <v>0</v>
      </c>
      <c r="J202">
        <f t="shared" si="50"/>
        <v>0</v>
      </c>
      <c r="K202">
        <f t="shared" si="68"/>
        <v>0</v>
      </c>
      <c r="L202">
        <f t="shared" si="69"/>
        <v>0</v>
      </c>
      <c r="M202">
        <f t="shared" si="70"/>
        <v>0</v>
      </c>
      <c r="N202">
        <f t="shared" si="71"/>
        <v>0</v>
      </c>
      <c r="O202">
        <f t="shared" si="72"/>
        <v>0</v>
      </c>
    </row>
    <row r="203" spans="1:15">
      <c r="A203">
        <v>5</v>
      </c>
      <c r="B203" s="38" t="s">
        <v>374</v>
      </c>
      <c r="C203" t="str">
        <f>VLOOKUP(B203,'hobbits requirement'!$A$3:$B$341,2,FALSE)</f>
        <v>Research</v>
      </c>
      <c r="D203">
        <f>SUMIFS('hobbits requirement'!K$3:K$341,'hobbits requirement'!$CH$3:$CH$341,$A203,'hobbits requirement'!$A$3:$A$341,$B203)</f>
        <v>0</v>
      </c>
      <c r="E203">
        <f>SUMIFS('hobbits requirement'!L$3:L$341,'hobbits requirement'!$CH$3:$CH$341,$A203,'hobbits requirement'!$A$3:$A$341,$B203)</f>
        <v>0</v>
      </c>
      <c r="F203">
        <f>SUMIFS('hobbits requirement'!M$3:M$341,'hobbits requirement'!$CH$3:$CH$341,$A203,'hobbits requirement'!$A$3:$A$341,$B203)</f>
        <v>0</v>
      </c>
      <c r="G203">
        <f>SUMIFS('hobbits requirement'!N$3:N$341,'hobbits requirement'!$CH$3:$CH$341,$A203,'hobbits requirement'!$A$3:$A$341,$B203)</f>
        <v>0</v>
      </c>
      <c r="H203">
        <f>SUMIFS('hobbits requirement'!O$3:O$341,'hobbits requirement'!$CH$3:$CH$341,$A203,'hobbits requirement'!$A$3:$A$341,$B203)</f>
        <v>0</v>
      </c>
      <c r="I203">
        <f>SUMIFS('hobbits requirement'!H$3:H$341,'hobbits requirement'!$CH$3:$CH$341,$A203,'hobbits requirement'!$A$3:$A$341,$B203)</f>
        <v>0</v>
      </c>
      <c r="J203">
        <f t="shared" si="50"/>
        <v>0</v>
      </c>
      <c r="K203">
        <f t="shared" si="68"/>
        <v>0</v>
      </c>
      <c r="L203">
        <f t="shared" si="69"/>
        <v>0</v>
      </c>
      <c r="M203">
        <f t="shared" si="70"/>
        <v>0</v>
      </c>
      <c r="N203">
        <f t="shared" si="71"/>
        <v>0</v>
      </c>
      <c r="O203">
        <f t="shared" si="72"/>
        <v>0</v>
      </c>
    </row>
    <row r="204" spans="1:15">
      <c r="A204">
        <v>5</v>
      </c>
      <c r="B204" s="38" t="s">
        <v>378</v>
      </c>
      <c r="C204" t="str">
        <f>VLOOKUP(B204,'hobbits requirement'!$A$3:$B$341,2,FALSE)</f>
        <v>Research</v>
      </c>
      <c r="D204">
        <f>SUMIFS('hobbits requirement'!K$3:K$341,'hobbits requirement'!$CH$3:$CH$341,$A204,'hobbits requirement'!$A$3:$A$341,$B204)</f>
        <v>0</v>
      </c>
      <c r="E204">
        <f>SUMIFS('hobbits requirement'!L$3:L$341,'hobbits requirement'!$CH$3:$CH$341,$A204,'hobbits requirement'!$A$3:$A$341,$B204)</f>
        <v>0</v>
      </c>
      <c r="F204">
        <f>SUMIFS('hobbits requirement'!M$3:M$341,'hobbits requirement'!$CH$3:$CH$341,$A204,'hobbits requirement'!$A$3:$A$341,$B204)</f>
        <v>0</v>
      </c>
      <c r="G204">
        <f>SUMIFS('hobbits requirement'!N$3:N$341,'hobbits requirement'!$CH$3:$CH$341,$A204,'hobbits requirement'!$A$3:$A$341,$B204)</f>
        <v>0</v>
      </c>
      <c r="H204">
        <f>SUMIFS('hobbits requirement'!O$3:O$341,'hobbits requirement'!$CH$3:$CH$341,$A204,'hobbits requirement'!$A$3:$A$341,$B204)</f>
        <v>0</v>
      </c>
      <c r="I204">
        <f>SUMIFS('hobbits requirement'!H$3:H$341,'hobbits requirement'!$CH$3:$CH$341,$A204,'hobbits requirement'!$A$3:$A$341,$B204)</f>
        <v>0</v>
      </c>
      <c r="J204">
        <f t="shared" si="50"/>
        <v>0</v>
      </c>
      <c r="K204">
        <f t="shared" si="68"/>
        <v>0</v>
      </c>
      <c r="L204">
        <f t="shared" si="69"/>
        <v>0</v>
      </c>
      <c r="M204">
        <f t="shared" si="70"/>
        <v>0</v>
      </c>
      <c r="N204">
        <f t="shared" si="71"/>
        <v>0</v>
      </c>
      <c r="O204">
        <f t="shared" si="72"/>
        <v>0</v>
      </c>
    </row>
    <row r="205" spans="1:15">
      <c r="A205">
        <v>5</v>
      </c>
      <c r="B205" s="38" t="s">
        <v>94</v>
      </c>
      <c r="C205" t="str">
        <f>VLOOKUP(B205,'hobbits requirement'!$A$3:$B$341,2,FALSE)</f>
        <v>Research</v>
      </c>
      <c r="D205">
        <f>SUMIFS('hobbits requirement'!K$3:K$341,'hobbits requirement'!$CH$3:$CH$341,$A205,'hobbits requirement'!$A$3:$A$341,$B205)</f>
        <v>0</v>
      </c>
      <c r="E205">
        <f>SUMIFS('hobbits requirement'!L$3:L$341,'hobbits requirement'!$CH$3:$CH$341,$A205,'hobbits requirement'!$A$3:$A$341,$B205)</f>
        <v>0</v>
      </c>
      <c r="F205">
        <f>SUMIFS('hobbits requirement'!M$3:M$341,'hobbits requirement'!$CH$3:$CH$341,$A205,'hobbits requirement'!$A$3:$A$341,$B205)</f>
        <v>0</v>
      </c>
      <c r="G205">
        <f>SUMIFS('hobbits requirement'!N$3:N$341,'hobbits requirement'!$CH$3:$CH$341,$A205,'hobbits requirement'!$A$3:$A$341,$B205)</f>
        <v>0</v>
      </c>
      <c r="H205">
        <f>SUMIFS('hobbits requirement'!O$3:O$341,'hobbits requirement'!$CH$3:$CH$341,$A205,'hobbits requirement'!$A$3:$A$341,$B205)</f>
        <v>0</v>
      </c>
      <c r="I205">
        <f>SUMIFS('hobbits requirement'!H$3:H$341,'hobbits requirement'!$CH$3:$CH$341,$A205,'hobbits requirement'!$A$3:$A$341,$B205)</f>
        <v>0</v>
      </c>
      <c r="J205">
        <f t="shared" si="50"/>
        <v>0</v>
      </c>
      <c r="K205">
        <f t="shared" si="68"/>
        <v>0</v>
      </c>
      <c r="L205">
        <f t="shared" si="69"/>
        <v>0</v>
      </c>
      <c r="M205">
        <f t="shared" si="70"/>
        <v>0</v>
      </c>
      <c r="N205">
        <f t="shared" si="71"/>
        <v>0</v>
      </c>
      <c r="O205">
        <f t="shared" si="72"/>
        <v>0</v>
      </c>
    </row>
    <row r="206" spans="1:15">
      <c r="A206">
        <v>5</v>
      </c>
      <c r="B206" s="38" t="s">
        <v>371</v>
      </c>
      <c r="C206" t="str">
        <f>VLOOKUP(B206,'hobbits requirement'!$A$3:$B$341,2,FALSE)</f>
        <v>Research</v>
      </c>
      <c r="D206">
        <f>SUMIFS('hobbits requirement'!K$3:K$341,'hobbits requirement'!$CH$3:$CH$341,$A206,'hobbits requirement'!$A$3:$A$341,$B206)</f>
        <v>0</v>
      </c>
      <c r="E206">
        <f>SUMIFS('hobbits requirement'!L$3:L$341,'hobbits requirement'!$CH$3:$CH$341,$A206,'hobbits requirement'!$A$3:$A$341,$B206)</f>
        <v>0</v>
      </c>
      <c r="F206">
        <f>SUMIFS('hobbits requirement'!M$3:M$341,'hobbits requirement'!$CH$3:$CH$341,$A206,'hobbits requirement'!$A$3:$A$341,$B206)</f>
        <v>0</v>
      </c>
      <c r="G206">
        <f>SUMIFS('hobbits requirement'!N$3:N$341,'hobbits requirement'!$CH$3:$CH$341,$A206,'hobbits requirement'!$A$3:$A$341,$B206)</f>
        <v>0</v>
      </c>
      <c r="H206">
        <f>SUMIFS('hobbits requirement'!O$3:O$341,'hobbits requirement'!$CH$3:$CH$341,$A206,'hobbits requirement'!$A$3:$A$341,$B206)</f>
        <v>0</v>
      </c>
      <c r="I206">
        <f>SUMIFS('hobbits requirement'!H$3:H$341,'hobbits requirement'!$CH$3:$CH$341,$A206,'hobbits requirement'!$A$3:$A$341,$B206)</f>
        <v>0</v>
      </c>
      <c r="J206">
        <f t="shared" ref="J206:J273" si="79">ROUNDUP(I206/30,0)</f>
        <v>0</v>
      </c>
      <c r="K206">
        <f t="shared" si="68"/>
        <v>0</v>
      </c>
      <c r="L206">
        <f t="shared" si="69"/>
        <v>0</v>
      </c>
      <c r="M206">
        <f t="shared" si="70"/>
        <v>0</v>
      </c>
      <c r="N206">
        <f t="shared" si="71"/>
        <v>0</v>
      </c>
      <c r="O206">
        <f t="shared" si="72"/>
        <v>0</v>
      </c>
    </row>
    <row r="207" spans="1:15">
      <c r="A207">
        <v>5</v>
      </c>
      <c r="B207" s="38" t="s">
        <v>369</v>
      </c>
      <c r="C207" t="str">
        <f>VLOOKUP(B207,'hobbits requirement'!$A$3:$B$341,2,FALSE)</f>
        <v>Research</v>
      </c>
      <c r="D207">
        <f>SUMIFS('hobbits requirement'!K$3:K$341,'hobbits requirement'!$CH$3:$CH$341,$A207,'hobbits requirement'!$A$3:$A$341,$B207)</f>
        <v>0</v>
      </c>
      <c r="E207">
        <f>SUMIFS('hobbits requirement'!L$3:L$341,'hobbits requirement'!$CH$3:$CH$341,$A207,'hobbits requirement'!$A$3:$A$341,$B207)</f>
        <v>0</v>
      </c>
      <c r="F207">
        <f>SUMIFS('hobbits requirement'!M$3:M$341,'hobbits requirement'!$CH$3:$CH$341,$A207,'hobbits requirement'!$A$3:$A$341,$B207)</f>
        <v>0</v>
      </c>
      <c r="G207">
        <f>SUMIFS('hobbits requirement'!N$3:N$341,'hobbits requirement'!$CH$3:$CH$341,$A207,'hobbits requirement'!$A$3:$A$341,$B207)</f>
        <v>0</v>
      </c>
      <c r="H207">
        <f>SUMIFS('hobbits requirement'!O$3:O$341,'hobbits requirement'!$CH$3:$CH$341,$A207,'hobbits requirement'!$A$3:$A$341,$B207)</f>
        <v>0</v>
      </c>
      <c r="I207">
        <f>SUMIFS('hobbits requirement'!H$3:H$341,'hobbits requirement'!$CH$3:$CH$341,$A207,'hobbits requirement'!$A$3:$A$341,$B207)</f>
        <v>0</v>
      </c>
      <c r="J207">
        <f t="shared" si="79"/>
        <v>0</v>
      </c>
      <c r="K207">
        <f t="shared" si="68"/>
        <v>0</v>
      </c>
      <c r="L207">
        <f t="shared" si="69"/>
        <v>0</v>
      </c>
      <c r="M207">
        <f t="shared" si="70"/>
        <v>0</v>
      </c>
      <c r="N207">
        <f t="shared" si="71"/>
        <v>0</v>
      </c>
      <c r="O207">
        <f t="shared" si="72"/>
        <v>0</v>
      </c>
    </row>
    <row r="208" spans="1:15">
      <c r="A208">
        <v>5</v>
      </c>
      <c r="B208" s="38" t="s">
        <v>376</v>
      </c>
      <c r="C208" t="str">
        <f>VLOOKUP(B208,'hobbits requirement'!$A$3:$B$341,2,FALSE)</f>
        <v>Research</v>
      </c>
      <c r="D208">
        <f>SUMIFS('hobbits requirement'!K$3:K$341,'hobbits requirement'!$CH$3:$CH$341,$A208,'hobbits requirement'!$A$3:$A$341,$B208)</f>
        <v>0</v>
      </c>
      <c r="E208">
        <f>SUMIFS('hobbits requirement'!L$3:L$341,'hobbits requirement'!$CH$3:$CH$341,$A208,'hobbits requirement'!$A$3:$A$341,$B208)</f>
        <v>0</v>
      </c>
      <c r="F208">
        <f>SUMIFS('hobbits requirement'!M$3:M$341,'hobbits requirement'!$CH$3:$CH$341,$A208,'hobbits requirement'!$A$3:$A$341,$B208)</f>
        <v>0</v>
      </c>
      <c r="G208">
        <f>SUMIFS('hobbits requirement'!N$3:N$341,'hobbits requirement'!$CH$3:$CH$341,$A208,'hobbits requirement'!$A$3:$A$341,$B208)</f>
        <v>0</v>
      </c>
      <c r="H208">
        <f>SUMIFS('hobbits requirement'!O$3:O$341,'hobbits requirement'!$CH$3:$CH$341,$A208,'hobbits requirement'!$A$3:$A$341,$B208)</f>
        <v>0</v>
      </c>
      <c r="I208">
        <f>SUMIFS('hobbits requirement'!H$3:H$341,'hobbits requirement'!$CH$3:$CH$341,$A208,'hobbits requirement'!$A$3:$A$341,$B208)</f>
        <v>0</v>
      </c>
      <c r="J208">
        <f t="shared" si="79"/>
        <v>0</v>
      </c>
      <c r="K208">
        <f t="shared" si="68"/>
        <v>0</v>
      </c>
      <c r="L208">
        <f t="shared" si="69"/>
        <v>0</v>
      </c>
      <c r="M208">
        <f t="shared" si="70"/>
        <v>0</v>
      </c>
      <c r="N208">
        <f t="shared" si="71"/>
        <v>0</v>
      </c>
      <c r="O208">
        <f t="shared" si="72"/>
        <v>0</v>
      </c>
    </row>
    <row r="209" spans="1:19">
      <c r="A209">
        <v>5</v>
      </c>
      <c r="B209" s="38" t="s">
        <v>98</v>
      </c>
      <c r="C209" t="str">
        <f>VLOOKUP(B209,'hobbits requirement'!$A$3:$B$341,2,FALSE)</f>
        <v>Research</v>
      </c>
      <c r="D209">
        <f>SUMIFS('hobbits requirement'!K$3:K$341,'hobbits requirement'!$CH$3:$CH$341,$A209,'hobbits requirement'!$A$3:$A$341,$B209)</f>
        <v>0</v>
      </c>
      <c r="E209">
        <f>SUMIFS('hobbits requirement'!L$3:L$341,'hobbits requirement'!$CH$3:$CH$341,$A209,'hobbits requirement'!$A$3:$A$341,$B209)</f>
        <v>0</v>
      </c>
      <c r="F209">
        <f>SUMIFS('hobbits requirement'!M$3:M$341,'hobbits requirement'!$CH$3:$CH$341,$A209,'hobbits requirement'!$A$3:$A$341,$B209)</f>
        <v>0</v>
      </c>
      <c r="G209">
        <f>SUMIFS('hobbits requirement'!N$3:N$341,'hobbits requirement'!$CH$3:$CH$341,$A209,'hobbits requirement'!$A$3:$A$341,$B209)</f>
        <v>0</v>
      </c>
      <c r="H209">
        <f>SUMIFS('hobbits requirement'!O$3:O$341,'hobbits requirement'!$CH$3:$CH$341,$A209,'hobbits requirement'!$A$3:$A$341,$B209)</f>
        <v>0</v>
      </c>
      <c r="I209">
        <f>SUMIFS('hobbits requirement'!H$3:H$341,'hobbits requirement'!$CH$3:$CH$341,$A209,'hobbits requirement'!$A$3:$A$341,$B209)</f>
        <v>0</v>
      </c>
      <c r="J209">
        <f t="shared" si="79"/>
        <v>0</v>
      </c>
      <c r="K209">
        <f t="shared" si="68"/>
        <v>0</v>
      </c>
      <c r="L209">
        <f t="shared" si="69"/>
        <v>0</v>
      </c>
      <c r="M209">
        <f t="shared" si="70"/>
        <v>0</v>
      </c>
      <c r="N209">
        <f t="shared" si="71"/>
        <v>0</v>
      </c>
      <c r="O209">
        <f t="shared" si="72"/>
        <v>0</v>
      </c>
    </row>
    <row r="210" spans="1:19">
      <c r="A210">
        <v>5</v>
      </c>
      <c r="B210" s="38" t="s">
        <v>370</v>
      </c>
      <c r="C210" t="str">
        <f>VLOOKUP(B210,'hobbits requirement'!$A$3:$B$341,2,FALSE)</f>
        <v>Research</v>
      </c>
      <c r="D210">
        <f>SUMIFS('hobbits requirement'!K$3:K$341,'hobbits requirement'!$CH$3:$CH$341,$A210,'hobbits requirement'!$A$3:$A$341,$B210)</f>
        <v>0</v>
      </c>
      <c r="E210">
        <f>SUMIFS('hobbits requirement'!L$3:L$341,'hobbits requirement'!$CH$3:$CH$341,$A210,'hobbits requirement'!$A$3:$A$341,$B210)</f>
        <v>0</v>
      </c>
      <c r="F210">
        <f>SUMIFS('hobbits requirement'!M$3:M$341,'hobbits requirement'!$CH$3:$CH$341,$A210,'hobbits requirement'!$A$3:$A$341,$B210)</f>
        <v>0</v>
      </c>
      <c r="G210">
        <f>SUMIFS('hobbits requirement'!N$3:N$341,'hobbits requirement'!$CH$3:$CH$341,$A210,'hobbits requirement'!$A$3:$A$341,$B210)</f>
        <v>0</v>
      </c>
      <c r="H210">
        <f>SUMIFS('hobbits requirement'!O$3:O$341,'hobbits requirement'!$CH$3:$CH$341,$A210,'hobbits requirement'!$A$3:$A$341,$B210)</f>
        <v>0</v>
      </c>
      <c r="I210">
        <f>SUMIFS('hobbits requirement'!H$3:H$341,'hobbits requirement'!$CH$3:$CH$341,$A210,'hobbits requirement'!$A$3:$A$341,$B210)</f>
        <v>0</v>
      </c>
      <c r="J210">
        <f t="shared" si="79"/>
        <v>0</v>
      </c>
      <c r="K210">
        <f t="shared" si="68"/>
        <v>0</v>
      </c>
      <c r="L210">
        <f t="shared" si="69"/>
        <v>0</v>
      </c>
      <c r="M210">
        <f t="shared" si="70"/>
        <v>0</v>
      </c>
      <c r="N210">
        <f t="shared" si="71"/>
        <v>0</v>
      </c>
      <c r="O210">
        <f t="shared" si="72"/>
        <v>0</v>
      </c>
    </row>
    <row r="211" spans="1:19">
      <c r="A211">
        <v>5</v>
      </c>
      <c r="B211" s="38" t="s">
        <v>375</v>
      </c>
      <c r="C211" t="str">
        <f>VLOOKUP(B211,'hobbits requirement'!$A$3:$B$341,2,FALSE)</f>
        <v>Research</v>
      </c>
      <c r="D211">
        <f>SUMIFS('hobbits requirement'!K$3:K$341,'hobbits requirement'!$CH$3:$CH$341,$A211,'hobbits requirement'!$A$3:$A$341,$B211)</f>
        <v>0</v>
      </c>
      <c r="E211">
        <f>SUMIFS('hobbits requirement'!L$3:L$341,'hobbits requirement'!$CH$3:$CH$341,$A211,'hobbits requirement'!$A$3:$A$341,$B211)</f>
        <v>0</v>
      </c>
      <c r="F211">
        <f>SUMIFS('hobbits requirement'!M$3:M$341,'hobbits requirement'!$CH$3:$CH$341,$A211,'hobbits requirement'!$A$3:$A$341,$B211)</f>
        <v>0</v>
      </c>
      <c r="G211">
        <f>SUMIFS('hobbits requirement'!N$3:N$341,'hobbits requirement'!$CH$3:$CH$341,$A211,'hobbits requirement'!$A$3:$A$341,$B211)</f>
        <v>0</v>
      </c>
      <c r="H211">
        <f>SUMIFS('hobbits requirement'!O$3:O$341,'hobbits requirement'!$CH$3:$CH$341,$A211,'hobbits requirement'!$A$3:$A$341,$B211)</f>
        <v>0</v>
      </c>
      <c r="I211">
        <f>SUMIFS('hobbits requirement'!H$3:H$341,'hobbits requirement'!$CH$3:$CH$341,$A211,'hobbits requirement'!$A$3:$A$341,$B211)</f>
        <v>0</v>
      </c>
      <c r="J211">
        <f t="shared" si="79"/>
        <v>0</v>
      </c>
      <c r="K211">
        <f t="shared" si="68"/>
        <v>0</v>
      </c>
      <c r="L211">
        <f t="shared" si="69"/>
        <v>0</v>
      </c>
      <c r="M211">
        <f t="shared" si="70"/>
        <v>0</v>
      </c>
      <c r="N211">
        <f t="shared" si="71"/>
        <v>0</v>
      </c>
      <c r="O211">
        <f t="shared" si="72"/>
        <v>0</v>
      </c>
    </row>
    <row r="212" spans="1:19">
      <c r="A212">
        <v>5</v>
      </c>
      <c r="B212" s="38" t="s">
        <v>368</v>
      </c>
      <c r="C212" t="str">
        <f>VLOOKUP(B212,'hobbits requirement'!$A$3:$B$341,2,FALSE)</f>
        <v>Research</v>
      </c>
      <c r="D212">
        <f>SUMIFS('hobbits requirement'!K$3:K$341,'hobbits requirement'!$CH$3:$CH$341,$A212,'hobbits requirement'!$A$3:$A$341,$B212)</f>
        <v>6138000</v>
      </c>
      <c r="E212">
        <f>SUMIFS('hobbits requirement'!L$3:L$341,'hobbits requirement'!$CH$3:$CH$341,$A212,'hobbits requirement'!$A$3:$A$341,$B212)</f>
        <v>1023000</v>
      </c>
      <c r="F212">
        <f>SUMIFS('hobbits requirement'!M$3:M$341,'hobbits requirement'!$CH$3:$CH$341,$A212,'hobbits requirement'!$A$3:$A$341,$B212)</f>
        <v>0</v>
      </c>
      <c r="G212">
        <f>SUMIFS('hobbits requirement'!N$3:N$341,'hobbits requirement'!$CH$3:$CH$341,$A212,'hobbits requirement'!$A$3:$A$341,$B212)</f>
        <v>0</v>
      </c>
      <c r="H212">
        <f>SUMIFS('hobbits requirement'!O$3:O$341,'hobbits requirement'!$CH$3:$CH$341,$A212,'hobbits requirement'!$A$3:$A$341,$B212)</f>
        <v>1023000</v>
      </c>
      <c r="I212">
        <f>SUMIFS('hobbits requirement'!H$3:H$341,'hobbits requirement'!$CH$3:$CH$341,$A212,'hobbits requirement'!$A$3:$A$341,$B212)</f>
        <v>2046000</v>
      </c>
      <c r="J212">
        <f t="shared" si="79"/>
        <v>68200</v>
      </c>
      <c r="K212">
        <f t="shared" si="68"/>
        <v>100</v>
      </c>
      <c r="L212">
        <f t="shared" si="69"/>
        <v>27</v>
      </c>
      <c r="M212">
        <f t="shared" si="70"/>
        <v>0</v>
      </c>
      <c r="N212">
        <f t="shared" si="71"/>
        <v>0</v>
      </c>
      <c r="O212">
        <f t="shared" si="72"/>
        <v>40</v>
      </c>
    </row>
    <row r="213" spans="1:19">
      <c r="A213">
        <v>5</v>
      </c>
      <c r="B213" s="38" t="s">
        <v>102</v>
      </c>
      <c r="C213" t="str">
        <f>VLOOKUP(B213,'hobbits requirement'!$A$3:$B$341,2,FALSE)</f>
        <v>Research</v>
      </c>
      <c r="D213">
        <f>SUMIFS('hobbits requirement'!K$3:K$341,'hobbits requirement'!$CH$3:$CH$341,$A213,'hobbits requirement'!$A$3:$A$341,$B213)</f>
        <v>0</v>
      </c>
      <c r="E213">
        <f>SUMIFS('hobbits requirement'!L$3:L$341,'hobbits requirement'!$CH$3:$CH$341,$A213,'hobbits requirement'!$A$3:$A$341,$B213)</f>
        <v>0</v>
      </c>
      <c r="F213">
        <f>SUMIFS('hobbits requirement'!M$3:M$341,'hobbits requirement'!$CH$3:$CH$341,$A213,'hobbits requirement'!$A$3:$A$341,$B213)</f>
        <v>0</v>
      </c>
      <c r="G213">
        <f>SUMIFS('hobbits requirement'!N$3:N$341,'hobbits requirement'!$CH$3:$CH$341,$A213,'hobbits requirement'!$A$3:$A$341,$B213)</f>
        <v>0</v>
      </c>
      <c r="H213">
        <f>SUMIFS('hobbits requirement'!O$3:O$341,'hobbits requirement'!$CH$3:$CH$341,$A213,'hobbits requirement'!$A$3:$A$341,$B213)</f>
        <v>0</v>
      </c>
      <c r="I213">
        <f>SUMIFS('hobbits requirement'!H$3:H$341,'hobbits requirement'!$CH$3:$CH$341,$A213,'hobbits requirement'!$A$3:$A$341,$B213)</f>
        <v>0</v>
      </c>
      <c r="J213">
        <f t="shared" si="79"/>
        <v>0</v>
      </c>
      <c r="K213">
        <f t="shared" si="68"/>
        <v>0</v>
      </c>
      <c r="L213">
        <f t="shared" si="69"/>
        <v>0</v>
      </c>
      <c r="M213">
        <f t="shared" si="70"/>
        <v>0</v>
      </c>
      <c r="N213">
        <f t="shared" si="71"/>
        <v>0</v>
      </c>
      <c r="O213">
        <f t="shared" si="72"/>
        <v>0</v>
      </c>
    </row>
    <row r="214" spans="1:19">
      <c r="A214">
        <v>5</v>
      </c>
      <c r="B214" s="38" t="s">
        <v>377</v>
      </c>
      <c r="C214" t="str">
        <f>VLOOKUP(B214,'hobbits requirement'!$A$3:$B$341,2,FALSE)</f>
        <v>Research</v>
      </c>
      <c r="D214">
        <f>SUMIFS('hobbits requirement'!K$3:K$341,'hobbits requirement'!$CH$3:$CH$341,$A214,'hobbits requirement'!$A$3:$A$341,$B214)</f>
        <v>0</v>
      </c>
      <c r="E214">
        <f>SUMIFS('hobbits requirement'!L$3:L$341,'hobbits requirement'!$CH$3:$CH$341,$A214,'hobbits requirement'!$A$3:$A$341,$B214)</f>
        <v>0</v>
      </c>
      <c r="F214">
        <f>SUMIFS('hobbits requirement'!M$3:M$341,'hobbits requirement'!$CH$3:$CH$341,$A214,'hobbits requirement'!$A$3:$A$341,$B214)</f>
        <v>0</v>
      </c>
      <c r="G214">
        <f>SUMIFS('hobbits requirement'!N$3:N$341,'hobbits requirement'!$CH$3:$CH$341,$A214,'hobbits requirement'!$A$3:$A$341,$B214)</f>
        <v>0</v>
      </c>
      <c r="H214">
        <f>SUMIFS('hobbits requirement'!O$3:O$341,'hobbits requirement'!$CH$3:$CH$341,$A214,'hobbits requirement'!$A$3:$A$341,$B214)</f>
        <v>0</v>
      </c>
      <c r="I214">
        <f>SUMIFS('hobbits requirement'!H$3:H$341,'hobbits requirement'!$CH$3:$CH$341,$A214,'hobbits requirement'!$A$3:$A$341,$B214)</f>
        <v>0</v>
      </c>
      <c r="J214">
        <f t="shared" si="79"/>
        <v>0</v>
      </c>
      <c r="K214">
        <f t="shared" si="68"/>
        <v>0</v>
      </c>
      <c r="L214">
        <f t="shared" si="69"/>
        <v>0</v>
      </c>
      <c r="M214">
        <f t="shared" si="70"/>
        <v>0</v>
      </c>
      <c r="N214">
        <f t="shared" si="71"/>
        <v>0</v>
      </c>
      <c r="O214">
        <f t="shared" si="72"/>
        <v>0</v>
      </c>
    </row>
    <row r="215" spans="1:19">
      <c r="A215">
        <v>5</v>
      </c>
      <c r="B215" s="38" t="s">
        <v>373</v>
      </c>
      <c r="C215" t="str">
        <f>VLOOKUP(B215,'hobbits requirement'!$A$3:$B$341,2,FALSE)</f>
        <v>Research</v>
      </c>
      <c r="D215">
        <f>SUMIFS('hobbits requirement'!K$3:K$341,'hobbits requirement'!$CH$3:$CH$341,$A215,'hobbits requirement'!$A$3:$A$341,$B215)</f>
        <v>0</v>
      </c>
      <c r="E215">
        <f>SUMIFS('hobbits requirement'!L$3:L$341,'hobbits requirement'!$CH$3:$CH$341,$A215,'hobbits requirement'!$A$3:$A$341,$B215)</f>
        <v>0</v>
      </c>
      <c r="F215">
        <f>SUMIFS('hobbits requirement'!M$3:M$341,'hobbits requirement'!$CH$3:$CH$341,$A215,'hobbits requirement'!$A$3:$A$341,$B215)</f>
        <v>0</v>
      </c>
      <c r="G215">
        <f>SUMIFS('hobbits requirement'!N$3:N$341,'hobbits requirement'!$CH$3:$CH$341,$A215,'hobbits requirement'!$A$3:$A$341,$B215)</f>
        <v>0</v>
      </c>
      <c r="H215">
        <f>SUMIFS('hobbits requirement'!O$3:O$341,'hobbits requirement'!$CH$3:$CH$341,$A215,'hobbits requirement'!$A$3:$A$341,$B215)</f>
        <v>0</v>
      </c>
      <c r="I215">
        <f>SUMIFS('hobbits requirement'!H$3:H$341,'hobbits requirement'!$CH$3:$CH$341,$A215,'hobbits requirement'!$A$3:$A$341,$B215)</f>
        <v>0</v>
      </c>
      <c r="J215">
        <f t="shared" si="79"/>
        <v>0</v>
      </c>
      <c r="K215">
        <f t="shared" si="68"/>
        <v>0</v>
      </c>
      <c r="L215">
        <f t="shared" si="69"/>
        <v>0</v>
      </c>
      <c r="M215">
        <f t="shared" si="70"/>
        <v>0</v>
      </c>
      <c r="N215">
        <f t="shared" si="71"/>
        <v>0</v>
      </c>
      <c r="O215">
        <f t="shared" si="72"/>
        <v>0</v>
      </c>
    </row>
    <row r="216" spans="1:19">
      <c r="A216">
        <v>5</v>
      </c>
      <c r="B216" s="38" t="s">
        <v>372</v>
      </c>
      <c r="C216" t="str">
        <f>VLOOKUP(B216,'hobbits requirement'!$A$3:$B$341,2,FALSE)</f>
        <v>Research</v>
      </c>
      <c r="D216">
        <f>SUMIFS('hobbits requirement'!K$3:K$341,'hobbits requirement'!$CH$3:$CH$341,$A216,'hobbits requirement'!$A$3:$A$341,$B216)</f>
        <v>0</v>
      </c>
      <c r="E216">
        <f>SUMIFS('hobbits requirement'!L$3:L$341,'hobbits requirement'!$CH$3:$CH$341,$A216,'hobbits requirement'!$A$3:$A$341,$B216)</f>
        <v>0</v>
      </c>
      <c r="F216">
        <f>SUMIFS('hobbits requirement'!M$3:M$341,'hobbits requirement'!$CH$3:$CH$341,$A216,'hobbits requirement'!$A$3:$A$341,$B216)</f>
        <v>0</v>
      </c>
      <c r="G216">
        <f>SUMIFS('hobbits requirement'!N$3:N$341,'hobbits requirement'!$CH$3:$CH$341,$A216,'hobbits requirement'!$A$3:$A$341,$B216)</f>
        <v>0</v>
      </c>
      <c r="H216">
        <f>SUMIFS('hobbits requirement'!O$3:O$341,'hobbits requirement'!$CH$3:$CH$341,$A216,'hobbits requirement'!$A$3:$A$341,$B216)</f>
        <v>0</v>
      </c>
      <c r="I216">
        <f>SUMIFS('hobbits requirement'!H$3:H$341,'hobbits requirement'!$CH$3:$CH$341,$A216,'hobbits requirement'!$A$3:$A$341,$B216)</f>
        <v>0</v>
      </c>
      <c r="J216">
        <f t="shared" si="79"/>
        <v>0</v>
      </c>
      <c r="K216">
        <f t="shared" si="68"/>
        <v>0</v>
      </c>
      <c r="L216">
        <f t="shared" si="69"/>
        <v>0</v>
      </c>
      <c r="M216">
        <f t="shared" si="70"/>
        <v>0</v>
      </c>
      <c r="N216">
        <f t="shared" si="71"/>
        <v>0</v>
      </c>
      <c r="O216">
        <f t="shared" si="72"/>
        <v>0</v>
      </c>
    </row>
    <row r="217" spans="1:19" ht="25.5">
      <c r="B217" s="38"/>
      <c r="J217" s="41" t="s">
        <v>400</v>
      </c>
      <c r="K217" s="41" t="s">
        <v>395</v>
      </c>
      <c r="L217" s="41" t="s">
        <v>396</v>
      </c>
      <c r="M217" s="41" t="s">
        <v>397</v>
      </c>
      <c r="N217" s="41" t="s">
        <v>398</v>
      </c>
      <c r="O217" s="41" t="s">
        <v>399</v>
      </c>
      <c r="P217" s="41" t="s">
        <v>401</v>
      </c>
      <c r="Q217" s="41" t="s">
        <v>402</v>
      </c>
      <c r="R217" s="41" t="s">
        <v>403</v>
      </c>
      <c r="S217" s="41" t="s">
        <v>404</v>
      </c>
    </row>
    <row r="218" spans="1:19">
      <c r="B218" s="38"/>
      <c r="J218" s="42">
        <f>SUM(J183:J216)</f>
        <v>101959</v>
      </c>
      <c r="K218" s="42">
        <f>SUM(D183:D218)</f>
        <v>6138000</v>
      </c>
      <c r="L218" s="42">
        <f>SUM(E183:E218)</f>
        <v>3785100</v>
      </c>
      <c r="M218" s="42">
        <f>SUM(F183:F218)</f>
        <v>7161000</v>
      </c>
      <c r="N218" s="42">
        <f>SUM(G183:G218)</f>
        <v>5421900</v>
      </c>
      <c r="O218" s="42">
        <f>SUM(H183:H218)</f>
        <v>2557500</v>
      </c>
      <c r="P218" s="41">
        <f>ROUND(L218/SUM($L218:$O218)*100,1)</f>
        <v>20</v>
      </c>
      <c r="Q218" s="41">
        <f t="shared" ref="Q218" si="80">ROUND(M218/SUM($L218:$O218)*100,1)</f>
        <v>37.799999999999997</v>
      </c>
      <c r="R218" s="41">
        <f t="shared" ref="R218" si="81">ROUND(N218/SUM($L218:$O218)*100,1)</f>
        <v>28.6</v>
      </c>
      <c r="S218" s="41">
        <f t="shared" ref="S218" si="82">ROUND(O218/SUM($L218:$O218)*100,1)</f>
        <v>13.5</v>
      </c>
    </row>
    <row r="219" spans="1:19">
      <c r="A219">
        <v>6</v>
      </c>
      <c r="B219" s="38" t="s">
        <v>355</v>
      </c>
      <c r="C219" t="str">
        <f>VLOOKUP(B219,'hobbits requirement'!$A$3:$B$341,2,FALSE)</f>
        <v>Building</v>
      </c>
      <c r="D219">
        <f>SUMIFS('hobbits requirement'!K$3:K$341,'hobbits requirement'!$CH$3:$CH$341,$A219,'hobbits requirement'!$A$3:$A$341,$B219)</f>
        <v>0</v>
      </c>
      <c r="E219">
        <f>SUMIFS('hobbits requirement'!L$3:L$341,'hobbits requirement'!$CH$3:$CH$341,$A219,'hobbits requirement'!$A$3:$A$341,$B219)</f>
        <v>0</v>
      </c>
      <c r="F219">
        <f>SUMIFS('hobbits requirement'!M$3:M$341,'hobbits requirement'!$CH$3:$CH$341,$A219,'hobbits requirement'!$A$3:$A$341,$B219)</f>
        <v>0</v>
      </c>
      <c r="G219">
        <f>SUMIFS('hobbits requirement'!N$3:N$341,'hobbits requirement'!$CH$3:$CH$341,$A219,'hobbits requirement'!$A$3:$A$341,$B219)</f>
        <v>0</v>
      </c>
      <c r="H219">
        <f>SUMIFS('hobbits requirement'!O$3:O$341,'hobbits requirement'!$CH$3:$CH$341,$A219,'hobbits requirement'!$A$3:$A$341,$B219)</f>
        <v>0</v>
      </c>
      <c r="I219">
        <f>SUMIFS('hobbits requirement'!H$3:H$341,'hobbits requirement'!$CH$3:$CH$341,$A219,'hobbits requirement'!$A$3:$A$341,$B219)</f>
        <v>0</v>
      </c>
      <c r="J219">
        <f t="shared" si="79"/>
        <v>0</v>
      </c>
      <c r="K219">
        <f t="shared" ref="K219:K252" si="83">IF(K$254=0,0,ROUND(D219/K$254*100,1))</f>
        <v>0</v>
      </c>
      <c r="L219">
        <f t="shared" ref="L219:L252" si="84">IF(L$254=0,0,ROUND(E219/L$254*100,1))</f>
        <v>0</v>
      </c>
      <c r="M219">
        <f t="shared" ref="M219:M252" si="85">IF(M$254=0,0,ROUND(F219/M$254*100,1))</f>
        <v>0</v>
      </c>
      <c r="N219">
        <f t="shared" ref="N219:N252" si="86">IF(N$254=0,0,ROUND(G219/N$254*100,1))</f>
        <v>0</v>
      </c>
      <c r="O219">
        <f t="shared" ref="O219:O252" si="87">IF(O$254=0,0,ROUND(H219/O$254*100,1))</f>
        <v>0</v>
      </c>
    </row>
    <row r="220" spans="1:19">
      <c r="A220">
        <v>6</v>
      </c>
      <c r="B220" s="39" t="s">
        <v>356</v>
      </c>
      <c r="C220" t="str">
        <f>VLOOKUP(B220,'hobbits requirement'!$A$3:$B$341,2,FALSE)</f>
        <v>Building</v>
      </c>
      <c r="D220">
        <f>SUMIFS('hobbits requirement'!K$3:K$341,'hobbits requirement'!$CH$3:$CH$341,$A220,'hobbits requirement'!$A$3:$A$341,$B220)</f>
        <v>0</v>
      </c>
      <c r="E220">
        <f>SUMIFS('hobbits requirement'!L$3:L$341,'hobbits requirement'!$CH$3:$CH$341,$A220,'hobbits requirement'!$A$3:$A$341,$B220)</f>
        <v>0</v>
      </c>
      <c r="F220">
        <f>SUMIFS('hobbits requirement'!M$3:M$341,'hobbits requirement'!$CH$3:$CH$341,$A220,'hobbits requirement'!$A$3:$A$341,$B220)</f>
        <v>0</v>
      </c>
      <c r="G220">
        <f>SUMIFS('hobbits requirement'!N$3:N$341,'hobbits requirement'!$CH$3:$CH$341,$A220,'hobbits requirement'!$A$3:$A$341,$B220)</f>
        <v>0</v>
      </c>
      <c r="H220">
        <f>SUMIFS('hobbits requirement'!O$3:O$341,'hobbits requirement'!$CH$3:$CH$341,$A220,'hobbits requirement'!$A$3:$A$341,$B220)</f>
        <v>0</v>
      </c>
      <c r="I220">
        <f>SUMIFS('hobbits requirement'!H$3:H$341,'hobbits requirement'!$CH$3:$CH$341,$A220,'hobbits requirement'!$A$3:$A$341,$B220)</f>
        <v>0</v>
      </c>
      <c r="J220">
        <f t="shared" si="79"/>
        <v>0</v>
      </c>
      <c r="K220">
        <f t="shared" si="83"/>
        <v>0</v>
      </c>
      <c r="L220">
        <f t="shared" si="84"/>
        <v>0</v>
      </c>
      <c r="M220">
        <f t="shared" si="85"/>
        <v>0</v>
      </c>
      <c r="N220">
        <f t="shared" si="86"/>
        <v>0</v>
      </c>
      <c r="O220">
        <f t="shared" si="87"/>
        <v>0</v>
      </c>
    </row>
    <row r="221" spans="1:19">
      <c r="A221">
        <v>6</v>
      </c>
      <c r="B221" s="38" t="s">
        <v>358</v>
      </c>
      <c r="C221" t="str">
        <f>VLOOKUP(B221,'hobbits requirement'!$A$3:$B$341,2,FALSE)</f>
        <v>Building</v>
      </c>
      <c r="D221">
        <f>SUMIFS('hobbits requirement'!K$3:K$341,'hobbits requirement'!$CH$3:$CH$341,$A221,'hobbits requirement'!$A$3:$A$341,$B221)</f>
        <v>0</v>
      </c>
      <c r="E221">
        <f>SUMIFS('hobbits requirement'!L$3:L$341,'hobbits requirement'!$CH$3:$CH$341,$A221,'hobbits requirement'!$A$3:$A$341,$B221)</f>
        <v>0</v>
      </c>
      <c r="F221">
        <f>SUMIFS('hobbits requirement'!M$3:M$341,'hobbits requirement'!$CH$3:$CH$341,$A221,'hobbits requirement'!$A$3:$A$341,$B221)</f>
        <v>0</v>
      </c>
      <c r="G221">
        <f>SUMIFS('hobbits requirement'!N$3:N$341,'hobbits requirement'!$CH$3:$CH$341,$A221,'hobbits requirement'!$A$3:$A$341,$B221)</f>
        <v>0</v>
      </c>
      <c r="H221">
        <f>SUMIFS('hobbits requirement'!O$3:O$341,'hobbits requirement'!$CH$3:$CH$341,$A221,'hobbits requirement'!$A$3:$A$341,$B221)</f>
        <v>0</v>
      </c>
      <c r="I221">
        <f>SUMIFS('hobbits requirement'!H$3:H$341,'hobbits requirement'!$CH$3:$CH$341,$A221,'hobbits requirement'!$A$3:$A$341,$B221)</f>
        <v>0</v>
      </c>
      <c r="J221">
        <f t="shared" si="79"/>
        <v>0</v>
      </c>
      <c r="K221">
        <f t="shared" si="83"/>
        <v>0</v>
      </c>
      <c r="L221">
        <f t="shared" si="84"/>
        <v>0</v>
      </c>
      <c r="M221">
        <f t="shared" si="85"/>
        <v>0</v>
      </c>
      <c r="N221">
        <f t="shared" si="86"/>
        <v>0</v>
      </c>
      <c r="O221">
        <f t="shared" si="87"/>
        <v>0</v>
      </c>
    </row>
    <row r="222" spans="1:19">
      <c r="A222">
        <v>6</v>
      </c>
      <c r="B222" s="38" t="s">
        <v>75</v>
      </c>
      <c r="C222" t="str">
        <f>VLOOKUP(B222,'hobbits requirement'!$A$3:$B$341,2,FALSE)</f>
        <v>Building</v>
      </c>
      <c r="D222">
        <f>SUMIFS('hobbits requirement'!K$3:K$341,'hobbits requirement'!$CH$3:$CH$341,$A222,'hobbits requirement'!$A$3:$A$341,$B222)</f>
        <v>0</v>
      </c>
      <c r="E222">
        <f>SUMIFS('hobbits requirement'!L$3:L$341,'hobbits requirement'!$CH$3:$CH$341,$A222,'hobbits requirement'!$A$3:$A$341,$B222)</f>
        <v>0</v>
      </c>
      <c r="F222">
        <f>SUMIFS('hobbits requirement'!M$3:M$341,'hobbits requirement'!$CH$3:$CH$341,$A222,'hobbits requirement'!$A$3:$A$341,$B222)</f>
        <v>0</v>
      </c>
      <c r="G222">
        <f>SUMIFS('hobbits requirement'!N$3:N$341,'hobbits requirement'!$CH$3:$CH$341,$A222,'hobbits requirement'!$A$3:$A$341,$B222)</f>
        <v>0</v>
      </c>
      <c r="H222">
        <f>SUMIFS('hobbits requirement'!O$3:O$341,'hobbits requirement'!$CH$3:$CH$341,$A222,'hobbits requirement'!$A$3:$A$341,$B222)</f>
        <v>0</v>
      </c>
      <c r="I222">
        <f>SUMIFS('hobbits requirement'!H$3:H$341,'hobbits requirement'!$CH$3:$CH$341,$A222,'hobbits requirement'!$A$3:$A$341,$B222)</f>
        <v>0</v>
      </c>
      <c r="J222">
        <f t="shared" si="79"/>
        <v>0</v>
      </c>
      <c r="K222">
        <f t="shared" si="83"/>
        <v>0</v>
      </c>
      <c r="L222">
        <f t="shared" si="84"/>
        <v>0</v>
      </c>
      <c r="M222">
        <f t="shared" si="85"/>
        <v>0</v>
      </c>
      <c r="N222">
        <f t="shared" si="86"/>
        <v>0</v>
      </c>
      <c r="O222">
        <f t="shared" si="87"/>
        <v>0</v>
      </c>
    </row>
    <row r="223" spans="1:19">
      <c r="A223">
        <v>6</v>
      </c>
      <c r="B223" s="38" t="s">
        <v>357</v>
      </c>
      <c r="C223" t="str">
        <f>VLOOKUP(B223,'hobbits requirement'!$A$3:$B$341,2,FALSE)</f>
        <v>Building</v>
      </c>
      <c r="D223">
        <f>SUMIFS('hobbits requirement'!K$3:K$341,'hobbits requirement'!$CH$3:$CH$341,$A223,'hobbits requirement'!$A$3:$A$341,$B223)</f>
        <v>0</v>
      </c>
      <c r="E223">
        <f>SUMIFS('hobbits requirement'!L$3:L$341,'hobbits requirement'!$CH$3:$CH$341,$A223,'hobbits requirement'!$A$3:$A$341,$B223)</f>
        <v>0</v>
      </c>
      <c r="F223">
        <f>SUMIFS('hobbits requirement'!M$3:M$341,'hobbits requirement'!$CH$3:$CH$341,$A223,'hobbits requirement'!$A$3:$A$341,$B223)</f>
        <v>0</v>
      </c>
      <c r="G223">
        <f>SUMIFS('hobbits requirement'!N$3:N$341,'hobbits requirement'!$CH$3:$CH$341,$A223,'hobbits requirement'!$A$3:$A$341,$B223)</f>
        <v>0</v>
      </c>
      <c r="H223">
        <f>SUMIFS('hobbits requirement'!O$3:O$341,'hobbits requirement'!$CH$3:$CH$341,$A223,'hobbits requirement'!$A$3:$A$341,$B223)</f>
        <v>0</v>
      </c>
      <c r="I223">
        <f>SUMIFS('hobbits requirement'!H$3:H$341,'hobbits requirement'!$CH$3:$CH$341,$A223,'hobbits requirement'!$A$3:$A$341,$B223)</f>
        <v>0</v>
      </c>
      <c r="J223">
        <f t="shared" si="79"/>
        <v>0</v>
      </c>
      <c r="K223">
        <f t="shared" si="83"/>
        <v>0</v>
      </c>
      <c r="L223">
        <f t="shared" si="84"/>
        <v>0</v>
      </c>
      <c r="M223">
        <f t="shared" si="85"/>
        <v>0</v>
      </c>
      <c r="N223">
        <f t="shared" si="86"/>
        <v>0</v>
      </c>
      <c r="O223">
        <f t="shared" si="87"/>
        <v>0</v>
      </c>
    </row>
    <row r="224" spans="1:19">
      <c r="A224">
        <v>6</v>
      </c>
      <c r="B224" s="38" t="s">
        <v>361</v>
      </c>
      <c r="C224" t="str">
        <f>VLOOKUP(B224,'hobbits requirement'!$A$3:$B$341,2,FALSE)</f>
        <v>Building</v>
      </c>
      <c r="D224">
        <f>SUMIFS('hobbits requirement'!K$3:K$341,'hobbits requirement'!$CH$3:$CH$341,$A224,'hobbits requirement'!$A$3:$A$341,$B224)</f>
        <v>0</v>
      </c>
      <c r="E224">
        <f>SUMIFS('hobbits requirement'!L$3:L$341,'hobbits requirement'!$CH$3:$CH$341,$A224,'hobbits requirement'!$A$3:$A$341,$B224)</f>
        <v>0</v>
      </c>
      <c r="F224">
        <f>SUMIFS('hobbits requirement'!M$3:M$341,'hobbits requirement'!$CH$3:$CH$341,$A224,'hobbits requirement'!$A$3:$A$341,$B224)</f>
        <v>0</v>
      </c>
      <c r="G224">
        <f>SUMIFS('hobbits requirement'!N$3:N$341,'hobbits requirement'!$CH$3:$CH$341,$A224,'hobbits requirement'!$A$3:$A$341,$B224)</f>
        <v>0</v>
      </c>
      <c r="H224">
        <f>SUMIFS('hobbits requirement'!O$3:O$341,'hobbits requirement'!$CH$3:$CH$341,$A224,'hobbits requirement'!$A$3:$A$341,$B224)</f>
        <v>0</v>
      </c>
      <c r="I224">
        <f>SUMIFS('hobbits requirement'!H$3:H$341,'hobbits requirement'!$CH$3:$CH$341,$A224,'hobbits requirement'!$A$3:$A$341,$B224)</f>
        <v>0</v>
      </c>
      <c r="J224">
        <f t="shared" si="79"/>
        <v>0</v>
      </c>
      <c r="K224">
        <f t="shared" si="83"/>
        <v>0</v>
      </c>
      <c r="L224">
        <f t="shared" si="84"/>
        <v>0</v>
      </c>
      <c r="M224">
        <f t="shared" si="85"/>
        <v>0</v>
      </c>
      <c r="N224">
        <f t="shared" si="86"/>
        <v>0</v>
      </c>
      <c r="O224">
        <f t="shared" si="87"/>
        <v>0</v>
      </c>
    </row>
    <row r="225" spans="1:15">
      <c r="A225">
        <v>6</v>
      </c>
      <c r="B225" s="38" t="s">
        <v>359</v>
      </c>
      <c r="C225" t="str">
        <f>VLOOKUP(B225,'hobbits requirement'!$A$3:$B$341,2,FALSE)</f>
        <v>Building</v>
      </c>
      <c r="D225">
        <f>SUMIFS('hobbits requirement'!K$3:K$341,'hobbits requirement'!$CH$3:$CH$341,$A225,'hobbits requirement'!$A$3:$A$341,$B225)</f>
        <v>0</v>
      </c>
      <c r="E225">
        <f>SUMIFS('hobbits requirement'!L$3:L$341,'hobbits requirement'!$CH$3:$CH$341,$A225,'hobbits requirement'!$A$3:$A$341,$B225)</f>
        <v>0</v>
      </c>
      <c r="F225">
        <f>SUMIFS('hobbits requirement'!M$3:M$341,'hobbits requirement'!$CH$3:$CH$341,$A225,'hobbits requirement'!$A$3:$A$341,$B225)</f>
        <v>0</v>
      </c>
      <c r="G225">
        <f>SUMIFS('hobbits requirement'!N$3:N$341,'hobbits requirement'!$CH$3:$CH$341,$A225,'hobbits requirement'!$A$3:$A$341,$B225)</f>
        <v>0</v>
      </c>
      <c r="H225">
        <f>SUMIFS('hobbits requirement'!O$3:O$341,'hobbits requirement'!$CH$3:$CH$341,$A225,'hobbits requirement'!$A$3:$A$341,$B225)</f>
        <v>0</v>
      </c>
      <c r="I225">
        <f>SUMIFS('hobbits requirement'!H$3:H$341,'hobbits requirement'!$CH$3:$CH$341,$A225,'hobbits requirement'!$A$3:$A$341,$B225)</f>
        <v>0</v>
      </c>
      <c r="J225">
        <f t="shared" si="79"/>
        <v>0</v>
      </c>
      <c r="K225">
        <f t="shared" si="83"/>
        <v>0</v>
      </c>
      <c r="L225">
        <f t="shared" si="84"/>
        <v>0</v>
      </c>
      <c r="M225">
        <f t="shared" si="85"/>
        <v>0</v>
      </c>
      <c r="N225">
        <f t="shared" si="86"/>
        <v>0</v>
      </c>
      <c r="O225">
        <f t="shared" si="87"/>
        <v>0</v>
      </c>
    </row>
    <row r="226" spans="1:15">
      <c r="A226">
        <v>6</v>
      </c>
      <c r="B226" s="38" t="s">
        <v>79</v>
      </c>
      <c r="C226" t="str">
        <f>VLOOKUP(B226,'hobbits requirement'!$A$3:$B$341,2,FALSE)</f>
        <v>Building</v>
      </c>
      <c r="D226">
        <f>SUMIFS('hobbits requirement'!K$3:K$341,'hobbits requirement'!$CH$3:$CH$341,$A226,'hobbits requirement'!$A$3:$A$341,$B226)</f>
        <v>0</v>
      </c>
      <c r="E226">
        <f>SUMIFS('hobbits requirement'!L$3:L$341,'hobbits requirement'!$CH$3:$CH$341,$A226,'hobbits requirement'!$A$3:$A$341,$B226)</f>
        <v>0</v>
      </c>
      <c r="F226">
        <f>SUMIFS('hobbits requirement'!M$3:M$341,'hobbits requirement'!$CH$3:$CH$341,$A226,'hobbits requirement'!$A$3:$A$341,$B226)</f>
        <v>0</v>
      </c>
      <c r="G226">
        <f>SUMIFS('hobbits requirement'!N$3:N$341,'hobbits requirement'!$CH$3:$CH$341,$A226,'hobbits requirement'!$A$3:$A$341,$B226)</f>
        <v>0</v>
      </c>
      <c r="H226">
        <f>SUMIFS('hobbits requirement'!O$3:O$341,'hobbits requirement'!$CH$3:$CH$341,$A226,'hobbits requirement'!$A$3:$A$341,$B226)</f>
        <v>0</v>
      </c>
      <c r="I226">
        <f>SUMIFS('hobbits requirement'!H$3:H$341,'hobbits requirement'!$CH$3:$CH$341,$A226,'hobbits requirement'!$A$3:$A$341,$B226)</f>
        <v>0</v>
      </c>
      <c r="J226">
        <f t="shared" si="79"/>
        <v>0</v>
      </c>
      <c r="K226">
        <f t="shared" si="83"/>
        <v>0</v>
      </c>
      <c r="L226">
        <f t="shared" si="84"/>
        <v>0</v>
      </c>
      <c r="M226">
        <f t="shared" si="85"/>
        <v>0</v>
      </c>
      <c r="N226">
        <f t="shared" si="86"/>
        <v>0</v>
      </c>
      <c r="O226">
        <f t="shared" si="87"/>
        <v>0</v>
      </c>
    </row>
    <row r="227" spans="1:15">
      <c r="A227">
        <v>6</v>
      </c>
      <c r="B227" s="38" t="s">
        <v>362</v>
      </c>
      <c r="C227" t="str">
        <f>VLOOKUP(B227,'hobbits requirement'!$A$3:$B$341,2,FALSE)</f>
        <v>Building</v>
      </c>
      <c r="D227">
        <f>SUMIFS('hobbits requirement'!K$3:K$341,'hobbits requirement'!$CH$3:$CH$341,$A227,'hobbits requirement'!$A$3:$A$341,$B227)</f>
        <v>0</v>
      </c>
      <c r="E227">
        <f>SUMIFS('hobbits requirement'!L$3:L$341,'hobbits requirement'!$CH$3:$CH$341,$A227,'hobbits requirement'!$A$3:$A$341,$B227)</f>
        <v>0</v>
      </c>
      <c r="F227">
        <f>SUMIFS('hobbits requirement'!M$3:M$341,'hobbits requirement'!$CH$3:$CH$341,$A227,'hobbits requirement'!$A$3:$A$341,$B227)</f>
        <v>0</v>
      </c>
      <c r="G227">
        <f>SUMIFS('hobbits requirement'!N$3:N$341,'hobbits requirement'!$CH$3:$CH$341,$A227,'hobbits requirement'!$A$3:$A$341,$B227)</f>
        <v>0</v>
      </c>
      <c r="H227">
        <f>SUMIFS('hobbits requirement'!O$3:O$341,'hobbits requirement'!$CH$3:$CH$341,$A227,'hobbits requirement'!$A$3:$A$341,$B227)</f>
        <v>0</v>
      </c>
      <c r="I227">
        <f>SUMIFS('hobbits requirement'!H$3:H$341,'hobbits requirement'!$CH$3:$CH$341,$A227,'hobbits requirement'!$A$3:$A$341,$B227)</f>
        <v>0</v>
      </c>
      <c r="J227">
        <f t="shared" si="79"/>
        <v>0</v>
      </c>
      <c r="K227">
        <f t="shared" si="83"/>
        <v>0</v>
      </c>
      <c r="L227">
        <f t="shared" si="84"/>
        <v>0</v>
      </c>
      <c r="M227">
        <f t="shared" si="85"/>
        <v>0</v>
      </c>
      <c r="N227">
        <f t="shared" si="86"/>
        <v>0</v>
      </c>
      <c r="O227">
        <f t="shared" si="87"/>
        <v>0</v>
      </c>
    </row>
    <row r="228" spans="1:15">
      <c r="A228">
        <v>6</v>
      </c>
      <c r="B228" s="38" t="s">
        <v>363</v>
      </c>
      <c r="C228" t="str">
        <f>VLOOKUP(B228,'hobbits requirement'!$A$3:$B$341,2,FALSE)</f>
        <v>Building</v>
      </c>
      <c r="D228">
        <f>SUMIFS('hobbits requirement'!K$3:K$341,'hobbits requirement'!$CH$3:$CH$341,$A228,'hobbits requirement'!$A$3:$A$341,$B228)</f>
        <v>0</v>
      </c>
      <c r="E228">
        <f>SUMIFS('hobbits requirement'!L$3:L$341,'hobbits requirement'!$CH$3:$CH$341,$A228,'hobbits requirement'!$A$3:$A$341,$B228)</f>
        <v>0</v>
      </c>
      <c r="F228">
        <f>SUMIFS('hobbits requirement'!M$3:M$341,'hobbits requirement'!$CH$3:$CH$341,$A228,'hobbits requirement'!$A$3:$A$341,$B228)</f>
        <v>0</v>
      </c>
      <c r="G228">
        <f>SUMIFS('hobbits requirement'!N$3:N$341,'hobbits requirement'!$CH$3:$CH$341,$A228,'hobbits requirement'!$A$3:$A$341,$B228)</f>
        <v>0</v>
      </c>
      <c r="H228">
        <f>SUMIFS('hobbits requirement'!O$3:O$341,'hobbits requirement'!$CH$3:$CH$341,$A228,'hobbits requirement'!$A$3:$A$341,$B228)</f>
        <v>0</v>
      </c>
      <c r="I228">
        <f>SUMIFS('hobbits requirement'!H$3:H$341,'hobbits requirement'!$CH$3:$CH$341,$A228,'hobbits requirement'!$A$3:$A$341,$B228)</f>
        <v>0</v>
      </c>
      <c r="J228">
        <f t="shared" si="79"/>
        <v>0</v>
      </c>
      <c r="K228">
        <f t="shared" si="83"/>
        <v>0</v>
      </c>
      <c r="L228">
        <f t="shared" si="84"/>
        <v>0</v>
      </c>
      <c r="M228">
        <f t="shared" si="85"/>
        <v>0</v>
      </c>
      <c r="N228">
        <f t="shared" si="86"/>
        <v>0</v>
      </c>
      <c r="O228">
        <f t="shared" si="87"/>
        <v>0</v>
      </c>
    </row>
    <row r="229" spans="1:15">
      <c r="A229">
        <v>6</v>
      </c>
      <c r="B229" s="38" t="s">
        <v>367</v>
      </c>
      <c r="C229" t="str">
        <f>VLOOKUP(B229,'hobbits requirement'!$A$3:$B$341,2,FALSE)</f>
        <v>Building</v>
      </c>
      <c r="D229">
        <f>SUMIFS('hobbits requirement'!K$3:K$341,'hobbits requirement'!$CH$3:$CH$341,$A229,'hobbits requirement'!$A$3:$A$341,$B229)</f>
        <v>0</v>
      </c>
      <c r="E229">
        <f>SUMIFS('hobbits requirement'!L$3:L$341,'hobbits requirement'!$CH$3:$CH$341,$A229,'hobbits requirement'!$A$3:$A$341,$B229)</f>
        <v>0</v>
      </c>
      <c r="F229">
        <f>SUMIFS('hobbits requirement'!M$3:M$341,'hobbits requirement'!$CH$3:$CH$341,$A229,'hobbits requirement'!$A$3:$A$341,$B229)</f>
        <v>0</v>
      </c>
      <c r="G229">
        <f>SUMIFS('hobbits requirement'!N$3:N$341,'hobbits requirement'!$CH$3:$CH$341,$A229,'hobbits requirement'!$A$3:$A$341,$B229)</f>
        <v>0</v>
      </c>
      <c r="H229">
        <f>SUMIFS('hobbits requirement'!O$3:O$341,'hobbits requirement'!$CH$3:$CH$341,$A229,'hobbits requirement'!$A$3:$A$341,$B229)</f>
        <v>0</v>
      </c>
      <c r="I229">
        <f>SUMIFS('hobbits requirement'!H$3:H$341,'hobbits requirement'!$CH$3:$CH$341,$A229,'hobbits requirement'!$A$3:$A$341,$B229)</f>
        <v>0</v>
      </c>
      <c r="J229">
        <f t="shared" si="79"/>
        <v>0</v>
      </c>
      <c r="K229">
        <f t="shared" si="83"/>
        <v>0</v>
      </c>
      <c r="L229">
        <f t="shared" si="84"/>
        <v>0</v>
      </c>
      <c r="M229">
        <f t="shared" si="85"/>
        <v>0</v>
      </c>
      <c r="N229">
        <f t="shared" si="86"/>
        <v>0</v>
      </c>
      <c r="O229">
        <f t="shared" si="87"/>
        <v>0</v>
      </c>
    </row>
    <row r="230" spans="1:15">
      <c r="A230">
        <v>6</v>
      </c>
      <c r="B230" s="38" t="s">
        <v>360</v>
      </c>
      <c r="C230" t="str">
        <f>VLOOKUP(B230,'hobbits requirement'!$A$3:$B$341,2,FALSE)</f>
        <v>Building</v>
      </c>
      <c r="D230">
        <f>SUMIFS('hobbits requirement'!K$3:K$341,'hobbits requirement'!$CH$3:$CH$341,$A230,'hobbits requirement'!$A$3:$A$341,$B230)</f>
        <v>0</v>
      </c>
      <c r="E230">
        <f>SUMIFS('hobbits requirement'!L$3:L$341,'hobbits requirement'!$CH$3:$CH$341,$A230,'hobbits requirement'!$A$3:$A$341,$B230)</f>
        <v>0</v>
      </c>
      <c r="F230">
        <f>SUMIFS('hobbits requirement'!M$3:M$341,'hobbits requirement'!$CH$3:$CH$341,$A230,'hobbits requirement'!$A$3:$A$341,$B230)</f>
        <v>0</v>
      </c>
      <c r="G230">
        <f>SUMIFS('hobbits requirement'!N$3:N$341,'hobbits requirement'!$CH$3:$CH$341,$A230,'hobbits requirement'!$A$3:$A$341,$B230)</f>
        <v>0</v>
      </c>
      <c r="H230">
        <f>SUMIFS('hobbits requirement'!O$3:O$341,'hobbits requirement'!$CH$3:$CH$341,$A230,'hobbits requirement'!$A$3:$A$341,$B230)</f>
        <v>0</v>
      </c>
      <c r="I230">
        <f>SUMIFS('hobbits requirement'!H$3:H$341,'hobbits requirement'!$CH$3:$CH$341,$A230,'hobbits requirement'!$A$3:$A$341,$B230)</f>
        <v>0</v>
      </c>
      <c r="J230">
        <f t="shared" si="79"/>
        <v>0</v>
      </c>
      <c r="K230">
        <f t="shared" si="83"/>
        <v>0</v>
      </c>
      <c r="L230">
        <f t="shared" si="84"/>
        <v>0</v>
      </c>
      <c r="M230">
        <f t="shared" si="85"/>
        <v>0</v>
      </c>
      <c r="N230">
        <f t="shared" si="86"/>
        <v>0</v>
      </c>
      <c r="O230">
        <f t="shared" si="87"/>
        <v>0</v>
      </c>
    </row>
    <row r="231" spans="1:15">
      <c r="A231">
        <v>6</v>
      </c>
      <c r="B231" s="39" t="s">
        <v>968</v>
      </c>
      <c r="C231" t="str">
        <f>VLOOKUP(B231,'hobbits requirement'!$A$3:$B$341,2,FALSE)</f>
        <v>Building</v>
      </c>
      <c r="D231">
        <f>SUMIFS('hobbits requirement'!K$3:K$341,'hobbits requirement'!$CH$3:$CH$341,$A231,'hobbits requirement'!$A$3:$A$341,$B231)</f>
        <v>0</v>
      </c>
      <c r="E231">
        <f>SUMIFS('hobbits requirement'!L$3:L$341,'hobbits requirement'!$CH$3:$CH$341,$A231,'hobbits requirement'!$A$3:$A$341,$B231)</f>
        <v>0</v>
      </c>
      <c r="F231">
        <f>SUMIFS('hobbits requirement'!M$3:M$341,'hobbits requirement'!$CH$3:$CH$341,$A231,'hobbits requirement'!$A$3:$A$341,$B231)</f>
        <v>0</v>
      </c>
      <c r="G231">
        <f>SUMIFS('hobbits requirement'!N$3:N$341,'hobbits requirement'!$CH$3:$CH$341,$A231,'hobbits requirement'!$A$3:$A$341,$B231)</f>
        <v>0</v>
      </c>
      <c r="H231">
        <f>SUMIFS('hobbits requirement'!O$3:O$341,'hobbits requirement'!$CH$3:$CH$341,$A231,'hobbits requirement'!$A$3:$A$341,$B231)</f>
        <v>0</v>
      </c>
      <c r="I231">
        <f>SUMIFS('hobbits requirement'!H$3:H$341,'hobbits requirement'!$CH$3:$CH$341,$A231,'hobbits requirement'!$A$3:$A$341,$B231)</f>
        <v>0</v>
      </c>
      <c r="J231">
        <f t="shared" ref="J231" si="88">ROUNDUP(I231/30,0)</f>
        <v>0</v>
      </c>
      <c r="K231">
        <f t="shared" ref="K231" si="89">IF(K$254=0,0,ROUND(D231/K$254*100,1))</f>
        <v>0</v>
      </c>
      <c r="L231">
        <f t="shared" ref="L231" si="90">IF(L$254=0,0,ROUND(E231/L$254*100,1))</f>
        <v>0</v>
      </c>
      <c r="M231">
        <f t="shared" ref="M231" si="91">IF(M$254=0,0,ROUND(F231/M$254*100,1))</f>
        <v>0</v>
      </c>
      <c r="N231">
        <f t="shared" ref="N231" si="92">IF(N$254=0,0,ROUND(G231/N$254*100,1))</f>
        <v>0</v>
      </c>
      <c r="O231">
        <f t="shared" ref="O231" si="93">IF(O$254=0,0,ROUND(H231/O$254*100,1))</f>
        <v>0</v>
      </c>
    </row>
    <row r="232" spans="1:15">
      <c r="A232">
        <v>6</v>
      </c>
      <c r="B232" s="37" t="s">
        <v>405</v>
      </c>
      <c r="C232" t="str">
        <f>VLOOKUP(B232,'hobbits requirement'!$A$3:$B$341,2,FALSE)</f>
        <v>Building</v>
      </c>
      <c r="D232">
        <f>SUMIFS('hobbits requirement'!K$3:K$341,'hobbits requirement'!$CH$3:$CH$341,$A232,'hobbits requirement'!$A$3:$A$341,$B232)</f>
        <v>0</v>
      </c>
      <c r="E232">
        <f>SUMIFS('hobbits requirement'!L$3:L$341,'hobbits requirement'!$CH$3:$CH$341,$A232,'hobbits requirement'!$A$3:$A$341,$B232)</f>
        <v>0</v>
      </c>
      <c r="F232">
        <f>SUMIFS('hobbits requirement'!M$3:M$341,'hobbits requirement'!$CH$3:$CH$341,$A232,'hobbits requirement'!$A$3:$A$341,$B232)</f>
        <v>0</v>
      </c>
      <c r="G232">
        <f>SUMIFS('hobbits requirement'!N$3:N$341,'hobbits requirement'!$CH$3:$CH$341,$A232,'hobbits requirement'!$A$3:$A$341,$B232)</f>
        <v>0</v>
      </c>
      <c r="H232">
        <f>SUMIFS('hobbits requirement'!O$3:O$341,'hobbits requirement'!$CH$3:$CH$341,$A232,'hobbits requirement'!$A$3:$A$341,$B232)</f>
        <v>0</v>
      </c>
      <c r="I232">
        <f>SUMIFS('hobbits requirement'!H$3:H$341,'hobbits requirement'!$CH$3:$CH$341,$A232,'hobbits requirement'!$A$3:$A$341,$B232)</f>
        <v>0</v>
      </c>
      <c r="J232">
        <f t="shared" si="79"/>
        <v>0</v>
      </c>
      <c r="K232">
        <f t="shared" si="83"/>
        <v>0</v>
      </c>
      <c r="L232">
        <f t="shared" si="84"/>
        <v>0</v>
      </c>
      <c r="M232">
        <f t="shared" si="85"/>
        <v>0</v>
      </c>
      <c r="N232">
        <f t="shared" si="86"/>
        <v>0</v>
      </c>
      <c r="O232">
        <f t="shared" si="87"/>
        <v>0</v>
      </c>
    </row>
    <row r="233" spans="1:15">
      <c r="A233">
        <v>6</v>
      </c>
      <c r="B233" s="38" t="s">
        <v>366</v>
      </c>
      <c r="C233" t="str">
        <f>VLOOKUP(B233,'hobbits requirement'!$A$3:$B$341,2,FALSE)</f>
        <v>Building</v>
      </c>
      <c r="D233">
        <f>SUMIFS('hobbits requirement'!K$3:K$341,'hobbits requirement'!$CH$3:$CH$341,$A233,'hobbits requirement'!$A$3:$A$341,$B233)</f>
        <v>0</v>
      </c>
      <c r="E233">
        <f>SUMIFS('hobbits requirement'!L$3:L$341,'hobbits requirement'!$CH$3:$CH$341,$A233,'hobbits requirement'!$A$3:$A$341,$B233)</f>
        <v>0</v>
      </c>
      <c r="F233">
        <f>SUMIFS('hobbits requirement'!M$3:M$341,'hobbits requirement'!$CH$3:$CH$341,$A233,'hobbits requirement'!$A$3:$A$341,$B233)</f>
        <v>0</v>
      </c>
      <c r="G233">
        <f>SUMIFS('hobbits requirement'!N$3:N$341,'hobbits requirement'!$CH$3:$CH$341,$A233,'hobbits requirement'!$A$3:$A$341,$B233)</f>
        <v>0</v>
      </c>
      <c r="H233">
        <f>SUMIFS('hobbits requirement'!O$3:O$341,'hobbits requirement'!$CH$3:$CH$341,$A233,'hobbits requirement'!$A$3:$A$341,$B233)</f>
        <v>0</v>
      </c>
      <c r="I233">
        <f>SUMIFS('hobbits requirement'!H$3:H$341,'hobbits requirement'!$CH$3:$CH$341,$A233,'hobbits requirement'!$A$3:$A$341,$B233)</f>
        <v>0</v>
      </c>
      <c r="J233">
        <f t="shared" si="79"/>
        <v>0</v>
      </c>
      <c r="K233">
        <f t="shared" si="83"/>
        <v>0</v>
      </c>
      <c r="L233">
        <f t="shared" si="84"/>
        <v>0</v>
      </c>
      <c r="M233">
        <f t="shared" si="85"/>
        <v>0</v>
      </c>
      <c r="N233">
        <f t="shared" si="86"/>
        <v>0</v>
      </c>
      <c r="O233">
        <f t="shared" si="87"/>
        <v>0</v>
      </c>
    </row>
    <row r="234" spans="1:15">
      <c r="A234">
        <v>6</v>
      </c>
      <c r="B234" s="38" t="s">
        <v>87</v>
      </c>
      <c r="C234" t="str">
        <f>VLOOKUP(B234,'hobbits requirement'!$A$3:$B$341,2,FALSE)</f>
        <v>Building</v>
      </c>
      <c r="D234">
        <f>SUMIFS('hobbits requirement'!K$3:K$341,'hobbits requirement'!$CH$3:$CH$341,$A234,'hobbits requirement'!$A$3:$A$341,$B234)</f>
        <v>0</v>
      </c>
      <c r="E234">
        <f>SUMIFS('hobbits requirement'!L$3:L$341,'hobbits requirement'!$CH$3:$CH$341,$A234,'hobbits requirement'!$A$3:$A$341,$B234)</f>
        <v>0</v>
      </c>
      <c r="F234">
        <f>SUMIFS('hobbits requirement'!M$3:M$341,'hobbits requirement'!$CH$3:$CH$341,$A234,'hobbits requirement'!$A$3:$A$341,$B234)</f>
        <v>0</v>
      </c>
      <c r="G234">
        <f>SUMIFS('hobbits requirement'!N$3:N$341,'hobbits requirement'!$CH$3:$CH$341,$A234,'hobbits requirement'!$A$3:$A$341,$B234)</f>
        <v>0</v>
      </c>
      <c r="H234">
        <f>SUMIFS('hobbits requirement'!O$3:O$341,'hobbits requirement'!$CH$3:$CH$341,$A234,'hobbits requirement'!$A$3:$A$341,$B234)</f>
        <v>0</v>
      </c>
      <c r="I234">
        <f>SUMIFS('hobbits requirement'!H$3:H$341,'hobbits requirement'!$CH$3:$CH$341,$A234,'hobbits requirement'!$A$3:$A$341,$B234)</f>
        <v>0</v>
      </c>
      <c r="J234">
        <f t="shared" si="79"/>
        <v>0</v>
      </c>
      <c r="K234">
        <f t="shared" si="83"/>
        <v>0</v>
      </c>
      <c r="L234">
        <f t="shared" si="84"/>
        <v>0</v>
      </c>
      <c r="M234">
        <f t="shared" si="85"/>
        <v>0</v>
      </c>
      <c r="N234">
        <f t="shared" si="86"/>
        <v>0</v>
      </c>
      <c r="O234">
        <f t="shared" si="87"/>
        <v>0</v>
      </c>
    </row>
    <row r="235" spans="1:15">
      <c r="A235">
        <v>6</v>
      </c>
      <c r="B235" s="38" t="s">
        <v>364</v>
      </c>
      <c r="C235" t="str">
        <f>VLOOKUP(B235,'hobbits requirement'!$A$3:$B$341,2,FALSE)</f>
        <v>Building</v>
      </c>
      <c r="D235">
        <f>SUMIFS('hobbits requirement'!K$3:K$341,'hobbits requirement'!$CH$3:$CH$341,$A235,'hobbits requirement'!$A$3:$A$341,$B235)</f>
        <v>0</v>
      </c>
      <c r="E235">
        <f>SUMIFS('hobbits requirement'!L$3:L$341,'hobbits requirement'!$CH$3:$CH$341,$A235,'hobbits requirement'!$A$3:$A$341,$B235)</f>
        <v>0</v>
      </c>
      <c r="F235">
        <f>SUMIFS('hobbits requirement'!M$3:M$341,'hobbits requirement'!$CH$3:$CH$341,$A235,'hobbits requirement'!$A$3:$A$341,$B235)</f>
        <v>0</v>
      </c>
      <c r="G235">
        <f>SUMIFS('hobbits requirement'!N$3:N$341,'hobbits requirement'!$CH$3:$CH$341,$A235,'hobbits requirement'!$A$3:$A$341,$B235)</f>
        <v>0</v>
      </c>
      <c r="H235">
        <f>SUMIFS('hobbits requirement'!O$3:O$341,'hobbits requirement'!$CH$3:$CH$341,$A235,'hobbits requirement'!$A$3:$A$341,$B235)</f>
        <v>0</v>
      </c>
      <c r="I235">
        <f>SUMIFS('hobbits requirement'!H$3:H$341,'hobbits requirement'!$CH$3:$CH$341,$A235,'hobbits requirement'!$A$3:$A$341,$B235)</f>
        <v>0</v>
      </c>
      <c r="J235">
        <f t="shared" si="79"/>
        <v>0</v>
      </c>
      <c r="K235">
        <f t="shared" si="83"/>
        <v>0</v>
      </c>
      <c r="L235">
        <f t="shared" si="84"/>
        <v>0</v>
      </c>
      <c r="M235">
        <f t="shared" si="85"/>
        <v>0</v>
      </c>
      <c r="N235">
        <f t="shared" si="86"/>
        <v>0</v>
      </c>
      <c r="O235">
        <f t="shared" si="87"/>
        <v>0</v>
      </c>
    </row>
    <row r="236" spans="1:15">
      <c r="A236">
        <v>6</v>
      </c>
      <c r="B236" s="38" t="s">
        <v>89</v>
      </c>
      <c r="C236" t="str">
        <f>VLOOKUP(B236,'hobbits requirement'!$A$3:$B$341,2,FALSE)</f>
        <v>Building</v>
      </c>
      <c r="D236">
        <f>SUMIFS('hobbits requirement'!K$3:K$341,'hobbits requirement'!$CH$3:$CH$341,$A236,'hobbits requirement'!$A$3:$A$341,$B236)</f>
        <v>0</v>
      </c>
      <c r="E236">
        <f>SUMIFS('hobbits requirement'!L$3:L$341,'hobbits requirement'!$CH$3:$CH$341,$A236,'hobbits requirement'!$A$3:$A$341,$B236)</f>
        <v>0</v>
      </c>
      <c r="F236">
        <f>SUMIFS('hobbits requirement'!M$3:M$341,'hobbits requirement'!$CH$3:$CH$341,$A236,'hobbits requirement'!$A$3:$A$341,$B236)</f>
        <v>0</v>
      </c>
      <c r="G236">
        <f>SUMIFS('hobbits requirement'!N$3:N$341,'hobbits requirement'!$CH$3:$CH$341,$A236,'hobbits requirement'!$A$3:$A$341,$B236)</f>
        <v>0</v>
      </c>
      <c r="H236">
        <f>SUMIFS('hobbits requirement'!O$3:O$341,'hobbits requirement'!$CH$3:$CH$341,$A236,'hobbits requirement'!$A$3:$A$341,$B236)</f>
        <v>0</v>
      </c>
      <c r="I236">
        <f>SUMIFS('hobbits requirement'!H$3:H$341,'hobbits requirement'!$CH$3:$CH$341,$A236,'hobbits requirement'!$A$3:$A$341,$B236)</f>
        <v>0</v>
      </c>
      <c r="J236">
        <f t="shared" si="79"/>
        <v>0</v>
      </c>
      <c r="K236">
        <f t="shared" si="83"/>
        <v>0</v>
      </c>
      <c r="L236">
        <f t="shared" si="84"/>
        <v>0</v>
      </c>
      <c r="M236">
        <f t="shared" si="85"/>
        <v>0</v>
      </c>
      <c r="N236">
        <f t="shared" si="86"/>
        <v>0</v>
      </c>
      <c r="O236">
        <f t="shared" si="87"/>
        <v>0</v>
      </c>
    </row>
    <row r="237" spans="1:15">
      <c r="A237">
        <v>6</v>
      </c>
      <c r="B237" s="38" t="s">
        <v>365</v>
      </c>
      <c r="C237" t="str">
        <f>VLOOKUP(B237,'hobbits requirement'!$A$3:$B$341,2,FALSE)</f>
        <v>Building</v>
      </c>
      <c r="D237">
        <f>SUMIFS('hobbits requirement'!K$3:K$341,'hobbits requirement'!$CH$3:$CH$341,$A237,'hobbits requirement'!$A$3:$A$341,$B237)</f>
        <v>0</v>
      </c>
      <c r="E237">
        <f>SUMIFS('hobbits requirement'!L$3:L$341,'hobbits requirement'!$CH$3:$CH$341,$A237,'hobbits requirement'!$A$3:$A$341,$B237)</f>
        <v>0</v>
      </c>
      <c r="F237">
        <f>SUMIFS('hobbits requirement'!M$3:M$341,'hobbits requirement'!$CH$3:$CH$341,$A237,'hobbits requirement'!$A$3:$A$341,$B237)</f>
        <v>0</v>
      </c>
      <c r="G237">
        <f>SUMIFS('hobbits requirement'!N$3:N$341,'hobbits requirement'!$CH$3:$CH$341,$A237,'hobbits requirement'!$A$3:$A$341,$B237)</f>
        <v>0</v>
      </c>
      <c r="H237">
        <f>SUMIFS('hobbits requirement'!O$3:O$341,'hobbits requirement'!$CH$3:$CH$341,$A237,'hobbits requirement'!$A$3:$A$341,$B237)</f>
        <v>0</v>
      </c>
      <c r="I237">
        <f>SUMIFS('hobbits requirement'!H$3:H$341,'hobbits requirement'!$CH$3:$CH$341,$A237,'hobbits requirement'!$A$3:$A$341,$B237)</f>
        <v>0</v>
      </c>
      <c r="J237">
        <f t="shared" si="79"/>
        <v>0</v>
      </c>
      <c r="K237">
        <f t="shared" si="83"/>
        <v>0</v>
      </c>
      <c r="L237">
        <f t="shared" si="84"/>
        <v>0</v>
      </c>
      <c r="M237">
        <f t="shared" si="85"/>
        <v>0</v>
      </c>
      <c r="N237">
        <f t="shared" si="86"/>
        <v>0</v>
      </c>
      <c r="O237">
        <f t="shared" si="87"/>
        <v>0</v>
      </c>
    </row>
    <row r="238" spans="1:15">
      <c r="A238">
        <v>6</v>
      </c>
      <c r="B238" s="38" t="s">
        <v>91</v>
      </c>
      <c r="C238" t="str">
        <f>VLOOKUP(B238,'hobbits requirement'!$A$3:$B$341,2,FALSE)</f>
        <v>Research</v>
      </c>
      <c r="D238">
        <f>SUMIFS('hobbits requirement'!K$3:K$341,'hobbits requirement'!$CH$3:$CH$341,$A238,'hobbits requirement'!$A$3:$A$341,$B238)</f>
        <v>0</v>
      </c>
      <c r="E238">
        <f>SUMIFS('hobbits requirement'!L$3:L$341,'hobbits requirement'!$CH$3:$CH$341,$A238,'hobbits requirement'!$A$3:$A$341,$B238)</f>
        <v>0</v>
      </c>
      <c r="F238">
        <f>SUMIFS('hobbits requirement'!M$3:M$341,'hobbits requirement'!$CH$3:$CH$341,$A238,'hobbits requirement'!$A$3:$A$341,$B238)</f>
        <v>0</v>
      </c>
      <c r="G238">
        <f>SUMIFS('hobbits requirement'!N$3:N$341,'hobbits requirement'!$CH$3:$CH$341,$A238,'hobbits requirement'!$A$3:$A$341,$B238)</f>
        <v>0</v>
      </c>
      <c r="H238">
        <f>SUMIFS('hobbits requirement'!O$3:O$341,'hobbits requirement'!$CH$3:$CH$341,$A238,'hobbits requirement'!$A$3:$A$341,$B238)</f>
        <v>0</v>
      </c>
      <c r="I238">
        <f>SUMIFS('hobbits requirement'!H$3:H$341,'hobbits requirement'!$CH$3:$CH$341,$A238,'hobbits requirement'!$A$3:$A$341,$B238)</f>
        <v>0</v>
      </c>
      <c r="J238">
        <f t="shared" si="79"/>
        <v>0</v>
      </c>
      <c r="K238">
        <f t="shared" si="83"/>
        <v>0</v>
      </c>
      <c r="L238">
        <f t="shared" si="84"/>
        <v>0</v>
      </c>
      <c r="M238">
        <f t="shared" si="85"/>
        <v>0</v>
      </c>
      <c r="N238">
        <f t="shared" si="86"/>
        <v>0</v>
      </c>
      <c r="O238">
        <f t="shared" si="87"/>
        <v>0</v>
      </c>
    </row>
    <row r="239" spans="1:15">
      <c r="A239">
        <v>6</v>
      </c>
      <c r="B239" s="38" t="s">
        <v>374</v>
      </c>
      <c r="C239" t="str">
        <f>VLOOKUP(B239,'hobbits requirement'!$A$3:$B$341,2,FALSE)</f>
        <v>Research</v>
      </c>
      <c r="D239">
        <f>SUMIFS('hobbits requirement'!K$3:K$341,'hobbits requirement'!$CH$3:$CH$341,$A239,'hobbits requirement'!$A$3:$A$341,$B239)</f>
        <v>0</v>
      </c>
      <c r="E239">
        <f>SUMIFS('hobbits requirement'!L$3:L$341,'hobbits requirement'!$CH$3:$CH$341,$A239,'hobbits requirement'!$A$3:$A$341,$B239)</f>
        <v>0</v>
      </c>
      <c r="F239">
        <f>SUMIFS('hobbits requirement'!M$3:M$341,'hobbits requirement'!$CH$3:$CH$341,$A239,'hobbits requirement'!$A$3:$A$341,$B239)</f>
        <v>0</v>
      </c>
      <c r="G239">
        <f>SUMIFS('hobbits requirement'!N$3:N$341,'hobbits requirement'!$CH$3:$CH$341,$A239,'hobbits requirement'!$A$3:$A$341,$B239)</f>
        <v>0</v>
      </c>
      <c r="H239">
        <f>SUMIFS('hobbits requirement'!O$3:O$341,'hobbits requirement'!$CH$3:$CH$341,$A239,'hobbits requirement'!$A$3:$A$341,$B239)</f>
        <v>0</v>
      </c>
      <c r="I239">
        <f>SUMIFS('hobbits requirement'!H$3:H$341,'hobbits requirement'!$CH$3:$CH$341,$A239,'hobbits requirement'!$A$3:$A$341,$B239)</f>
        <v>0</v>
      </c>
      <c r="J239">
        <f t="shared" si="79"/>
        <v>0</v>
      </c>
      <c r="K239">
        <f t="shared" si="83"/>
        <v>0</v>
      </c>
      <c r="L239">
        <f t="shared" si="84"/>
        <v>0</v>
      </c>
      <c r="M239">
        <f t="shared" si="85"/>
        <v>0</v>
      </c>
      <c r="N239">
        <f t="shared" si="86"/>
        <v>0</v>
      </c>
      <c r="O239">
        <f t="shared" si="87"/>
        <v>0</v>
      </c>
    </row>
    <row r="240" spans="1:15">
      <c r="A240">
        <v>6</v>
      </c>
      <c r="B240" s="38" t="s">
        <v>378</v>
      </c>
      <c r="C240" t="str">
        <f>VLOOKUP(B240,'hobbits requirement'!$A$3:$B$341,2,FALSE)</f>
        <v>Research</v>
      </c>
      <c r="D240">
        <f>SUMIFS('hobbits requirement'!K$3:K$341,'hobbits requirement'!$CH$3:$CH$341,$A240,'hobbits requirement'!$A$3:$A$341,$B240)</f>
        <v>0</v>
      </c>
      <c r="E240">
        <f>SUMIFS('hobbits requirement'!L$3:L$341,'hobbits requirement'!$CH$3:$CH$341,$A240,'hobbits requirement'!$A$3:$A$341,$B240)</f>
        <v>0</v>
      </c>
      <c r="F240">
        <f>SUMIFS('hobbits requirement'!M$3:M$341,'hobbits requirement'!$CH$3:$CH$341,$A240,'hobbits requirement'!$A$3:$A$341,$B240)</f>
        <v>0</v>
      </c>
      <c r="G240">
        <f>SUMIFS('hobbits requirement'!N$3:N$341,'hobbits requirement'!$CH$3:$CH$341,$A240,'hobbits requirement'!$A$3:$A$341,$B240)</f>
        <v>0</v>
      </c>
      <c r="H240">
        <f>SUMIFS('hobbits requirement'!O$3:O$341,'hobbits requirement'!$CH$3:$CH$341,$A240,'hobbits requirement'!$A$3:$A$341,$B240)</f>
        <v>0</v>
      </c>
      <c r="I240">
        <f>SUMIFS('hobbits requirement'!H$3:H$341,'hobbits requirement'!$CH$3:$CH$341,$A240,'hobbits requirement'!$A$3:$A$341,$B240)</f>
        <v>0</v>
      </c>
      <c r="J240">
        <f t="shared" si="79"/>
        <v>0</v>
      </c>
      <c r="K240">
        <f t="shared" si="83"/>
        <v>0</v>
      </c>
      <c r="L240">
        <f t="shared" si="84"/>
        <v>0</v>
      </c>
      <c r="M240">
        <f t="shared" si="85"/>
        <v>0</v>
      </c>
      <c r="N240">
        <f t="shared" si="86"/>
        <v>0</v>
      </c>
      <c r="O240">
        <f t="shared" si="87"/>
        <v>0</v>
      </c>
    </row>
    <row r="241" spans="1:15">
      <c r="A241">
        <v>6</v>
      </c>
      <c r="B241" s="38" t="s">
        <v>94</v>
      </c>
      <c r="C241" t="str">
        <f>VLOOKUP(B241,'hobbits requirement'!$A$3:$B$341,2,FALSE)</f>
        <v>Research</v>
      </c>
      <c r="D241">
        <f>SUMIFS('hobbits requirement'!K$3:K$341,'hobbits requirement'!$CH$3:$CH$341,$A241,'hobbits requirement'!$A$3:$A$341,$B241)</f>
        <v>0</v>
      </c>
      <c r="E241">
        <f>SUMIFS('hobbits requirement'!L$3:L$341,'hobbits requirement'!$CH$3:$CH$341,$A241,'hobbits requirement'!$A$3:$A$341,$B241)</f>
        <v>0</v>
      </c>
      <c r="F241">
        <f>SUMIFS('hobbits requirement'!M$3:M$341,'hobbits requirement'!$CH$3:$CH$341,$A241,'hobbits requirement'!$A$3:$A$341,$B241)</f>
        <v>0</v>
      </c>
      <c r="G241">
        <f>SUMIFS('hobbits requirement'!N$3:N$341,'hobbits requirement'!$CH$3:$CH$341,$A241,'hobbits requirement'!$A$3:$A$341,$B241)</f>
        <v>0</v>
      </c>
      <c r="H241">
        <f>SUMIFS('hobbits requirement'!O$3:O$341,'hobbits requirement'!$CH$3:$CH$341,$A241,'hobbits requirement'!$A$3:$A$341,$B241)</f>
        <v>0</v>
      </c>
      <c r="I241">
        <f>SUMIFS('hobbits requirement'!H$3:H$341,'hobbits requirement'!$CH$3:$CH$341,$A241,'hobbits requirement'!$A$3:$A$341,$B241)</f>
        <v>0</v>
      </c>
      <c r="J241">
        <f t="shared" si="79"/>
        <v>0</v>
      </c>
      <c r="K241">
        <f t="shared" si="83"/>
        <v>0</v>
      </c>
      <c r="L241">
        <f t="shared" si="84"/>
        <v>0</v>
      </c>
      <c r="M241">
        <f t="shared" si="85"/>
        <v>0</v>
      </c>
      <c r="N241">
        <f t="shared" si="86"/>
        <v>0</v>
      </c>
      <c r="O241">
        <f t="shared" si="87"/>
        <v>0</v>
      </c>
    </row>
    <row r="242" spans="1:15">
      <c r="A242">
        <v>6</v>
      </c>
      <c r="B242" s="38" t="s">
        <v>371</v>
      </c>
      <c r="C242" t="str">
        <f>VLOOKUP(B242,'hobbits requirement'!$A$3:$B$341,2,FALSE)</f>
        <v>Research</v>
      </c>
      <c r="D242">
        <f>SUMIFS('hobbits requirement'!K$3:K$341,'hobbits requirement'!$CH$3:$CH$341,$A242,'hobbits requirement'!$A$3:$A$341,$B242)</f>
        <v>0</v>
      </c>
      <c r="E242">
        <f>SUMIFS('hobbits requirement'!L$3:L$341,'hobbits requirement'!$CH$3:$CH$341,$A242,'hobbits requirement'!$A$3:$A$341,$B242)</f>
        <v>0</v>
      </c>
      <c r="F242">
        <f>SUMIFS('hobbits requirement'!M$3:M$341,'hobbits requirement'!$CH$3:$CH$341,$A242,'hobbits requirement'!$A$3:$A$341,$B242)</f>
        <v>0</v>
      </c>
      <c r="G242">
        <f>SUMIFS('hobbits requirement'!N$3:N$341,'hobbits requirement'!$CH$3:$CH$341,$A242,'hobbits requirement'!$A$3:$A$341,$B242)</f>
        <v>0</v>
      </c>
      <c r="H242">
        <f>SUMIFS('hobbits requirement'!O$3:O$341,'hobbits requirement'!$CH$3:$CH$341,$A242,'hobbits requirement'!$A$3:$A$341,$B242)</f>
        <v>0</v>
      </c>
      <c r="I242">
        <f>SUMIFS('hobbits requirement'!H$3:H$341,'hobbits requirement'!$CH$3:$CH$341,$A242,'hobbits requirement'!$A$3:$A$341,$B242)</f>
        <v>0</v>
      </c>
      <c r="J242">
        <f t="shared" si="79"/>
        <v>0</v>
      </c>
      <c r="K242">
        <f t="shared" si="83"/>
        <v>0</v>
      </c>
      <c r="L242">
        <f t="shared" si="84"/>
        <v>0</v>
      </c>
      <c r="M242">
        <f t="shared" si="85"/>
        <v>0</v>
      </c>
      <c r="N242">
        <f t="shared" si="86"/>
        <v>0</v>
      </c>
      <c r="O242">
        <f t="shared" si="87"/>
        <v>0</v>
      </c>
    </row>
    <row r="243" spans="1:15">
      <c r="A243">
        <v>6</v>
      </c>
      <c r="B243" s="38" t="s">
        <v>369</v>
      </c>
      <c r="C243" t="str">
        <f>VLOOKUP(B243,'hobbits requirement'!$A$3:$B$341,2,FALSE)</f>
        <v>Research</v>
      </c>
      <c r="D243">
        <f>SUMIFS('hobbits requirement'!K$3:K$341,'hobbits requirement'!$CH$3:$CH$341,$A243,'hobbits requirement'!$A$3:$A$341,$B243)</f>
        <v>0</v>
      </c>
      <c r="E243">
        <f>SUMIFS('hobbits requirement'!L$3:L$341,'hobbits requirement'!$CH$3:$CH$341,$A243,'hobbits requirement'!$A$3:$A$341,$B243)</f>
        <v>0</v>
      </c>
      <c r="F243">
        <f>SUMIFS('hobbits requirement'!M$3:M$341,'hobbits requirement'!$CH$3:$CH$341,$A243,'hobbits requirement'!$A$3:$A$341,$B243)</f>
        <v>0</v>
      </c>
      <c r="G243">
        <f>SUMIFS('hobbits requirement'!N$3:N$341,'hobbits requirement'!$CH$3:$CH$341,$A243,'hobbits requirement'!$A$3:$A$341,$B243)</f>
        <v>0</v>
      </c>
      <c r="H243">
        <f>SUMIFS('hobbits requirement'!O$3:O$341,'hobbits requirement'!$CH$3:$CH$341,$A243,'hobbits requirement'!$A$3:$A$341,$B243)</f>
        <v>0</v>
      </c>
      <c r="I243">
        <f>SUMIFS('hobbits requirement'!H$3:H$341,'hobbits requirement'!$CH$3:$CH$341,$A243,'hobbits requirement'!$A$3:$A$341,$B243)</f>
        <v>0</v>
      </c>
      <c r="J243">
        <f t="shared" si="79"/>
        <v>0</v>
      </c>
      <c r="K243">
        <f t="shared" si="83"/>
        <v>0</v>
      </c>
      <c r="L243">
        <f t="shared" si="84"/>
        <v>0</v>
      </c>
      <c r="M243">
        <f t="shared" si="85"/>
        <v>0</v>
      </c>
      <c r="N243">
        <f t="shared" si="86"/>
        <v>0</v>
      </c>
      <c r="O243">
        <f t="shared" si="87"/>
        <v>0</v>
      </c>
    </row>
    <row r="244" spans="1:15">
      <c r="A244">
        <v>6</v>
      </c>
      <c r="B244" s="38" t="s">
        <v>376</v>
      </c>
      <c r="C244" t="str">
        <f>VLOOKUP(B244,'hobbits requirement'!$A$3:$B$341,2,FALSE)</f>
        <v>Research</v>
      </c>
      <c r="D244">
        <f>SUMIFS('hobbits requirement'!K$3:K$341,'hobbits requirement'!$CH$3:$CH$341,$A244,'hobbits requirement'!$A$3:$A$341,$B244)</f>
        <v>0</v>
      </c>
      <c r="E244">
        <f>SUMIFS('hobbits requirement'!L$3:L$341,'hobbits requirement'!$CH$3:$CH$341,$A244,'hobbits requirement'!$A$3:$A$341,$B244)</f>
        <v>0</v>
      </c>
      <c r="F244">
        <f>SUMIFS('hobbits requirement'!M$3:M$341,'hobbits requirement'!$CH$3:$CH$341,$A244,'hobbits requirement'!$A$3:$A$341,$B244)</f>
        <v>0</v>
      </c>
      <c r="G244">
        <f>SUMIFS('hobbits requirement'!N$3:N$341,'hobbits requirement'!$CH$3:$CH$341,$A244,'hobbits requirement'!$A$3:$A$341,$B244)</f>
        <v>0</v>
      </c>
      <c r="H244">
        <f>SUMIFS('hobbits requirement'!O$3:O$341,'hobbits requirement'!$CH$3:$CH$341,$A244,'hobbits requirement'!$A$3:$A$341,$B244)</f>
        <v>0</v>
      </c>
      <c r="I244">
        <f>SUMIFS('hobbits requirement'!H$3:H$341,'hobbits requirement'!$CH$3:$CH$341,$A244,'hobbits requirement'!$A$3:$A$341,$B244)</f>
        <v>0</v>
      </c>
      <c r="J244">
        <f t="shared" si="79"/>
        <v>0</v>
      </c>
      <c r="K244">
        <f t="shared" si="83"/>
        <v>0</v>
      </c>
      <c r="L244">
        <f t="shared" si="84"/>
        <v>0</v>
      </c>
      <c r="M244">
        <f t="shared" si="85"/>
        <v>0</v>
      </c>
      <c r="N244">
        <f t="shared" si="86"/>
        <v>0</v>
      </c>
      <c r="O244">
        <f t="shared" si="87"/>
        <v>0</v>
      </c>
    </row>
    <row r="245" spans="1:15">
      <c r="A245">
        <v>6</v>
      </c>
      <c r="B245" s="38" t="s">
        <v>98</v>
      </c>
      <c r="C245" t="str">
        <f>VLOOKUP(B245,'hobbits requirement'!$A$3:$B$341,2,FALSE)</f>
        <v>Research</v>
      </c>
      <c r="D245">
        <f>SUMIFS('hobbits requirement'!K$3:K$341,'hobbits requirement'!$CH$3:$CH$341,$A245,'hobbits requirement'!$A$3:$A$341,$B245)</f>
        <v>0</v>
      </c>
      <c r="E245">
        <f>SUMIFS('hobbits requirement'!L$3:L$341,'hobbits requirement'!$CH$3:$CH$341,$A245,'hobbits requirement'!$A$3:$A$341,$B245)</f>
        <v>0</v>
      </c>
      <c r="F245">
        <f>SUMIFS('hobbits requirement'!M$3:M$341,'hobbits requirement'!$CH$3:$CH$341,$A245,'hobbits requirement'!$A$3:$A$341,$B245)</f>
        <v>0</v>
      </c>
      <c r="G245">
        <f>SUMIFS('hobbits requirement'!N$3:N$341,'hobbits requirement'!$CH$3:$CH$341,$A245,'hobbits requirement'!$A$3:$A$341,$B245)</f>
        <v>0</v>
      </c>
      <c r="H245">
        <f>SUMIFS('hobbits requirement'!O$3:O$341,'hobbits requirement'!$CH$3:$CH$341,$A245,'hobbits requirement'!$A$3:$A$341,$B245)</f>
        <v>0</v>
      </c>
      <c r="I245">
        <f>SUMIFS('hobbits requirement'!H$3:H$341,'hobbits requirement'!$CH$3:$CH$341,$A245,'hobbits requirement'!$A$3:$A$341,$B245)</f>
        <v>0</v>
      </c>
      <c r="J245">
        <f t="shared" si="79"/>
        <v>0</v>
      </c>
      <c r="K245">
        <f t="shared" si="83"/>
        <v>0</v>
      </c>
      <c r="L245">
        <f t="shared" si="84"/>
        <v>0</v>
      </c>
      <c r="M245">
        <f t="shared" si="85"/>
        <v>0</v>
      </c>
      <c r="N245">
        <f t="shared" si="86"/>
        <v>0</v>
      </c>
      <c r="O245">
        <f t="shared" si="87"/>
        <v>0</v>
      </c>
    </row>
    <row r="246" spans="1:15">
      <c r="A246">
        <v>6</v>
      </c>
      <c r="B246" s="38" t="s">
        <v>370</v>
      </c>
      <c r="C246" t="str">
        <f>VLOOKUP(B246,'hobbits requirement'!$A$3:$B$341,2,FALSE)</f>
        <v>Research</v>
      </c>
      <c r="D246">
        <f>SUMIFS('hobbits requirement'!K$3:K$341,'hobbits requirement'!$CH$3:$CH$341,$A246,'hobbits requirement'!$A$3:$A$341,$B246)</f>
        <v>0</v>
      </c>
      <c r="E246">
        <f>SUMIFS('hobbits requirement'!L$3:L$341,'hobbits requirement'!$CH$3:$CH$341,$A246,'hobbits requirement'!$A$3:$A$341,$B246)</f>
        <v>0</v>
      </c>
      <c r="F246">
        <f>SUMIFS('hobbits requirement'!M$3:M$341,'hobbits requirement'!$CH$3:$CH$341,$A246,'hobbits requirement'!$A$3:$A$341,$B246)</f>
        <v>0</v>
      </c>
      <c r="G246">
        <f>SUMIFS('hobbits requirement'!N$3:N$341,'hobbits requirement'!$CH$3:$CH$341,$A246,'hobbits requirement'!$A$3:$A$341,$B246)</f>
        <v>0</v>
      </c>
      <c r="H246">
        <f>SUMIFS('hobbits requirement'!O$3:O$341,'hobbits requirement'!$CH$3:$CH$341,$A246,'hobbits requirement'!$A$3:$A$341,$B246)</f>
        <v>0</v>
      </c>
      <c r="I246">
        <f>SUMIFS('hobbits requirement'!H$3:H$341,'hobbits requirement'!$CH$3:$CH$341,$A246,'hobbits requirement'!$A$3:$A$341,$B246)</f>
        <v>0</v>
      </c>
      <c r="J246">
        <f t="shared" si="79"/>
        <v>0</v>
      </c>
      <c r="K246">
        <f t="shared" si="83"/>
        <v>0</v>
      </c>
      <c r="L246">
        <f t="shared" si="84"/>
        <v>0</v>
      </c>
      <c r="M246">
        <f t="shared" si="85"/>
        <v>0</v>
      </c>
      <c r="N246">
        <f t="shared" si="86"/>
        <v>0</v>
      </c>
      <c r="O246">
        <f t="shared" si="87"/>
        <v>0</v>
      </c>
    </row>
    <row r="247" spans="1:15">
      <c r="A247">
        <v>6</v>
      </c>
      <c r="B247" s="38" t="s">
        <v>375</v>
      </c>
      <c r="C247" t="str">
        <f>VLOOKUP(B247,'hobbits requirement'!$A$3:$B$341,2,FALSE)</f>
        <v>Research</v>
      </c>
      <c r="D247">
        <f>SUMIFS('hobbits requirement'!K$3:K$341,'hobbits requirement'!$CH$3:$CH$341,$A247,'hobbits requirement'!$A$3:$A$341,$B247)</f>
        <v>0</v>
      </c>
      <c r="E247">
        <f>SUMIFS('hobbits requirement'!L$3:L$341,'hobbits requirement'!$CH$3:$CH$341,$A247,'hobbits requirement'!$A$3:$A$341,$B247)</f>
        <v>0</v>
      </c>
      <c r="F247">
        <f>SUMIFS('hobbits requirement'!M$3:M$341,'hobbits requirement'!$CH$3:$CH$341,$A247,'hobbits requirement'!$A$3:$A$341,$B247)</f>
        <v>0</v>
      </c>
      <c r="G247">
        <f>SUMIFS('hobbits requirement'!N$3:N$341,'hobbits requirement'!$CH$3:$CH$341,$A247,'hobbits requirement'!$A$3:$A$341,$B247)</f>
        <v>0</v>
      </c>
      <c r="H247">
        <f>SUMIFS('hobbits requirement'!O$3:O$341,'hobbits requirement'!$CH$3:$CH$341,$A247,'hobbits requirement'!$A$3:$A$341,$B247)</f>
        <v>0</v>
      </c>
      <c r="I247">
        <f>SUMIFS('hobbits requirement'!H$3:H$341,'hobbits requirement'!$CH$3:$CH$341,$A247,'hobbits requirement'!$A$3:$A$341,$B247)</f>
        <v>0</v>
      </c>
      <c r="J247">
        <f t="shared" si="79"/>
        <v>0</v>
      </c>
      <c r="K247">
        <f t="shared" si="83"/>
        <v>0</v>
      </c>
      <c r="L247">
        <f t="shared" si="84"/>
        <v>0</v>
      </c>
      <c r="M247">
        <f t="shared" si="85"/>
        <v>0</v>
      </c>
      <c r="N247">
        <f t="shared" si="86"/>
        <v>0</v>
      </c>
      <c r="O247">
        <f t="shared" si="87"/>
        <v>0</v>
      </c>
    </row>
    <row r="248" spans="1:15">
      <c r="A248">
        <v>6</v>
      </c>
      <c r="B248" s="38" t="s">
        <v>368</v>
      </c>
      <c r="C248" t="str">
        <f>VLOOKUP(B248,'hobbits requirement'!$A$3:$B$341,2,FALSE)</f>
        <v>Research</v>
      </c>
      <c r="D248">
        <f>SUMIFS('hobbits requirement'!K$3:K$341,'hobbits requirement'!$CH$3:$CH$341,$A248,'hobbits requirement'!$A$3:$A$341,$B248)</f>
        <v>0</v>
      </c>
      <c r="E248">
        <f>SUMIFS('hobbits requirement'!L$3:L$341,'hobbits requirement'!$CH$3:$CH$341,$A248,'hobbits requirement'!$A$3:$A$341,$B248)</f>
        <v>0</v>
      </c>
      <c r="F248">
        <f>SUMIFS('hobbits requirement'!M$3:M$341,'hobbits requirement'!$CH$3:$CH$341,$A248,'hobbits requirement'!$A$3:$A$341,$B248)</f>
        <v>0</v>
      </c>
      <c r="G248">
        <f>SUMIFS('hobbits requirement'!N$3:N$341,'hobbits requirement'!$CH$3:$CH$341,$A248,'hobbits requirement'!$A$3:$A$341,$B248)</f>
        <v>0</v>
      </c>
      <c r="H248">
        <f>SUMIFS('hobbits requirement'!O$3:O$341,'hobbits requirement'!$CH$3:$CH$341,$A248,'hobbits requirement'!$A$3:$A$341,$B248)</f>
        <v>0</v>
      </c>
      <c r="I248">
        <f>SUMIFS('hobbits requirement'!H$3:H$341,'hobbits requirement'!$CH$3:$CH$341,$A248,'hobbits requirement'!$A$3:$A$341,$B248)</f>
        <v>0</v>
      </c>
      <c r="J248">
        <f t="shared" si="79"/>
        <v>0</v>
      </c>
      <c r="K248">
        <f t="shared" si="83"/>
        <v>0</v>
      </c>
      <c r="L248">
        <f t="shared" si="84"/>
        <v>0</v>
      </c>
      <c r="M248">
        <f t="shared" si="85"/>
        <v>0</v>
      </c>
      <c r="N248">
        <f t="shared" si="86"/>
        <v>0</v>
      </c>
      <c r="O248">
        <f t="shared" si="87"/>
        <v>0</v>
      </c>
    </row>
    <row r="249" spans="1:15">
      <c r="A249">
        <v>6</v>
      </c>
      <c r="B249" s="38" t="s">
        <v>102</v>
      </c>
      <c r="C249" t="str">
        <f>VLOOKUP(B249,'hobbits requirement'!$A$3:$B$341,2,FALSE)</f>
        <v>Research</v>
      </c>
      <c r="D249">
        <f>SUMIFS('hobbits requirement'!K$3:K$341,'hobbits requirement'!$CH$3:$CH$341,$A249,'hobbits requirement'!$A$3:$A$341,$B249)</f>
        <v>0</v>
      </c>
      <c r="E249">
        <f>SUMIFS('hobbits requirement'!L$3:L$341,'hobbits requirement'!$CH$3:$CH$341,$A249,'hobbits requirement'!$A$3:$A$341,$B249)</f>
        <v>0</v>
      </c>
      <c r="F249">
        <f>SUMIFS('hobbits requirement'!M$3:M$341,'hobbits requirement'!$CH$3:$CH$341,$A249,'hobbits requirement'!$A$3:$A$341,$B249)</f>
        <v>0</v>
      </c>
      <c r="G249">
        <f>SUMIFS('hobbits requirement'!N$3:N$341,'hobbits requirement'!$CH$3:$CH$341,$A249,'hobbits requirement'!$A$3:$A$341,$B249)</f>
        <v>0</v>
      </c>
      <c r="H249">
        <f>SUMIFS('hobbits requirement'!O$3:O$341,'hobbits requirement'!$CH$3:$CH$341,$A249,'hobbits requirement'!$A$3:$A$341,$B249)</f>
        <v>0</v>
      </c>
      <c r="I249">
        <f>SUMIFS('hobbits requirement'!H$3:H$341,'hobbits requirement'!$CH$3:$CH$341,$A249,'hobbits requirement'!$A$3:$A$341,$B249)</f>
        <v>0</v>
      </c>
      <c r="J249">
        <f t="shared" si="79"/>
        <v>0</v>
      </c>
      <c r="K249">
        <f t="shared" si="83"/>
        <v>0</v>
      </c>
      <c r="L249">
        <f t="shared" si="84"/>
        <v>0</v>
      </c>
      <c r="M249">
        <f t="shared" si="85"/>
        <v>0</v>
      </c>
      <c r="N249">
        <f t="shared" si="86"/>
        <v>0</v>
      </c>
      <c r="O249">
        <f t="shared" si="87"/>
        <v>0</v>
      </c>
    </row>
    <row r="250" spans="1:15">
      <c r="A250">
        <v>6</v>
      </c>
      <c r="B250" s="38" t="s">
        <v>377</v>
      </c>
      <c r="C250" t="str">
        <f>VLOOKUP(B250,'hobbits requirement'!$A$3:$B$341,2,FALSE)</f>
        <v>Research</v>
      </c>
      <c r="D250">
        <f>SUMIFS('hobbits requirement'!K$3:K$341,'hobbits requirement'!$CH$3:$CH$341,$A250,'hobbits requirement'!$A$3:$A$341,$B250)</f>
        <v>0</v>
      </c>
      <c r="E250">
        <f>SUMIFS('hobbits requirement'!L$3:L$341,'hobbits requirement'!$CH$3:$CH$341,$A250,'hobbits requirement'!$A$3:$A$341,$B250)</f>
        <v>0</v>
      </c>
      <c r="F250">
        <f>SUMIFS('hobbits requirement'!M$3:M$341,'hobbits requirement'!$CH$3:$CH$341,$A250,'hobbits requirement'!$A$3:$A$341,$B250)</f>
        <v>0</v>
      </c>
      <c r="G250">
        <f>SUMIFS('hobbits requirement'!N$3:N$341,'hobbits requirement'!$CH$3:$CH$341,$A250,'hobbits requirement'!$A$3:$A$341,$B250)</f>
        <v>0</v>
      </c>
      <c r="H250">
        <f>SUMIFS('hobbits requirement'!O$3:O$341,'hobbits requirement'!$CH$3:$CH$341,$A250,'hobbits requirement'!$A$3:$A$341,$B250)</f>
        <v>0</v>
      </c>
      <c r="I250">
        <f>SUMIFS('hobbits requirement'!H$3:H$341,'hobbits requirement'!$CH$3:$CH$341,$A250,'hobbits requirement'!$A$3:$A$341,$B250)</f>
        <v>0</v>
      </c>
      <c r="J250">
        <f t="shared" si="79"/>
        <v>0</v>
      </c>
      <c r="K250">
        <f t="shared" si="83"/>
        <v>0</v>
      </c>
      <c r="L250">
        <f t="shared" si="84"/>
        <v>0</v>
      </c>
      <c r="M250">
        <f t="shared" si="85"/>
        <v>0</v>
      </c>
      <c r="N250">
        <f t="shared" si="86"/>
        <v>0</v>
      </c>
      <c r="O250">
        <f t="shared" si="87"/>
        <v>0</v>
      </c>
    </row>
    <row r="251" spans="1:15">
      <c r="A251">
        <v>6</v>
      </c>
      <c r="B251" s="38" t="s">
        <v>373</v>
      </c>
      <c r="C251" t="str">
        <f>VLOOKUP(B251,'hobbits requirement'!$A$3:$B$341,2,FALSE)</f>
        <v>Research</v>
      </c>
      <c r="D251">
        <f>SUMIFS('hobbits requirement'!K$3:K$341,'hobbits requirement'!$CH$3:$CH$341,$A251,'hobbits requirement'!$A$3:$A$341,$B251)</f>
        <v>0</v>
      </c>
      <c r="E251">
        <f>SUMIFS('hobbits requirement'!L$3:L$341,'hobbits requirement'!$CH$3:$CH$341,$A251,'hobbits requirement'!$A$3:$A$341,$B251)</f>
        <v>0</v>
      </c>
      <c r="F251">
        <f>SUMIFS('hobbits requirement'!M$3:M$341,'hobbits requirement'!$CH$3:$CH$341,$A251,'hobbits requirement'!$A$3:$A$341,$B251)</f>
        <v>0</v>
      </c>
      <c r="G251">
        <f>SUMIFS('hobbits requirement'!N$3:N$341,'hobbits requirement'!$CH$3:$CH$341,$A251,'hobbits requirement'!$A$3:$A$341,$B251)</f>
        <v>0</v>
      </c>
      <c r="H251">
        <f>SUMIFS('hobbits requirement'!O$3:O$341,'hobbits requirement'!$CH$3:$CH$341,$A251,'hobbits requirement'!$A$3:$A$341,$B251)</f>
        <v>0</v>
      </c>
      <c r="I251">
        <f>SUMIFS('hobbits requirement'!H$3:H$341,'hobbits requirement'!$CH$3:$CH$341,$A251,'hobbits requirement'!$A$3:$A$341,$B251)</f>
        <v>0</v>
      </c>
      <c r="J251">
        <f t="shared" si="79"/>
        <v>0</v>
      </c>
      <c r="K251">
        <f t="shared" si="83"/>
        <v>0</v>
      </c>
      <c r="L251">
        <f t="shared" si="84"/>
        <v>0</v>
      </c>
      <c r="M251">
        <f t="shared" si="85"/>
        <v>0</v>
      </c>
      <c r="N251">
        <f t="shared" si="86"/>
        <v>0</v>
      </c>
      <c r="O251">
        <f t="shared" si="87"/>
        <v>0</v>
      </c>
    </row>
    <row r="252" spans="1:15">
      <c r="A252">
        <v>6</v>
      </c>
      <c r="B252" s="38" t="s">
        <v>372</v>
      </c>
      <c r="C252" t="str">
        <f>VLOOKUP(B252,'hobbits requirement'!$A$3:$B$341,2,FALSE)</f>
        <v>Research</v>
      </c>
      <c r="D252">
        <f>SUMIFS('hobbits requirement'!K$3:K$341,'hobbits requirement'!$CH$3:$CH$341,$A252,'hobbits requirement'!$A$3:$A$341,$B252)</f>
        <v>0</v>
      </c>
      <c r="E252">
        <f>SUMIFS('hobbits requirement'!L$3:L$341,'hobbits requirement'!$CH$3:$CH$341,$A252,'hobbits requirement'!$A$3:$A$341,$B252)</f>
        <v>0</v>
      </c>
      <c r="F252">
        <f>SUMIFS('hobbits requirement'!M$3:M$341,'hobbits requirement'!$CH$3:$CH$341,$A252,'hobbits requirement'!$A$3:$A$341,$B252)</f>
        <v>0</v>
      </c>
      <c r="G252">
        <f>SUMIFS('hobbits requirement'!N$3:N$341,'hobbits requirement'!$CH$3:$CH$341,$A252,'hobbits requirement'!$A$3:$A$341,$B252)</f>
        <v>0</v>
      </c>
      <c r="H252">
        <f>SUMIFS('hobbits requirement'!O$3:O$341,'hobbits requirement'!$CH$3:$CH$341,$A252,'hobbits requirement'!$A$3:$A$341,$B252)</f>
        <v>0</v>
      </c>
      <c r="I252">
        <f>SUMIFS('hobbits requirement'!H$3:H$341,'hobbits requirement'!$CH$3:$CH$341,$A252,'hobbits requirement'!$A$3:$A$341,$B252)</f>
        <v>0</v>
      </c>
      <c r="J252">
        <f t="shared" si="79"/>
        <v>0</v>
      </c>
      <c r="K252">
        <f t="shared" si="83"/>
        <v>0</v>
      </c>
      <c r="L252">
        <f t="shared" si="84"/>
        <v>0</v>
      </c>
      <c r="M252">
        <f t="shared" si="85"/>
        <v>0</v>
      </c>
      <c r="N252">
        <f t="shared" si="86"/>
        <v>0</v>
      </c>
      <c r="O252">
        <f t="shared" si="87"/>
        <v>0</v>
      </c>
    </row>
    <row r="253" spans="1:15" ht="25.5">
      <c r="B253" s="38"/>
      <c r="J253" s="41" t="s">
        <v>400</v>
      </c>
      <c r="K253" s="41" t="s">
        <v>395</v>
      </c>
      <c r="L253" s="41" t="s">
        <v>396</v>
      </c>
      <c r="M253" s="41" t="s">
        <v>397</v>
      </c>
      <c r="N253" s="41" t="s">
        <v>398</v>
      </c>
      <c r="O253" s="41" t="s">
        <v>399</v>
      </c>
    </row>
    <row r="254" spans="1:15">
      <c r="B254" s="38"/>
      <c r="J254" s="42">
        <f>SUM(J219:J252)</f>
        <v>0</v>
      </c>
      <c r="K254" s="42">
        <f>SUM(D219:D254)</f>
        <v>0</v>
      </c>
      <c r="L254" s="42">
        <f>SUM(E219:E254)</f>
        <v>0</v>
      </c>
      <c r="M254" s="42">
        <f>SUM(F219:F254)</f>
        <v>0</v>
      </c>
      <c r="N254" s="42">
        <f>SUM(G219:G254)</f>
        <v>0</v>
      </c>
      <c r="O254" s="42">
        <f>SUM(H219:H254)</f>
        <v>0</v>
      </c>
    </row>
    <row r="255" spans="1:15">
      <c r="A255">
        <v>7</v>
      </c>
      <c r="B255" s="38" t="s">
        <v>355</v>
      </c>
      <c r="C255" t="str">
        <f>VLOOKUP(B255,'hobbits requirement'!$A$3:$B$341,2,FALSE)</f>
        <v>Building</v>
      </c>
      <c r="D255">
        <f>SUMIFS('hobbits requirement'!K$3:K$341,'hobbits requirement'!$CH$3:$CH$341,$A255,'hobbits requirement'!$A$3:$A$341,$B255)</f>
        <v>0</v>
      </c>
      <c r="E255">
        <f>SUMIFS('hobbits requirement'!L$3:L$341,'hobbits requirement'!$CH$3:$CH$341,$A255,'hobbits requirement'!$A$3:$A$341,$B255)</f>
        <v>0</v>
      </c>
      <c r="F255">
        <f>SUMIFS('hobbits requirement'!M$3:M$341,'hobbits requirement'!$CH$3:$CH$341,$A255,'hobbits requirement'!$A$3:$A$341,$B255)</f>
        <v>0</v>
      </c>
      <c r="G255">
        <f>SUMIFS('hobbits requirement'!N$3:N$341,'hobbits requirement'!$CH$3:$CH$341,$A255,'hobbits requirement'!$A$3:$A$341,$B255)</f>
        <v>0</v>
      </c>
      <c r="H255">
        <f>SUMIFS('hobbits requirement'!O$3:O$341,'hobbits requirement'!$CH$3:$CH$341,$A255,'hobbits requirement'!$A$3:$A$341,$B255)</f>
        <v>0</v>
      </c>
      <c r="I255">
        <f>SUMIFS('hobbits requirement'!H$3:H$341,'hobbits requirement'!$CH$3:$CH$341,$A255,'hobbits requirement'!$A$3:$A$341,$B255)</f>
        <v>0</v>
      </c>
      <c r="J255">
        <f t="shared" si="79"/>
        <v>0</v>
      </c>
      <c r="K255">
        <f t="shared" ref="K255:K288" si="94">IF(K$290=0,0,ROUND(D255/K$290*100,1))</f>
        <v>0</v>
      </c>
      <c r="L255">
        <f t="shared" ref="L255:L288" si="95">IF(L$290=0,0,ROUND(E255/L$290*100,1))</f>
        <v>0</v>
      </c>
      <c r="M255">
        <f t="shared" ref="M255:M288" si="96">IF(M$290=0,0,ROUND(F255/M$290*100,1))</f>
        <v>0</v>
      </c>
      <c r="N255">
        <f t="shared" ref="N255:N288" si="97">IF(N$290=0,0,ROUND(G255/N$290*100,1))</f>
        <v>0</v>
      </c>
      <c r="O255">
        <f t="shared" ref="O255:O288" si="98">IF(O$290=0,0,ROUND(H255/O$290*100,1))</f>
        <v>0</v>
      </c>
    </row>
    <row r="256" spans="1:15">
      <c r="A256">
        <v>7</v>
      </c>
      <c r="B256" s="39" t="s">
        <v>356</v>
      </c>
      <c r="C256" t="str">
        <f>VLOOKUP(B256,'hobbits requirement'!$A$3:$B$341,2,FALSE)</f>
        <v>Building</v>
      </c>
      <c r="D256">
        <f>SUMIFS('hobbits requirement'!K$3:K$341,'hobbits requirement'!$CH$3:$CH$341,$A256,'hobbits requirement'!$A$3:$A$341,$B256)</f>
        <v>0</v>
      </c>
      <c r="E256">
        <f>SUMIFS('hobbits requirement'!L$3:L$341,'hobbits requirement'!$CH$3:$CH$341,$A256,'hobbits requirement'!$A$3:$A$341,$B256)</f>
        <v>0</v>
      </c>
      <c r="F256">
        <f>SUMIFS('hobbits requirement'!M$3:M$341,'hobbits requirement'!$CH$3:$CH$341,$A256,'hobbits requirement'!$A$3:$A$341,$B256)</f>
        <v>0</v>
      </c>
      <c r="G256">
        <f>SUMIFS('hobbits requirement'!N$3:N$341,'hobbits requirement'!$CH$3:$CH$341,$A256,'hobbits requirement'!$A$3:$A$341,$B256)</f>
        <v>0</v>
      </c>
      <c r="H256">
        <f>SUMIFS('hobbits requirement'!O$3:O$341,'hobbits requirement'!$CH$3:$CH$341,$A256,'hobbits requirement'!$A$3:$A$341,$B256)</f>
        <v>0</v>
      </c>
      <c r="I256">
        <f>SUMIFS('hobbits requirement'!H$3:H$341,'hobbits requirement'!$CH$3:$CH$341,$A256,'hobbits requirement'!$A$3:$A$341,$B256)</f>
        <v>0</v>
      </c>
      <c r="J256">
        <f t="shared" si="79"/>
        <v>0</v>
      </c>
      <c r="K256">
        <f t="shared" si="94"/>
        <v>0</v>
      </c>
      <c r="L256">
        <f t="shared" si="95"/>
        <v>0</v>
      </c>
      <c r="M256">
        <f t="shared" si="96"/>
        <v>0</v>
      </c>
      <c r="N256">
        <f t="shared" si="97"/>
        <v>0</v>
      </c>
      <c r="O256">
        <f t="shared" si="98"/>
        <v>0</v>
      </c>
    </row>
    <row r="257" spans="1:15">
      <c r="A257">
        <v>7</v>
      </c>
      <c r="B257" s="38" t="s">
        <v>358</v>
      </c>
      <c r="C257" t="str">
        <f>VLOOKUP(B257,'hobbits requirement'!$A$3:$B$341,2,FALSE)</f>
        <v>Building</v>
      </c>
      <c r="D257">
        <f>SUMIFS('hobbits requirement'!K$3:K$341,'hobbits requirement'!$CH$3:$CH$341,$A257,'hobbits requirement'!$A$3:$A$341,$B257)</f>
        <v>0</v>
      </c>
      <c r="E257">
        <f>SUMIFS('hobbits requirement'!L$3:L$341,'hobbits requirement'!$CH$3:$CH$341,$A257,'hobbits requirement'!$A$3:$A$341,$B257)</f>
        <v>0</v>
      </c>
      <c r="F257">
        <f>SUMIFS('hobbits requirement'!M$3:M$341,'hobbits requirement'!$CH$3:$CH$341,$A257,'hobbits requirement'!$A$3:$A$341,$B257)</f>
        <v>0</v>
      </c>
      <c r="G257">
        <f>SUMIFS('hobbits requirement'!N$3:N$341,'hobbits requirement'!$CH$3:$CH$341,$A257,'hobbits requirement'!$A$3:$A$341,$B257)</f>
        <v>0</v>
      </c>
      <c r="H257">
        <f>SUMIFS('hobbits requirement'!O$3:O$341,'hobbits requirement'!$CH$3:$CH$341,$A257,'hobbits requirement'!$A$3:$A$341,$B257)</f>
        <v>0</v>
      </c>
      <c r="I257">
        <f>SUMIFS('hobbits requirement'!H$3:H$341,'hobbits requirement'!$CH$3:$CH$341,$A257,'hobbits requirement'!$A$3:$A$341,$B257)</f>
        <v>0</v>
      </c>
      <c r="J257">
        <f t="shared" si="79"/>
        <v>0</v>
      </c>
      <c r="K257">
        <f t="shared" si="94"/>
        <v>0</v>
      </c>
      <c r="L257">
        <f t="shared" si="95"/>
        <v>0</v>
      </c>
      <c r="M257">
        <f t="shared" si="96"/>
        <v>0</v>
      </c>
      <c r="N257">
        <f t="shared" si="97"/>
        <v>0</v>
      </c>
      <c r="O257">
        <f t="shared" si="98"/>
        <v>0</v>
      </c>
    </row>
    <row r="258" spans="1:15">
      <c r="A258">
        <v>7</v>
      </c>
      <c r="B258" s="38" t="s">
        <v>75</v>
      </c>
      <c r="C258" t="str">
        <f>VLOOKUP(B258,'hobbits requirement'!$A$3:$B$341,2,FALSE)</f>
        <v>Building</v>
      </c>
      <c r="D258">
        <f>SUMIFS('hobbits requirement'!K$3:K$341,'hobbits requirement'!$CH$3:$CH$341,$A258,'hobbits requirement'!$A$3:$A$341,$B258)</f>
        <v>0</v>
      </c>
      <c r="E258">
        <f>SUMIFS('hobbits requirement'!L$3:L$341,'hobbits requirement'!$CH$3:$CH$341,$A258,'hobbits requirement'!$A$3:$A$341,$B258)</f>
        <v>0</v>
      </c>
      <c r="F258">
        <f>SUMIFS('hobbits requirement'!M$3:M$341,'hobbits requirement'!$CH$3:$CH$341,$A258,'hobbits requirement'!$A$3:$A$341,$B258)</f>
        <v>0</v>
      </c>
      <c r="G258">
        <f>SUMIFS('hobbits requirement'!N$3:N$341,'hobbits requirement'!$CH$3:$CH$341,$A258,'hobbits requirement'!$A$3:$A$341,$B258)</f>
        <v>0</v>
      </c>
      <c r="H258">
        <f>SUMIFS('hobbits requirement'!O$3:O$341,'hobbits requirement'!$CH$3:$CH$341,$A258,'hobbits requirement'!$A$3:$A$341,$B258)</f>
        <v>0</v>
      </c>
      <c r="I258">
        <f>SUMIFS('hobbits requirement'!H$3:H$341,'hobbits requirement'!$CH$3:$CH$341,$A258,'hobbits requirement'!$A$3:$A$341,$B258)</f>
        <v>0</v>
      </c>
      <c r="J258">
        <f t="shared" si="79"/>
        <v>0</v>
      </c>
      <c r="K258">
        <f t="shared" si="94"/>
        <v>0</v>
      </c>
      <c r="L258">
        <f t="shared" si="95"/>
        <v>0</v>
      </c>
      <c r="M258">
        <f t="shared" si="96"/>
        <v>0</v>
      </c>
      <c r="N258">
        <f t="shared" si="97"/>
        <v>0</v>
      </c>
      <c r="O258">
        <f t="shared" si="98"/>
        <v>0</v>
      </c>
    </row>
    <row r="259" spans="1:15">
      <c r="A259">
        <v>7</v>
      </c>
      <c r="B259" s="38" t="s">
        <v>357</v>
      </c>
      <c r="C259" t="str">
        <f>VLOOKUP(B259,'hobbits requirement'!$A$3:$B$341,2,FALSE)</f>
        <v>Building</v>
      </c>
      <c r="D259">
        <f>SUMIFS('hobbits requirement'!K$3:K$341,'hobbits requirement'!$CH$3:$CH$341,$A259,'hobbits requirement'!$A$3:$A$341,$B259)</f>
        <v>0</v>
      </c>
      <c r="E259">
        <f>SUMIFS('hobbits requirement'!L$3:L$341,'hobbits requirement'!$CH$3:$CH$341,$A259,'hobbits requirement'!$A$3:$A$341,$B259)</f>
        <v>0</v>
      </c>
      <c r="F259">
        <f>SUMIFS('hobbits requirement'!M$3:M$341,'hobbits requirement'!$CH$3:$CH$341,$A259,'hobbits requirement'!$A$3:$A$341,$B259)</f>
        <v>0</v>
      </c>
      <c r="G259">
        <f>SUMIFS('hobbits requirement'!N$3:N$341,'hobbits requirement'!$CH$3:$CH$341,$A259,'hobbits requirement'!$A$3:$A$341,$B259)</f>
        <v>0</v>
      </c>
      <c r="H259">
        <f>SUMIFS('hobbits requirement'!O$3:O$341,'hobbits requirement'!$CH$3:$CH$341,$A259,'hobbits requirement'!$A$3:$A$341,$B259)</f>
        <v>0</v>
      </c>
      <c r="I259">
        <f>SUMIFS('hobbits requirement'!H$3:H$341,'hobbits requirement'!$CH$3:$CH$341,$A259,'hobbits requirement'!$A$3:$A$341,$B259)</f>
        <v>0</v>
      </c>
      <c r="J259">
        <f t="shared" si="79"/>
        <v>0</v>
      </c>
      <c r="K259">
        <f t="shared" si="94"/>
        <v>0</v>
      </c>
      <c r="L259">
        <f t="shared" si="95"/>
        <v>0</v>
      </c>
      <c r="M259">
        <f t="shared" si="96"/>
        <v>0</v>
      </c>
      <c r="N259">
        <f t="shared" si="97"/>
        <v>0</v>
      </c>
      <c r="O259">
        <f t="shared" si="98"/>
        <v>0</v>
      </c>
    </row>
    <row r="260" spans="1:15">
      <c r="A260">
        <v>7</v>
      </c>
      <c r="B260" s="38" t="s">
        <v>361</v>
      </c>
      <c r="C260" t="str">
        <f>VLOOKUP(B260,'hobbits requirement'!$A$3:$B$341,2,FALSE)</f>
        <v>Building</v>
      </c>
      <c r="D260">
        <f>SUMIFS('hobbits requirement'!K$3:K$341,'hobbits requirement'!$CH$3:$CH$341,$A260,'hobbits requirement'!$A$3:$A$341,$B260)</f>
        <v>0</v>
      </c>
      <c r="E260">
        <f>SUMIFS('hobbits requirement'!L$3:L$341,'hobbits requirement'!$CH$3:$CH$341,$A260,'hobbits requirement'!$A$3:$A$341,$B260)</f>
        <v>0</v>
      </c>
      <c r="F260">
        <f>SUMIFS('hobbits requirement'!M$3:M$341,'hobbits requirement'!$CH$3:$CH$341,$A260,'hobbits requirement'!$A$3:$A$341,$B260)</f>
        <v>0</v>
      </c>
      <c r="G260">
        <f>SUMIFS('hobbits requirement'!N$3:N$341,'hobbits requirement'!$CH$3:$CH$341,$A260,'hobbits requirement'!$A$3:$A$341,$B260)</f>
        <v>0</v>
      </c>
      <c r="H260">
        <f>SUMIFS('hobbits requirement'!O$3:O$341,'hobbits requirement'!$CH$3:$CH$341,$A260,'hobbits requirement'!$A$3:$A$341,$B260)</f>
        <v>0</v>
      </c>
      <c r="I260">
        <f>SUMIFS('hobbits requirement'!H$3:H$341,'hobbits requirement'!$CH$3:$CH$341,$A260,'hobbits requirement'!$A$3:$A$341,$B260)</f>
        <v>0</v>
      </c>
      <c r="J260">
        <f t="shared" si="79"/>
        <v>0</v>
      </c>
      <c r="K260">
        <f t="shared" si="94"/>
        <v>0</v>
      </c>
      <c r="L260">
        <f t="shared" si="95"/>
        <v>0</v>
      </c>
      <c r="M260">
        <f t="shared" si="96"/>
        <v>0</v>
      </c>
      <c r="N260">
        <f t="shared" si="97"/>
        <v>0</v>
      </c>
      <c r="O260">
        <f t="shared" si="98"/>
        <v>0</v>
      </c>
    </row>
    <row r="261" spans="1:15">
      <c r="A261">
        <v>7</v>
      </c>
      <c r="B261" s="38" t="s">
        <v>359</v>
      </c>
      <c r="C261" t="str">
        <f>VLOOKUP(B261,'hobbits requirement'!$A$3:$B$341,2,FALSE)</f>
        <v>Building</v>
      </c>
      <c r="D261">
        <f>SUMIFS('hobbits requirement'!K$3:K$341,'hobbits requirement'!$CH$3:$CH$341,$A261,'hobbits requirement'!$A$3:$A$341,$B261)</f>
        <v>0</v>
      </c>
      <c r="E261">
        <f>SUMIFS('hobbits requirement'!L$3:L$341,'hobbits requirement'!$CH$3:$CH$341,$A261,'hobbits requirement'!$A$3:$A$341,$B261)</f>
        <v>0</v>
      </c>
      <c r="F261">
        <f>SUMIFS('hobbits requirement'!M$3:M$341,'hobbits requirement'!$CH$3:$CH$341,$A261,'hobbits requirement'!$A$3:$A$341,$B261)</f>
        <v>0</v>
      </c>
      <c r="G261">
        <f>SUMIFS('hobbits requirement'!N$3:N$341,'hobbits requirement'!$CH$3:$CH$341,$A261,'hobbits requirement'!$A$3:$A$341,$B261)</f>
        <v>0</v>
      </c>
      <c r="H261">
        <f>SUMIFS('hobbits requirement'!O$3:O$341,'hobbits requirement'!$CH$3:$CH$341,$A261,'hobbits requirement'!$A$3:$A$341,$B261)</f>
        <v>0</v>
      </c>
      <c r="I261">
        <f>SUMIFS('hobbits requirement'!H$3:H$341,'hobbits requirement'!$CH$3:$CH$341,$A261,'hobbits requirement'!$A$3:$A$341,$B261)</f>
        <v>0</v>
      </c>
      <c r="J261">
        <f t="shared" si="79"/>
        <v>0</v>
      </c>
      <c r="K261">
        <f t="shared" si="94"/>
        <v>0</v>
      </c>
      <c r="L261">
        <f t="shared" si="95"/>
        <v>0</v>
      </c>
      <c r="M261">
        <f t="shared" si="96"/>
        <v>0</v>
      </c>
      <c r="N261">
        <f t="shared" si="97"/>
        <v>0</v>
      </c>
      <c r="O261">
        <f t="shared" si="98"/>
        <v>0</v>
      </c>
    </row>
    <row r="262" spans="1:15">
      <c r="A262">
        <v>7</v>
      </c>
      <c r="B262" s="38" t="s">
        <v>79</v>
      </c>
      <c r="C262" t="str">
        <f>VLOOKUP(B262,'hobbits requirement'!$A$3:$B$341,2,FALSE)</f>
        <v>Building</v>
      </c>
      <c r="D262">
        <f>SUMIFS('hobbits requirement'!K$3:K$341,'hobbits requirement'!$CH$3:$CH$341,$A262,'hobbits requirement'!$A$3:$A$341,$B262)</f>
        <v>0</v>
      </c>
      <c r="E262">
        <f>SUMIFS('hobbits requirement'!L$3:L$341,'hobbits requirement'!$CH$3:$CH$341,$A262,'hobbits requirement'!$A$3:$A$341,$B262)</f>
        <v>0</v>
      </c>
      <c r="F262">
        <f>SUMIFS('hobbits requirement'!M$3:M$341,'hobbits requirement'!$CH$3:$CH$341,$A262,'hobbits requirement'!$A$3:$A$341,$B262)</f>
        <v>0</v>
      </c>
      <c r="G262">
        <f>SUMIFS('hobbits requirement'!N$3:N$341,'hobbits requirement'!$CH$3:$CH$341,$A262,'hobbits requirement'!$A$3:$A$341,$B262)</f>
        <v>0</v>
      </c>
      <c r="H262">
        <f>SUMIFS('hobbits requirement'!O$3:O$341,'hobbits requirement'!$CH$3:$CH$341,$A262,'hobbits requirement'!$A$3:$A$341,$B262)</f>
        <v>0</v>
      </c>
      <c r="I262">
        <f>SUMIFS('hobbits requirement'!H$3:H$341,'hobbits requirement'!$CH$3:$CH$341,$A262,'hobbits requirement'!$A$3:$A$341,$B262)</f>
        <v>0</v>
      </c>
      <c r="J262">
        <f t="shared" si="79"/>
        <v>0</v>
      </c>
      <c r="K262">
        <f t="shared" si="94"/>
        <v>0</v>
      </c>
      <c r="L262">
        <f t="shared" si="95"/>
        <v>0</v>
      </c>
      <c r="M262">
        <f t="shared" si="96"/>
        <v>0</v>
      </c>
      <c r="N262">
        <f t="shared" si="97"/>
        <v>0</v>
      </c>
      <c r="O262">
        <f t="shared" si="98"/>
        <v>0</v>
      </c>
    </row>
    <row r="263" spans="1:15">
      <c r="A263">
        <v>7</v>
      </c>
      <c r="B263" s="38" t="s">
        <v>362</v>
      </c>
      <c r="C263" t="str">
        <f>VLOOKUP(B263,'hobbits requirement'!$A$3:$B$341,2,FALSE)</f>
        <v>Building</v>
      </c>
      <c r="D263">
        <f>SUMIFS('hobbits requirement'!K$3:K$341,'hobbits requirement'!$CH$3:$CH$341,$A263,'hobbits requirement'!$A$3:$A$341,$B263)</f>
        <v>0</v>
      </c>
      <c r="E263">
        <f>SUMIFS('hobbits requirement'!L$3:L$341,'hobbits requirement'!$CH$3:$CH$341,$A263,'hobbits requirement'!$A$3:$A$341,$B263)</f>
        <v>0</v>
      </c>
      <c r="F263">
        <f>SUMIFS('hobbits requirement'!M$3:M$341,'hobbits requirement'!$CH$3:$CH$341,$A263,'hobbits requirement'!$A$3:$A$341,$B263)</f>
        <v>0</v>
      </c>
      <c r="G263">
        <f>SUMIFS('hobbits requirement'!N$3:N$341,'hobbits requirement'!$CH$3:$CH$341,$A263,'hobbits requirement'!$A$3:$A$341,$B263)</f>
        <v>0</v>
      </c>
      <c r="H263">
        <f>SUMIFS('hobbits requirement'!O$3:O$341,'hobbits requirement'!$CH$3:$CH$341,$A263,'hobbits requirement'!$A$3:$A$341,$B263)</f>
        <v>0</v>
      </c>
      <c r="I263">
        <f>SUMIFS('hobbits requirement'!H$3:H$341,'hobbits requirement'!$CH$3:$CH$341,$A263,'hobbits requirement'!$A$3:$A$341,$B263)</f>
        <v>0</v>
      </c>
      <c r="J263">
        <f t="shared" si="79"/>
        <v>0</v>
      </c>
      <c r="K263">
        <f t="shared" si="94"/>
        <v>0</v>
      </c>
      <c r="L263">
        <f t="shared" si="95"/>
        <v>0</v>
      </c>
      <c r="M263">
        <f t="shared" si="96"/>
        <v>0</v>
      </c>
      <c r="N263">
        <f t="shared" si="97"/>
        <v>0</v>
      </c>
      <c r="O263">
        <f t="shared" si="98"/>
        <v>0</v>
      </c>
    </row>
    <row r="264" spans="1:15">
      <c r="A264">
        <v>7</v>
      </c>
      <c r="B264" s="38" t="s">
        <v>363</v>
      </c>
      <c r="C264" t="str">
        <f>VLOOKUP(B264,'hobbits requirement'!$A$3:$B$341,2,FALSE)</f>
        <v>Building</v>
      </c>
      <c r="D264">
        <f>SUMIFS('hobbits requirement'!K$3:K$341,'hobbits requirement'!$CH$3:$CH$341,$A264,'hobbits requirement'!$A$3:$A$341,$B264)</f>
        <v>0</v>
      </c>
      <c r="E264">
        <f>SUMIFS('hobbits requirement'!L$3:L$341,'hobbits requirement'!$CH$3:$CH$341,$A264,'hobbits requirement'!$A$3:$A$341,$B264)</f>
        <v>0</v>
      </c>
      <c r="F264">
        <f>SUMIFS('hobbits requirement'!M$3:M$341,'hobbits requirement'!$CH$3:$CH$341,$A264,'hobbits requirement'!$A$3:$A$341,$B264)</f>
        <v>0</v>
      </c>
      <c r="G264">
        <f>SUMIFS('hobbits requirement'!N$3:N$341,'hobbits requirement'!$CH$3:$CH$341,$A264,'hobbits requirement'!$A$3:$A$341,$B264)</f>
        <v>0</v>
      </c>
      <c r="H264">
        <f>SUMIFS('hobbits requirement'!O$3:O$341,'hobbits requirement'!$CH$3:$CH$341,$A264,'hobbits requirement'!$A$3:$A$341,$B264)</f>
        <v>0</v>
      </c>
      <c r="I264">
        <f>SUMIFS('hobbits requirement'!H$3:H$341,'hobbits requirement'!$CH$3:$CH$341,$A264,'hobbits requirement'!$A$3:$A$341,$B264)</f>
        <v>0</v>
      </c>
      <c r="J264">
        <f t="shared" si="79"/>
        <v>0</v>
      </c>
      <c r="K264">
        <f t="shared" si="94"/>
        <v>0</v>
      </c>
      <c r="L264">
        <f t="shared" si="95"/>
        <v>0</v>
      </c>
      <c r="M264">
        <f t="shared" si="96"/>
        <v>0</v>
      </c>
      <c r="N264">
        <f t="shared" si="97"/>
        <v>0</v>
      </c>
      <c r="O264">
        <f t="shared" si="98"/>
        <v>0</v>
      </c>
    </row>
    <row r="265" spans="1:15">
      <c r="A265">
        <v>7</v>
      </c>
      <c r="B265" s="38" t="s">
        <v>367</v>
      </c>
      <c r="C265" t="str">
        <f>VLOOKUP(B265,'hobbits requirement'!$A$3:$B$341,2,FALSE)</f>
        <v>Building</v>
      </c>
      <c r="D265">
        <f>SUMIFS('hobbits requirement'!K$3:K$341,'hobbits requirement'!$CH$3:$CH$341,$A265,'hobbits requirement'!$A$3:$A$341,$B265)</f>
        <v>0</v>
      </c>
      <c r="E265">
        <f>SUMIFS('hobbits requirement'!L$3:L$341,'hobbits requirement'!$CH$3:$CH$341,$A265,'hobbits requirement'!$A$3:$A$341,$B265)</f>
        <v>0</v>
      </c>
      <c r="F265">
        <f>SUMIFS('hobbits requirement'!M$3:M$341,'hobbits requirement'!$CH$3:$CH$341,$A265,'hobbits requirement'!$A$3:$A$341,$B265)</f>
        <v>0</v>
      </c>
      <c r="G265">
        <f>SUMIFS('hobbits requirement'!N$3:N$341,'hobbits requirement'!$CH$3:$CH$341,$A265,'hobbits requirement'!$A$3:$A$341,$B265)</f>
        <v>0</v>
      </c>
      <c r="H265">
        <f>SUMIFS('hobbits requirement'!O$3:O$341,'hobbits requirement'!$CH$3:$CH$341,$A265,'hobbits requirement'!$A$3:$A$341,$B265)</f>
        <v>0</v>
      </c>
      <c r="I265">
        <f>SUMIFS('hobbits requirement'!H$3:H$341,'hobbits requirement'!$CH$3:$CH$341,$A265,'hobbits requirement'!$A$3:$A$341,$B265)</f>
        <v>0</v>
      </c>
      <c r="J265">
        <f t="shared" si="79"/>
        <v>0</v>
      </c>
      <c r="K265">
        <f t="shared" si="94"/>
        <v>0</v>
      </c>
      <c r="L265">
        <f t="shared" si="95"/>
        <v>0</v>
      </c>
      <c r="M265">
        <f t="shared" si="96"/>
        <v>0</v>
      </c>
      <c r="N265">
        <f t="shared" si="97"/>
        <v>0</v>
      </c>
      <c r="O265">
        <f t="shared" si="98"/>
        <v>0</v>
      </c>
    </row>
    <row r="266" spans="1:15">
      <c r="A266">
        <v>7</v>
      </c>
      <c r="B266" s="38" t="s">
        <v>360</v>
      </c>
      <c r="C266" t="str">
        <f>VLOOKUP(B266,'hobbits requirement'!$A$3:$B$341,2,FALSE)</f>
        <v>Building</v>
      </c>
      <c r="D266">
        <f>SUMIFS('hobbits requirement'!K$3:K$341,'hobbits requirement'!$CH$3:$CH$341,$A266,'hobbits requirement'!$A$3:$A$341,$B266)</f>
        <v>0</v>
      </c>
      <c r="E266">
        <f>SUMIFS('hobbits requirement'!L$3:L$341,'hobbits requirement'!$CH$3:$CH$341,$A266,'hobbits requirement'!$A$3:$A$341,$B266)</f>
        <v>0</v>
      </c>
      <c r="F266">
        <f>SUMIFS('hobbits requirement'!M$3:M$341,'hobbits requirement'!$CH$3:$CH$341,$A266,'hobbits requirement'!$A$3:$A$341,$B266)</f>
        <v>0</v>
      </c>
      <c r="G266">
        <f>SUMIFS('hobbits requirement'!N$3:N$341,'hobbits requirement'!$CH$3:$CH$341,$A266,'hobbits requirement'!$A$3:$A$341,$B266)</f>
        <v>0</v>
      </c>
      <c r="H266">
        <f>SUMIFS('hobbits requirement'!O$3:O$341,'hobbits requirement'!$CH$3:$CH$341,$A266,'hobbits requirement'!$A$3:$A$341,$B266)</f>
        <v>0</v>
      </c>
      <c r="I266">
        <f>SUMIFS('hobbits requirement'!H$3:H$341,'hobbits requirement'!$CH$3:$CH$341,$A266,'hobbits requirement'!$A$3:$A$341,$B266)</f>
        <v>0</v>
      </c>
      <c r="J266">
        <f t="shared" si="79"/>
        <v>0</v>
      </c>
      <c r="K266">
        <f t="shared" si="94"/>
        <v>0</v>
      </c>
      <c r="L266">
        <f t="shared" si="95"/>
        <v>0</v>
      </c>
      <c r="M266">
        <f t="shared" si="96"/>
        <v>0</v>
      </c>
      <c r="N266">
        <f t="shared" si="97"/>
        <v>0</v>
      </c>
      <c r="O266">
        <f t="shared" si="98"/>
        <v>0</v>
      </c>
    </row>
    <row r="267" spans="1:15">
      <c r="A267">
        <v>7</v>
      </c>
      <c r="B267" s="39" t="s">
        <v>968</v>
      </c>
      <c r="C267" t="str">
        <f>VLOOKUP(B267,'hobbits requirement'!$A$3:$B$341,2,FALSE)</f>
        <v>Building</v>
      </c>
      <c r="D267">
        <f>SUMIFS('hobbits requirement'!K$3:K$341,'hobbits requirement'!$CH$3:$CH$341,$A267,'hobbits requirement'!$A$3:$A$341,$B267)</f>
        <v>0</v>
      </c>
      <c r="E267">
        <f>SUMIFS('hobbits requirement'!L$3:L$341,'hobbits requirement'!$CH$3:$CH$341,$A267,'hobbits requirement'!$A$3:$A$341,$B267)</f>
        <v>0</v>
      </c>
      <c r="F267">
        <f>SUMIFS('hobbits requirement'!M$3:M$341,'hobbits requirement'!$CH$3:$CH$341,$A267,'hobbits requirement'!$A$3:$A$341,$B267)</f>
        <v>0</v>
      </c>
      <c r="G267">
        <f>SUMIFS('hobbits requirement'!N$3:N$341,'hobbits requirement'!$CH$3:$CH$341,$A267,'hobbits requirement'!$A$3:$A$341,$B267)</f>
        <v>0</v>
      </c>
      <c r="H267">
        <f>SUMIFS('hobbits requirement'!O$3:O$341,'hobbits requirement'!$CH$3:$CH$341,$A267,'hobbits requirement'!$A$3:$A$341,$B267)</f>
        <v>0</v>
      </c>
      <c r="I267">
        <f>SUMIFS('hobbits requirement'!H$3:H$341,'hobbits requirement'!$CH$3:$CH$341,$A267,'hobbits requirement'!$A$3:$A$341,$B267)</f>
        <v>0</v>
      </c>
      <c r="J267">
        <f t="shared" ref="J267" si="99">ROUNDUP(I267/30,0)</f>
        <v>0</v>
      </c>
      <c r="K267">
        <f t="shared" ref="K267" si="100">IF(K$290=0,0,ROUND(D267/K$290*100,1))</f>
        <v>0</v>
      </c>
      <c r="L267">
        <f t="shared" ref="L267" si="101">IF(L$290=0,0,ROUND(E267/L$290*100,1))</f>
        <v>0</v>
      </c>
      <c r="M267">
        <f t="shared" ref="M267" si="102">IF(M$290=0,0,ROUND(F267/M$290*100,1))</f>
        <v>0</v>
      </c>
      <c r="N267">
        <f t="shared" ref="N267" si="103">IF(N$290=0,0,ROUND(G267/N$290*100,1))</f>
        <v>0</v>
      </c>
      <c r="O267">
        <f t="shared" ref="O267" si="104">IF(O$290=0,0,ROUND(H267/O$290*100,1))</f>
        <v>0</v>
      </c>
    </row>
    <row r="268" spans="1:15">
      <c r="A268">
        <v>7</v>
      </c>
      <c r="B268" s="37" t="s">
        <v>405</v>
      </c>
      <c r="C268" t="str">
        <f>VLOOKUP(B268,'hobbits requirement'!$A$3:$B$341,2,FALSE)</f>
        <v>Building</v>
      </c>
      <c r="D268">
        <f>SUMIFS('hobbits requirement'!K$3:K$341,'hobbits requirement'!$CH$3:$CH$341,$A268,'hobbits requirement'!$A$3:$A$341,$B268)</f>
        <v>0</v>
      </c>
      <c r="E268">
        <f>SUMIFS('hobbits requirement'!L$3:L$341,'hobbits requirement'!$CH$3:$CH$341,$A268,'hobbits requirement'!$A$3:$A$341,$B268)</f>
        <v>409200</v>
      </c>
      <c r="F268">
        <f>SUMIFS('hobbits requirement'!M$3:M$341,'hobbits requirement'!$CH$3:$CH$341,$A268,'hobbits requirement'!$A$3:$A$341,$B268)</f>
        <v>2046000</v>
      </c>
      <c r="G268">
        <f>SUMIFS('hobbits requirement'!N$3:N$341,'hobbits requirement'!$CH$3:$CH$341,$A268,'hobbits requirement'!$A$3:$A$341,$B268)</f>
        <v>3069000</v>
      </c>
      <c r="H268">
        <f>SUMIFS('hobbits requirement'!O$3:O$341,'hobbits requirement'!$CH$3:$CH$341,$A268,'hobbits requirement'!$A$3:$A$341,$B268)</f>
        <v>511500</v>
      </c>
      <c r="I268">
        <f>SUMIFS('hobbits requirement'!H$3:H$341,'hobbits requirement'!$CH$3:$CH$341,$A268,'hobbits requirement'!$A$3:$A$341,$B268)</f>
        <v>2301750</v>
      </c>
      <c r="J268">
        <f t="shared" si="79"/>
        <v>76725</v>
      </c>
      <c r="K268">
        <f t="shared" si="94"/>
        <v>0</v>
      </c>
      <c r="L268">
        <f t="shared" si="95"/>
        <v>100</v>
      </c>
      <c r="M268">
        <f t="shared" si="96"/>
        <v>100</v>
      </c>
      <c r="N268">
        <f t="shared" si="97"/>
        <v>100</v>
      </c>
      <c r="O268">
        <f t="shared" si="98"/>
        <v>100</v>
      </c>
    </row>
    <row r="269" spans="1:15">
      <c r="A269">
        <v>7</v>
      </c>
      <c r="B269" s="38" t="s">
        <v>366</v>
      </c>
      <c r="C269" t="str">
        <f>VLOOKUP(B269,'hobbits requirement'!$A$3:$B$341,2,FALSE)</f>
        <v>Building</v>
      </c>
      <c r="D269">
        <f>SUMIFS('hobbits requirement'!K$3:K$341,'hobbits requirement'!$CH$3:$CH$341,$A269,'hobbits requirement'!$A$3:$A$341,$B269)</f>
        <v>0</v>
      </c>
      <c r="E269">
        <f>SUMIFS('hobbits requirement'!L$3:L$341,'hobbits requirement'!$CH$3:$CH$341,$A269,'hobbits requirement'!$A$3:$A$341,$B269)</f>
        <v>0</v>
      </c>
      <c r="F269">
        <f>SUMIFS('hobbits requirement'!M$3:M$341,'hobbits requirement'!$CH$3:$CH$341,$A269,'hobbits requirement'!$A$3:$A$341,$B269)</f>
        <v>0</v>
      </c>
      <c r="G269">
        <f>SUMIFS('hobbits requirement'!N$3:N$341,'hobbits requirement'!$CH$3:$CH$341,$A269,'hobbits requirement'!$A$3:$A$341,$B269)</f>
        <v>0</v>
      </c>
      <c r="H269">
        <f>SUMIFS('hobbits requirement'!O$3:O$341,'hobbits requirement'!$CH$3:$CH$341,$A269,'hobbits requirement'!$A$3:$A$341,$B269)</f>
        <v>0</v>
      </c>
      <c r="I269">
        <f>SUMIFS('hobbits requirement'!H$3:H$341,'hobbits requirement'!$CH$3:$CH$341,$A269,'hobbits requirement'!$A$3:$A$341,$B269)</f>
        <v>0</v>
      </c>
      <c r="J269">
        <f t="shared" si="79"/>
        <v>0</v>
      </c>
      <c r="K269">
        <f t="shared" si="94"/>
        <v>0</v>
      </c>
      <c r="L269">
        <f t="shared" si="95"/>
        <v>0</v>
      </c>
      <c r="M269">
        <f t="shared" si="96"/>
        <v>0</v>
      </c>
      <c r="N269">
        <f t="shared" si="97"/>
        <v>0</v>
      </c>
      <c r="O269">
        <f t="shared" si="98"/>
        <v>0</v>
      </c>
    </row>
    <row r="270" spans="1:15">
      <c r="A270">
        <v>7</v>
      </c>
      <c r="B270" s="38" t="s">
        <v>87</v>
      </c>
      <c r="C270" t="str">
        <f>VLOOKUP(B270,'hobbits requirement'!$A$3:$B$341,2,FALSE)</f>
        <v>Building</v>
      </c>
      <c r="D270">
        <f>SUMIFS('hobbits requirement'!K$3:K$341,'hobbits requirement'!$CH$3:$CH$341,$A270,'hobbits requirement'!$A$3:$A$341,$B270)</f>
        <v>0</v>
      </c>
      <c r="E270">
        <f>SUMIFS('hobbits requirement'!L$3:L$341,'hobbits requirement'!$CH$3:$CH$341,$A270,'hobbits requirement'!$A$3:$A$341,$B270)</f>
        <v>0</v>
      </c>
      <c r="F270">
        <f>SUMIFS('hobbits requirement'!M$3:M$341,'hobbits requirement'!$CH$3:$CH$341,$A270,'hobbits requirement'!$A$3:$A$341,$B270)</f>
        <v>0</v>
      </c>
      <c r="G270">
        <f>SUMIFS('hobbits requirement'!N$3:N$341,'hobbits requirement'!$CH$3:$CH$341,$A270,'hobbits requirement'!$A$3:$A$341,$B270)</f>
        <v>0</v>
      </c>
      <c r="H270">
        <f>SUMIFS('hobbits requirement'!O$3:O$341,'hobbits requirement'!$CH$3:$CH$341,$A270,'hobbits requirement'!$A$3:$A$341,$B270)</f>
        <v>0</v>
      </c>
      <c r="I270">
        <f>SUMIFS('hobbits requirement'!H$3:H$341,'hobbits requirement'!$CH$3:$CH$341,$A270,'hobbits requirement'!$A$3:$A$341,$B270)</f>
        <v>0</v>
      </c>
      <c r="J270">
        <f t="shared" si="79"/>
        <v>0</v>
      </c>
      <c r="K270">
        <f t="shared" si="94"/>
        <v>0</v>
      </c>
      <c r="L270">
        <f t="shared" si="95"/>
        <v>0</v>
      </c>
      <c r="M270">
        <f t="shared" si="96"/>
        <v>0</v>
      </c>
      <c r="N270">
        <f t="shared" si="97"/>
        <v>0</v>
      </c>
      <c r="O270">
        <f t="shared" si="98"/>
        <v>0</v>
      </c>
    </row>
    <row r="271" spans="1:15">
      <c r="A271">
        <v>7</v>
      </c>
      <c r="B271" s="38" t="s">
        <v>364</v>
      </c>
      <c r="C271" t="str">
        <f>VLOOKUP(B271,'hobbits requirement'!$A$3:$B$341,2,FALSE)</f>
        <v>Building</v>
      </c>
      <c r="D271">
        <f>SUMIFS('hobbits requirement'!K$3:K$341,'hobbits requirement'!$CH$3:$CH$341,$A271,'hobbits requirement'!$A$3:$A$341,$B271)</f>
        <v>0</v>
      </c>
      <c r="E271">
        <f>SUMIFS('hobbits requirement'!L$3:L$341,'hobbits requirement'!$CH$3:$CH$341,$A271,'hobbits requirement'!$A$3:$A$341,$B271)</f>
        <v>0</v>
      </c>
      <c r="F271">
        <f>SUMIFS('hobbits requirement'!M$3:M$341,'hobbits requirement'!$CH$3:$CH$341,$A271,'hobbits requirement'!$A$3:$A$341,$B271)</f>
        <v>0</v>
      </c>
      <c r="G271">
        <f>SUMIFS('hobbits requirement'!N$3:N$341,'hobbits requirement'!$CH$3:$CH$341,$A271,'hobbits requirement'!$A$3:$A$341,$B271)</f>
        <v>0</v>
      </c>
      <c r="H271">
        <f>SUMIFS('hobbits requirement'!O$3:O$341,'hobbits requirement'!$CH$3:$CH$341,$A271,'hobbits requirement'!$A$3:$A$341,$B271)</f>
        <v>0</v>
      </c>
      <c r="I271">
        <f>SUMIFS('hobbits requirement'!H$3:H$341,'hobbits requirement'!$CH$3:$CH$341,$A271,'hobbits requirement'!$A$3:$A$341,$B271)</f>
        <v>0</v>
      </c>
      <c r="J271">
        <f t="shared" si="79"/>
        <v>0</v>
      </c>
      <c r="K271">
        <f t="shared" si="94"/>
        <v>0</v>
      </c>
      <c r="L271">
        <f t="shared" si="95"/>
        <v>0</v>
      </c>
      <c r="M271">
        <f t="shared" si="96"/>
        <v>0</v>
      </c>
      <c r="N271">
        <f t="shared" si="97"/>
        <v>0</v>
      </c>
      <c r="O271">
        <f t="shared" si="98"/>
        <v>0</v>
      </c>
    </row>
    <row r="272" spans="1:15">
      <c r="A272">
        <v>7</v>
      </c>
      <c r="B272" s="38" t="s">
        <v>89</v>
      </c>
      <c r="C272" t="str">
        <f>VLOOKUP(B272,'hobbits requirement'!$A$3:$B$341,2,FALSE)</f>
        <v>Building</v>
      </c>
      <c r="D272">
        <f>SUMIFS('hobbits requirement'!K$3:K$341,'hobbits requirement'!$CH$3:$CH$341,$A272,'hobbits requirement'!$A$3:$A$341,$B272)</f>
        <v>0</v>
      </c>
      <c r="E272">
        <f>SUMIFS('hobbits requirement'!L$3:L$341,'hobbits requirement'!$CH$3:$CH$341,$A272,'hobbits requirement'!$A$3:$A$341,$B272)</f>
        <v>0</v>
      </c>
      <c r="F272">
        <f>SUMIFS('hobbits requirement'!M$3:M$341,'hobbits requirement'!$CH$3:$CH$341,$A272,'hobbits requirement'!$A$3:$A$341,$B272)</f>
        <v>0</v>
      </c>
      <c r="G272">
        <f>SUMIFS('hobbits requirement'!N$3:N$341,'hobbits requirement'!$CH$3:$CH$341,$A272,'hobbits requirement'!$A$3:$A$341,$B272)</f>
        <v>0</v>
      </c>
      <c r="H272">
        <f>SUMIFS('hobbits requirement'!O$3:O$341,'hobbits requirement'!$CH$3:$CH$341,$A272,'hobbits requirement'!$A$3:$A$341,$B272)</f>
        <v>0</v>
      </c>
      <c r="I272">
        <f>SUMIFS('hobbits requirement'!H$3:H$341,'hobbits requirement'!$CH$3:$CH$341,$A272,'hobbits requirement'!$A$3:$A$341,$B272)</f>
        <v>0</v>
      </c>
      <c r="J272">
        <f t="shared" si="79"/>
        <v>0</v>
      </c>
      <c r="K272">
        <f t="shared" si="94"/>
        <v>0</v>
      </c>
      <c r="L272">
        <f t="shared" si="95"/>
        <v>0</v>
      </c>
      <c r="M272">
        <f t="shared" si="96"/>
        <v>0</v>
      </c>
      <c r="N272">
        <f t="shared" si="97"/>
        <v>0</v>
      </c>
      <c r="O272">
        <f t="shared" si="98"/>
        <v>0</v>
      </c>
    </row>
    <row r="273" spans="1:15">
      <c r="A273">
        <v>7</v>
      </c>
      <c r="B273" s="38" t="s">
        <v>365</v>
      </c>
      <c r="C273" t="str">
        <f>VLOOKUP(B273,'hobbits requirement'!$A$3:$B$341,2,FALSE)</f>
        <v>Building</v>
      </c>
      <c r="D273">
        <f>SUMIFS('hobbits requirement'!K$3:K$341,'hobbits requirement'!$CH$3:$CH$341,$A273,'hobbits requirement'!$A$3:$A$341,$B273)</f>
        <v>0</v>
      </c>
      <c r="E273">
        <f>SUMIFS('hobbits requirement'!L$3:L$341,'hobbits requirement'!$CH$3:$CH$341,$A273,'hobbits requirement'!$A$3:$A$341,$B273)</f>
        <v>0</v>
      </c>
      <c r="F273">
        <f>SUMIFS('hobbits requirement'!M$3:M$341,'hobbits requirement'!$CH$3:$CH$341,$A273,'hobbits requirement'!$A$3:$A$341,$B273)</f>
        <v>0</v>
      </c>
      <c r="G273">
        <f>SUMIFS('hobbits requirement'!N$3:N$341,'hobbits requirement'!$CH$3:$CH$341,$A273,'hobbits requirement'!$A$3:$A$341,$B273)</f>
        <v>0</v>
      </c>
      <c r="H273">
        <f>SUMIFS('hobbits requirement'!O$3:O$341,'hobbits requirement'!$CH$3:$CH$341,$A273,'hobbits requirement'!$A$3:$A$341,$B273)</f>
        <v>0</v>
      </c>
      <c r="I273">
        <f>SUMIFS('hobbits requirement'!H$3:H$341,'hobbits requirement'!$CH$3:$CH$341,$A273,'hobbits requirement'!$A$3:$A$341,$B273)</f>
        <v>0</v>
      </c>
      <c r="J273">
        <f t="shared" si="79"/>
        <v>0</v>
      </c>
      <c r="K273">
        <f t="shared" si="94"/>
        <v>0</v>
      </c>
      <c r="L273">
        <f t="shared" si="95"/>
        <v>0</v>
      </c>
      <c r="M273">
        <f t="shared" si="96"/>
        <v>0</v>
      </c>
      <c r="N273">
        <f t="shared" si="97"/>
        <v>0</v>
      </c>
      <c r="O273">
        <f t="shared" si="98"/>
        <v>0</v>
      </c>
    </row>
    <row r="274" spans="1:15">
      <c r="A274">
        <v>7</v>
      </c>
      <c r="B274" s="38" t="s">
        <v>91</v>
      </c>
      <c r="C274" t="str">
        <f>VLOOKUP(B274,'hobbits requirement'!$A$3:$B$341,2,FALSE)</f>
        <v>Research</v>
      </c>
      <c r="D274">
        <f>SUMIFS('hobbits requirement'!K$3:K$341,'hobbits requirement'!$CH$3:$CH$341,$A274,'hobbits requirement'!$A$3:$A$341,$B274)</f>
        <v>0</v>
      </c>
      <c r="E274">
        <f>SUMIFS('hobbits requirement'!L$3:L$341,'hobbits requirement'!$CH$3:$CH$341,$A274,'hobbits requirement'!$A$3:$A$341,$B274)</f>
        <v>0</v>
      </c>
      <c r="F274">
        <f>SUMIFS('hobbits requirement'!M$3:M$341,'hobbits requirement'!$CH$3:$CH$341,$A274,'hobbits requirement'!$A$3:$A$341,$B274)</f>
        <v>0</v>
      </c>
      <c r="G274">
        <f>SUMIFS('hobbits requirement'!N$3:N$341,'hobbits requirement'!$CH$3:$CH$341,$A274,'hobbits requirement'!$A$3:$A$341,$B274)</f>
        <v>0</v>
      </c>
      <c r="H274">
        <f>SUMIFS('hobbits requirement'!O$3:O$341,'hobbits requirement'!$CH$3:$CH$341,$A274,'hobbits requirement'!$A$3:$A$341,$B274)</f>
        <v>0</v>
      </c>
      <c r="I274">
        <f>SUMIFS('hobbits requirement'!H$3:H$341,'hobbits requirement'!$CH$3:$CH$341,$A274,'hobbits requirement'!$A$3:$A$341,$B274)</f>
        <v>0</v>
      </c>
      <c r="J274">
        <f t="shared" ref="J274:J288" si="105">ROUNDUP(I274/30,0)</f>
        <v>0</v>
      </c>
      <c r="K274">
        <f t="shared" si="94"/>
        <v>0</v>
      </c>
      <c r="L274">
        <f t="shared" si="95"/>
        <v>0</v>
      </c>
      <c r="M274">
        <f t="shared" si="96"/>
        <v>0</v>
      </c>
      <c r="N274">
        <f t="shared" si="97"/>
        <v>0</v>
      </c>
      <c r="O274">
        <f t="shared" si="98"/>
        <v>0</v>
      </c>
    </row>
    <row r="275" spans="1:15">
      <c r="A275">
        <v>7</v>
      </c>
      <c r="B275" s="38" t="s">
        <v>374</v>
      </c>
      <c r="C275" t="str">
        <f>VLOOKUP(B275,'hobbits requirement'!$A$3:$B$341,2,FALSE)</f>
        <v>Research</v>
      </c>
      <c r="D275">
        <f>SUMIFS('hobbits requirement'!K$3:K$341,'hobbits requirement'!$CH$3:$CH$341,$A275,'hobbits requirement'!$A$3:$A$341,$B275)</f>
        <v>0</v>
      </c>
      <c r="E275">
        <f>SUMIFS('hobbits requirement'!L$3:L$341,'hobbits requirement'!$CH$3:$CH$341,$A275,'hobbits requirement'!$A$3:$A$341,$B275)</f>
        <v>0</v>
      </c>
      <c r="F275">
        <f>SUMIFS('hobbits requirement'!M$3:M$341,'hobbits requirement'!$CH$3:$CH$341,$A275,'hobbits requirement'!$A$3:$A$341,$B275)</f>
        <v>0</v>
      </c>
      <c r="G275">
        <f>SUMIFS('hobbits requirement'!N$3:N$341,'hobbits requirement'!$CH$3:$CH$341,$A275,'hobbits requirement'!$A$3:$A$341,$B275)</f>
        <v>0</v>
      </c>
      <c r="H275">
        <f>SUMIFS('hobbits requirement'!O$3:O$341,'hobbits requirement'!$CH$3:$CH$341,$A275,'hobbits requirement'!$A$3:$A$341,$B275)</f>
        <v>0</v>
      </c>
      <c r="I275">
        <f>SUMIFS('hobbits requirement'!H$3:H$341,'hobbits requirement'!$CH$3:$CH$341,$A275,'hobbits requirement'!$A$3:$A$341,$B275)</f>
        <v>0</v>
      </c>
      <c r="J275">
        <f t="shared" si="105"/>
        <v>0</v>
      </c>
      <c r="K275">
        <f t="shared" si="94"/>
        <v>0</v>
      </c>
      <c r="L275">
        <f t="shared" si="95"/>
        <v>0</v>
      </c>
      <c r="M275">
        <f t="shared" si="96"/>
        <v>0</v>
      </c>
      <c r="N275">
        <f t="shared" si="97"/>
        <v>0</v>
      </c>
      <c r="O275">
        <f t="shared" si="98"/>
        <v>0</v>
      </c>
    </row>
    <row r="276" spans="1:15">
      <c r="A276">
        <v>7</v>
      </c>
      <c r="B276" s="38" t="s">
        <v>378</v>
      </c>
      <c r="C276" t="str">
        <f>VLOOKUP(B276,'hobbits requirement'!$A$3:$B$341,2,FALSE)</f>
        <v>Research</v>
      </c>
      <c r="D276">
        <f>SUMIFS('hobbits requirement'!K$3:K$341,'hobbits requirement'!$CH$3:$CH$341,$A276,'hobbits requirement'!$A$3:$A$341,$B276)</f>
        <v>0</v>
      </c>
      <c r="E276">
        <f>SUMIFS('hobbits requirement'!L$3:L$341,'hobbits requirement'!$CH$3:$CH$341,$A276,'hobbits requirement'!$A$3:$A$341,$B276)</f>
        <v>0</v>
      </c>
      <c r="F276">
        <f>SUMIFS('hobbits requirement'!M$3:M$341,'hobbits requirement'!$CH$3:$CH$341,$A276,'hobbits requirement'!$A$3:$A$341,$B276)</f>
        <v>0</v>
      </c>
      <c r="G276">
        <f>SUMIFS('hobbits requirement'!N$3:N$341,'hobbits requirement'!$CH$3:$CH$341,$A276,'hobbits requirement'!$A$3:$A$341,$B276)</f>
        <v>0</v>
      </c>
      <c r="H276">
        <f>SUMIFS('hobbits requirement'!O$3:O$341,'hobbits requirement'!$CH$3:$CH$341,$A276,'hobbits requirement'!$A$3:$A$341,$B276)</f>
        <v>0</v>
      </c>
      <c r="I276">
        <f>SUMIFS('hobbits requirement'!H$3:H$341,'hobbits requirement'!$CH$3:$CH$341,$A276,'hobbits requirement'!$A$3:$A$341,$B276)</f>
        <v>0</v>
      </c>
      <c r="J276">
        <f t="shared" si="105"/>
        <v>0</v>
      </c>
      <c r="K276">
        <f t="shared" si="94"/>
        <v>0</v>
      </c>
      <c r="L276">
        <f t="shared" si="95"/>
        <v>0</v>
      </c>
      <c r="M276">
        <f t="shared" si="96"/>
        <v>0</v>
      </c>
      <c r="N276">
        <f t="shared" si="97"/>
        <v>0</v>
      </c>
      <c r="O276">
        <f t="shared" si="98"/>
        <v>0</v>
      </c>
    </row>
    <row r="277" spans="1:15">
      <c r="A277">
        <v>7</v>
      </c>
      <c r="B277" s="38" t="s">
        <v>94</v>
      </c>
      <c r="C277" t="str">
        <f>VLOOKUP(B277,'hobbits requirement'!$A$3:$B$341,2,FALSE)</f>
        <v>Research</v>
      </c>
      <c r="D277">
        <f>SUMIFS('hobbits requirement'!K$3:K$341,'hobbits requirement'!$CH$3:$CH$341,$A277,'hobbits requirement'!$A$3:$A$341,$B277)</f>
        <v>0</v>
      </c>
      <c r="E277">
        <f>SUMIFS('hobbits requirement'!L$3:L$341,'hobbits requirement'!$CH$3:$CH$341,$A277,'hobbits requirement'!$A$3:$A$341,$B277)</f>
        <v>0</v>
      </c>
      <c r="F277">
        <f>SUMIFS('hobbits requirement'!M$3:M$341,'hobbits requirement'!$CH$3:$CH$341,$A277,'hobbits requirement'!$A$3:$A$341,$B277)</f>
        <v>0</v>
      </c>
      <c r="G277">
        <f>SUMIFS('hobbits requirement'!N$3:N$341,'hobbits requirement'!$CH$3:$CH$341,$A277,'hobbits requirement'!$A$3:$A$341,$B277)</f>
        <v>0</v>
      </c>
      <c r="H277">
        <f>SUMIFS('hobbits requirement'!O$3:O$341,'hobbits requirement'!$CH$3:$CH$341,$A277,'hobbits requirement'!$A$3:$A$341,$B277)</f>
        <v>0</v>
      </c>
      <c r="I277">
        <f>SUMIFS('hobbits requirement'!H$3:H$341,'hobbits requirement'!$CH$3:$CH$341,$A277,'hobbits requirement'!$A$3:$A$341,$B277)</f>
        <v>0</v>
      </c>
      <c r="J277">
        <f t="shared" si="105"/>
        <v>0</v>
      </c>
      <c r="K277">
        <f t="shared" si="94"/>
        <v>0</v>
      </c>
      <c r="L277">
        <f t="shared" si="95"/>
        <v>0</v>
      </c>
      <c r="M277">
        <f t="shared" si="96"/>
        <v>0</v>
      </c>
      <c r="N277">
        <f t="shared" si="97"/>
        <v>0</v>
      </c>
      <c r="O277">
        <f t="shared" si="98"/>
        <v>0</v>
      </c>
    </row>
    <row r="278" spans="1:15">
      <c r="A278">
        <v>7</v>
      </c>
      <c r="B278" s="38" t="s">
        <v>371</v>
      </c>
      <c r="C278" t="str">
        <f>VLOOKUP(B278,'hobbits requirement'!$A$3:$B$341,2,FALSE)</f>
        <v>Research</v>
      </c>
      <c r="D278">
        <f>SUMIFS('hobbits requirement'!K$3:K$341,'hobbits requirement'!$CH$3:$CH$341,$A278,'hobbits requirement'!$A$3:$A$341,$B278)</f>
        <v>0</v>
      </c>
      <c r="E278">
        <f>SUMIFS('hobbits requirement'!L$3:L$341,'hobbits requirement'!$CH$3:$CH$341,$A278,'hobbits requirement'!$A$3:$A$341,$B278)</f>
        <v>0</v>
      </c>
      <c r="F278">
        <f>SUMIFS('hobbits requirement'!M$3:M$341,'hobbits requirement'!$CH$3:$CH$341,$A278,'hobbits requirement'!$A$3:$A$341,$B278)</f>
        <v>0</v>
      </c>
      <c r="G278">
        <f>SUMIFS('hobbits requirement'!N$3:N$341,'hobbits requirement'!$CH$3:$CH$341,$A278,'hobbits requirement'!$A$3:$A$341,$B278)</f>
        <v>0</v>
      </c>
      <c r="H278">
        <f>SUMIFS('hobbits requirement'!O$3:O$341,'hobbits requirement'!$CH$3:$CH$341,$A278,'hobbits requirement'!$A$3:$A$341,$B278)</f>
        <v>0</v>
      </c>
      <c r="I278">
        <f>SUMIFS('hobbits requirement'!H$3:H$341,'hobbits requirement'!$CH$3:$CH$341,$A278,'hobbits requirement'!$A$3:$A$341,$B278)</f>
        <v>0</v>
      </c>
      <c r="J278">
        <f t="shared" si="105"/>
        <v>0</v>
      </c>
      <c r="K278">
        <f t="shared" si="94"/>
        <v>0</v>
      </c>
      <c r="L278">
        <f t="shared" si="95"/>
        <v>0</v>
      </c>
      <c r="M278">
        <f t="shared" si="96"/>
        <v>0</v>
      </c>
      <c r="N278">
        <f t="shared" si="97"/>
        <v>0</v>
      </c>
      <c r="O278">
        <f t="shared" si="98"/>
        <v>0</v>
      </c>
    </row>
    <row r="279" spans="1:15">
      <c r="A279">
        <v>7</v>
      </c>
      <c r="B279" s="38" t="s">
        <v>369</v>
      </c>
      <c r="C279" t="str">
        <f>VLOOKUP(B279,'hobbits requirement'!$A$3:$B$341,2,FALSE)</f>
        <v>Research</v>
      </c>
      <c r="D279">
        <f>SUMIFS('hobbits requirement'!K$3:K$341,'hobbits requirement'!$CH$3:$CH$341,$A279,'hobbits requirement'!$A$3:$A$341,$B279)</f>
        <v>0</v>
      </c>
      <c r="E279">
        <f>SUMIFS('hobbits requirement'!L$3:L$341,'hobbits requirement'!$CH$3:$CH$341,$A279,'hobbits requirement'!$A$3:$A$341,$B279)</f>
        <v>0</v>
      </c>
      <c r="F279">
        <f>SUMIFS('hobbits requirement'!M$3:M$341,'hobbits requirement'!$CH$3:$CH$341,$A279,'hobbits requirement'!$A$3:$A$341,$B279)</f>
        <v>0</v>
      </c>
      <c r="G279">
        <f>SUMIFS('hobbits requirement'!N$3:N$341,'hobbits requirement'!$CH$3:$CH$341,$A279,'hobbits requirement'!$A$3:$A$341,$B279)</f>
        <v>0</v>
      </c>
      <c r="H279">
        <f>SUMIFS('hobbits requirement'!O$3:O$341,'hobbits requirement'!$CH$3:$CH$341,$A279,'hobbits requirement'!$A$3:$A$341,$B279)</f>
        <v>0</v>
      </c>
      <c r="I279">
        <f>SUMIFS('hobbits requirement'!H$3:H$341,'hobbits requirement'!$CH$3:$CH$341,$A279,'hobbits requirement'!$A$3:$A$341,$B279)</f>
        <v>0</v>
      </c>
      <c r="J279">
        <f t="shared" si="105"/>
        <v>0</v>
      </c>
      <c r="K279">
        <f t="shared" si="94"/>
        <v>0</v>
      </c>
      <c r="L279">
        <f t="shared" si="95"/>
        <v>0</v>
      </c>
      <c r="M279">
        <f t="shared" si="96"/>
        <v>0</v>
      </c>
      <c r="N279">
        <f t="shared" si="97"/>
        <v>0</v>
      </c>
      <c r="O279">
        <f t="shared" si="98"/>
        <v>0</v>
      </c>
    </row>
    <row r="280" spans="1:15">
      <c r="A280">
        <v>7</v>
      </c>
      <c r="B280" s="38" t="s">
        <v>376</v>
      </c>
      <c r="C280" t="str">
        <f>VLOOKUP(B280,'hobbits requirement'!$A$3:$B$341,2,FALSE)</f>
        <v>Research</v>
      </c>
      <c r="D280">
        <f>SUMIFS('hobbits requirement'!K$3:K$341,'hobbits requirement'!$CH$3:$CH$341,$A280,'hobbits requirement'!$A$3:$A$341,$B280)</f>
        <v>0</v>
      </c>
      <c r="E280">
        <f>SUMIFS('hobbits requirement'!L$3:L$341,'hobbits requirement'!$CH$3:$CH$341,$A280,'hobbits requirement'!$A$3:$A$341,$B280)</f>
        <v>0</v>
      </c>
      <c r="F280">
        <f>SUMIFS('hobbits requirement'!M$3:M$341,'hobbits requirement'!$CH$3:$CH$341,$A280,'hobbits requirement'!$A$3:$A$341,$B280)</f>
        <v>0</v>
      </c>
      <c r="G280">
        <f>SUMIFS('hobbits requirement'!N$3:N$341,'hobbits requirement'!$CH$3:$CH$341,$A280,'hobbits requirement'!$A$3:$A$341,$B280)</f>
        <v>0</v>
      </c>
      <c r="H280">
        <f>SUMIFS('hobbits requirement'!O$3:O$341,'hobbits requirement'!$CH$3:$CH$341,$A280,'hobbits requirement'!$A$3:$A$341,$B280)</f>
        <v>0</v>
      </c>
      <c r="I280">
        <f>SUMIFS('hobbits requirement'!H$3:H$341,'hobbits requirement'!$CH$3:$CH$341,$A280,'hobbits requirement'!$A$3:$A$341,$B280)</f>
        <v>0</v>
      </c>
      <c r="J280">
        <f t="shared" si="105"/>
        <v>0</v>
      </c>
      <c r="K280">
        <f t="shared" si="94"/>
        <v>0</v>
      </c>
      <c r="L280">
        <f t="shared" si="95"/>
        <v>0</v>
      </c>
      <c r="M280">
        <f t="shared" si="96"/>
        <v>0</v>
      </c>
      <c r="N280">
        <f t="shared" si="97"/>
        <v>0</v>
      </c>
      <c r="O280">
        <f t="shared" si="98"/>
        <v>0</v>
      </c>
    </row>
    <row r="281" spans="1:15">
      <c r="A281">
        <v>7</v>
      </c>
      <c r="B281" s="38" t="s">
        <v>98</v>
      </c>
      <c r="C281" t="str">
        <f>VLOOKUP(B281,'hobbits requirement'!$A$3:$B$341,2,FALSE)</f>
        <v>Research</v>
      </c>
      <c r="D281">
        <f>SUMIFS('hobbits requirement'!K$3:K$341,'hobbits requirement'!$CH$3:$CH$341,$A281,'hobbits requirement'!$A$3:$A$341,$B281)</f>
        <v>0</v>
      </c>
      <c r="E281">
        <f>SUMIFS('hobbits requirement'!L$3:L$341,'hobbits requirement'!$CH$3:$CH$341,$A281,'hobbits requirement'!$A$3:$A$341,$B281)</f>
        <v>0</v>
      </c>
      <c r="F281">
        <f>SUMIFS('hobbits requirement'!M$3:M$341,'hobbits requirement'!$CH$3:$CH$341,$A281,'hobbits requirement'!$A$3:$A$341,$B281)</f>
        <v>0</v>
      </c>
      <c r="G281">
        <f>SUMIFS('hobbits requirement'!N$3:N$341,'hobbits requirement'!$CH$3:$CH$341,$A281,'hobbits requirement'!$A$3:$A$341,$B281)</f>
        <v>0</v>
      </c>
      <c r="H281">
        <f>SUMIFS('hobbits requirement'!O$3:O$341,'hobbits requirement'!$CH$3:$CH$341,$A281,'hobbits requirement'!$A$3:$A$341,$B281)</f>
        <v>0</v>
      </c>
      <c r="I281">
        <f>SUMIFS('hobbits requirement'!H$3:H$341,'hobbits requirement'!$CH$3:$CH$341,$A281,'hobbits requirement'!$A$3:$A$341,$B281)</f>
        <v>0</v>
      </c>
      <c r="J281">
        <f t="shared" si="105"/>
        <v>0</v>
      </c>
      <c r="K281">
        <f t="shared" si="94"/>
        <v>0</v>
      </c>
      <c r="L281">
        <f t="shared" si="95"/>
        <v>0</v>
      </c>
      <c r="M281">
        <f t="shared" si="96"/>
        <v>0</v>
      </c>
      <c r="N281">
        <f t="shared" si="97"/>
        <v>0</v>
      </c>
      <c r="O281">
        <f t="shared" si="98"/>
        <v>0</v>
      </c>
    </row>
    <row r="282" spans="1:15">
      <c r="A282">
        <v>7</v>
      </c>
      <c r="B282" s="38" t="s">
        <v>370</v>
      </c>
      <c r="C282" t="str">
        <f>VLOOKUP(B282,'hobbits requirement'!$A$3:$B$341,2,FALSE)</f>
        <v>Research</v>
      </c>
      <c r="D282">
        <f>SUMIFS('hobbits requirement'!K$3:K$341,'hobbits requirement'!$CH$3:$CH$341,$A282,'hobbits requirement'!$A$3:$A$341,$B282)</f>
        <v>0</v>
      </c>
      <c r="E282">
        <f>SUMIFS('hobbits requirement'!L$3:L$341,'hobbits requirement'!$CH$3:$CH$341,$A282,'hobbits requirement'!$A$3:$A$341,$B282)</f>
        <v>0</v>
      </c>
      <c r="F282">
        <f>SUMIFS('hobbits requirement'!M$3:M$341,'hobbits requirement'!$CH$3:$CH$341,$A282,'hobbits requirement'!$A$3:$A$341,$B282)</f>
        <v>0</v>
      </c>
      <c r="G282">
        <f>SUMIFS('hobbits requirement'!N$3:N$341,'hobbits requirement'!$CH$3:$CH$341,$A282,'hobbits requirement'!$A$3:$A$341,$B282)</f>
        <v>0</v>
      </c>
      <c r="H282">
        <f>SUMIFS('hobbits requirement'!O$3:O$341,'hobbits requirement'!$CH$3:$CH$341,$A282,'hobbits requirement'!$A$3:$A$341,$B282)</f>
        <v>0</v>
      </c>
      <c r="I282">
        <f>SUMIFS('hobbits requirement'!H$3:H$341,'hobbits requirement'!$CH$3:$CH$341,$A282,'hobbits requirement'!$A$3:$A$341,$B282)</f>
        <v>0</v>
      </c>
      <c r="J282">
        <f t="shared" si="105"/>
        <v>0</v>
      </c>
      <c r="K282">
        <f t="shared" si="94"/>
        <v>0</v>
      </c>
      <c r="L282">
        <f t="shared" si="95"/>
        <v>0</v>
      </c>
      <c r="M282">
        <f t="shared" si="96"/>
        <v>0</v>
      </c>
      <c r="N282">
        <f t="shared" si="97"/>
        <v>0</v>
      </c>
      <c r="O282">
        <f t="shared" si="98"/>
        <v>0</v>
      </c>
    </row>
    <row r="283" spans="1:15">
      <c r="A283">
        <v>7</v>
      </c>
      <c r="B283" s="38" t="s">
        <v>375</v>
      </c>
      <c r="C283" t="str">
        <f>VLOOKUP(B283,'hobbits requirement'!$A$3:$B$341,2,FALSE)</f>
        <v>Research</v>
      </c>
      <c r="D283">
        <f>SUMIFS('hobbits requirement'!K$3:K$341,'hobbits requirement'!$CH$3:$CH$341,$A283,'hobbits requirement'!$A$3:$A$341,$B283)</f>
        <v>0</v>
      </c>
      <c r="E283">
        <f>SUMIFS('hobbits requirement'!L$3:L$341,'hobbits requirement'!$CH$3:$CH$341,$A283,'hobbits requirement'!$A$3:$A$341,$B283)</f>
        <v>0</v>
      </c>
      <c r="F283">
        <f>SUMIFS('hobbits requirement'!M$3:M$341,'hobbits requirement'!$CH$3:$CH$341,$A283,'hobbits requirement'!$A$3:$A$341,$B283)</f>
        <v>0</v>
      </c>
      <c r="G283">
        <f>SUMIFS('hobbits requirement'!N$3:N$341,'hobbits requirement'!$CH$3:$CH$341,$A283,'hobbits requirement'!$A$3:$A$341,$B283)</f>
        <v>0</v>
      </c>
      <c r="H283">
        <f>SUMIFS('hobbits requirement'!O$3:O$341,'hobbits requirement'!$CH$3:$CH$341,$A283,'hobbits requirement'!$A$3:$A$341,$B283)</f>
        <v>0</v>
      </c>
      <c r="I283">
        <f>SUMIFS('hobbits requirement'!H$3:H$341,'hobbits requirement'!$CH$3:$CH$341,$A283,'hobbits requirement'!$A$3:$A$341,$B283)</f>
        <v>0</v>
      </c>
      <c r="J283">
        <f t="shared" si="105"/>
        <v>0</v>
      </c>
      <c r="K283">
        <f t="shared" si="94"/>
        <v>0</v>
      </c>
      <c r="L283">
        <f t="shared" si="95"/>
        <v>0</v>
      </c>
      <c r="M283">
        <f t="shared" si="96"/>
        <v>0</v>
      </c>
      <c r="N283">
        <f t="shared" si="97"/>
        <v>0</v>
      </c>
      <c r="O283">
        <f t="shared" si="98"/>
        <v>0</v>
      </c>
    </row>
    <row r="284" spans="1:15">
      <c r="A284">
        <v>7</v>
      </c>
      <c r="B284" s="38" t="s">
        <v>368</v>
      </c>
      <c r="C284" t="str">
        <f>VLOOKUP(B284,'hobbits requirement'!$A$3:$B$341,2,FALSE)</f>
        <v>Research</v>
      </c>
      <c r="D284">
        <f>SUMIFS('hobbits requirement'!K$3:K$341,'hobbits requirement'!$CH$3:$CH$341,$A284,'hobbits requirement'!$A$3:$A$341,$B284)</f>
        <v>0</v>
      </c>
      <c r="E284">
        <f>SUMIFS('hobbits requirement'!L$3:L$341,'hobbits requirement'!$CH$3:$CH$341,$A284,'hobbits requirement'!$A$3:$A$341,$B284)</f>
        <v>0</v>
      </c>
      <c r="F284">
        <f>SUMIFS('hobbits requirement'!M$3:M$341,'hobbits requirement'!$CH$3:$CH$341,$A284,'hobbits requirement'!$A$3:$A$341,$B284)</f>
        <v>0</v>
      </c>
      <c r="G284">
        <f>SUMIFS('hobbits requirement'!N$3:N$341,'hobbits requirement'!$CH$3:$CH$341,$A284,'hobbits requirement'!$A$3:$A$341,$B284)</f>
        <v>0</v>
      </c>
      <c r="H284">
        <f>SUMIFS('hobbits requirement'!O$3:O$341,'hobbits requirement'!$CH$3:$CH$341,$A284,'hobbits requirement'!$A$3:$A$341,$B284)</f>
        <v>0</v>
      </c>
      <c r="I284">
        <f>SUMIFS('hobbits requirement'!H$3:H$341,'hobbits requirement'!$CH$3:$CH$341,$A284,'hobbits requirement'!$A$3:$A$341,$B284)</f>
        <v>0</v>
      </c>
      <c r="J284">
        <f t="shared" si="105"/>
        <v>0</v>
      </c>
      <c r="K284">
        <f t="shared" si="94"/>
        <v>0</v>
      </c>
      <c r="L284">
        <f t="shared" si="95"/>
        <v>0</v>
      </c>
      <c r="M284">
        <f t="shared" si="96"/>
        <v>0</v>
      </c>
      <c r="N284">
        <f t="shared" si="97"/>
        <v>0</v>
      </c>
      <c r="O284">
        <f t="shared" si="98"/>
        <v>0</v>
      </c>
    </row>
    <row r="285" spans="1:15">
      <c r="A285">
        <v>7</v>
      </c>
      <c r="B285" s="38" t="s">
        <v>102</v>
      </c>
      <c r="C285" t="str">
        <f>VLOOKUP(B285,'hobbits requirement'!$A$3:$B$341,2,FALSE)</f>
        <v>Research</v>
      </c>
      <c r="D285">
        <f>SUMIFS('hobbits requirement'!K$3:K$341,'hobbits requirement'!$CH$3:$CH$341,$A285,'hobbits requirement'!$A$3:$A$341,$B285)</f>
        <v>0</v>
      </c>
      <c r="E285">
        <f>SUMIFS('hobbits requirement'!L$3:L$341,'hobbits requirement'!$CH$3:$CH$341,$A285,'hobbits requirement'!$A$3:$A$341,$B285)</f>
        <v>0</v>
      </c>
      <c r="F285">
        <f>SUMIFS('hobbits requirement'!M$3:M$341,'hobbits requirement'!$CH$3:$CH$341,$A285,'hobbits requirement'!$A$3:$A$341,$B285)</f>
        <v>0</v>
      </c>
      <c r="G285">
        <f>SUMIFS('hobbits requirement'!N$3:N$341,'hobbits requirement'!$CH$3:$CH$341,$A285,'hobbits requirement'!$A$3:$A$341,$B285)</f>
        <v>0</v>
      </c>
      <c r="H285">
        <f>SUMIFS('hobbits requirement'!O$3:O$341,'hobbits requirement'!$CH$3:$CH$341,$A285,'hobbits requirement'!$A$3:$A$341,$B285)</f>
        <v>0</v>
      </c>
      <c r="I285">
        <f>SUMIFS('hobbits requirement'!H$3:H$341,'hobbits requirement'!$CH$3:$CH$341,$A285,'hobbits requirement'!$A$3:$A$341,$B285)</f>
        <v>0</v>
      </c>
      <c r="J285">
        <f t="shared" si="105"/>
        <v>0</v>
      </c>
      <c r="K285">
        <f t="shared" si="94"/>
        <v>0</v>
      </c>
      <c r="L285">
        <f t="shared" si="95"/>
        <v>0</v>
      </c>
      <c r="M285">
        <f t="shared" si="96"/>
        <v>0</v>
      </c>
      <c r="N285">
        <f t="shared" si="97"/>
        <v>0</v>
      </c>
      <c r="O285">
        <f t="shared" si="98"/>
        <v>0</v>
      </c>
    </row>
    <row r="286" spans="1:15">
      <c r="A286">
        <v>7</v>
      </c>
      <c r="B286" s="38" t="s">
        <v>377</v>
      </c>
      <c r="C286" t="str">
        <f>VLOOKUP(B286,'hobbits requirement'!$A$3:$B$341,2,FALSE)</f>
        <v>Research</v>
      </c>
      <c r="D286">
        <f>SUMIFS('hobbits requirement'!K$3:K$341,'hobbits requirement'!$CH$3:$CH$341,$A286,'hobbits requirement'!$A$3:$A$341,$B286)</f>
        <v>0</v>
      </c>
      <c r="E286">
        <f>SUMIFS('hobbits requirement'!L$3:L$341,'hobbits requirement'!$CH$3:$CH$341,$A286,'hobbits requirement'!$A$3:$A$341,$B286)</f>
        <v>0</v>
      </c>
      <c r="F286">
        <f>SUMIFS('hobbits requirement'!M$3:M$341,'hobbits requirement'!$CH$3:$CH$341,$A286,'hobbits requirement'!$A$3:$A$341,$B286)</f>
        <v>0</v>
      </c>
      <c r="G286">
        <f>SUMIFS('hobbits requirement'!N$3:N$341,'hobbits requirement'!$CH$3:$CH$341,$A286,'hobbits requirement'!$A$3:$A$341,$B286)</f>
        <v>0</v>
      </c>
      <c r="H286">
        <f>SUMIFS('hobbits requirement'!O$3:O$341,'hobbits requirement'!$CH$3:$CH$341,$A286,'hobbits requirement'!$A$3:$A$341,$B286)</f>
        <v>0</v>
      </c>
      <c r="I286">
        <f>SUMIFS('hobbits requirement'!H$3:H$341,'hobbits requirement'!$CH$3:$CH$341,$A286,'hobbits requirement'!$A$3:$A$341,$B286)</f>
        <v>0</v>
      </c>
      <c r="J286">
        <f t="shared" si="105"/>
        <v>0</v>
      </c>
      <c r="K286">
        <f t="shared" si="94"/>
        <v>0</v>
      </c>
      <c r="L286">
        <f t="shared" si="95"/>
        <v>0</v>
      </c>
      <c r="M286">
        <f t="shared" si="96"/>
        <v>0</v>
      </c>
      <c r="N286">
        <f t="shared" si="97"/>
        <v>0</v>
      </c>
      <c r="O286">
        <f t="shared" si="98"/>
        <v>0</v>
      </c>
    </row>
    <row r="287" spans="1:15">
      <c r="A287">
        <v>7</v>
      </c>
      <c r="B287" s="38" t="s">
        <v>373</v>
      </c>
      <c r="C287" t="str">
        <f>VLOOKUP(B287,'hobbits requirement'!$A$3:$B$341,2,FALSE)</f>
        <v>Research</v>
      </c>
      <c r="D287">
        <f>SUMIFS('hobbits requirement'!K$3:K$341,'hobbits requirement'!$CH$3:$CH$341,$A287,'hobbits requirement'!$A$3:$A$341,$B287)</f>
        <v>0</v>
      </c>
      <c r="E287">
        <f>SUMIFS('hobbits requirement'!L$3:L$341,'hobbits requirement'!$CH$3:$CH$341,$A287,'hobbits requirement'!$A$3:$A$341,$B287)</f>
        <v>0</v>
      </c>
      <c r="F287">
        <f>SUMIFS('hobbits requirement'!M$3:M$341,'hobbits requirement'!$CH$3:$CH$341,$A287,'hobbits requirement'!$A$3:$A$341,$B287)</f>
        <v>0</v>
      </c>
      <c r="G287">
        <f>SUMIFS('hobbits requirement'!N$3:N$341,'hobbits requirement'!$CH$3:$CH$341,$A287,'hobbits requirement'!$A$3:$A$341,$B287)</f>
        <v>0</v>
      </c>
      <c r="H287">
        <f>SUMIFS('hobbits requirement'!O$3:O$341,'hobbits requirement'!$CH$3:$CH$341,$A287,'hobbits requirement'!$A$3:$A$341,$B287)</f>
        <v>0</v>
      </c>
      <c r="I287">
        <f>SUMIFS('hobbits requirement'!H$3:H$341,'hobbits requirement'!$CH$3:$CH$341,$A287,'hobbits requirement'!$A$3:$A$341,$B287)</f>
        <v>0</v>
      </c>
      <c r="J287">
        <f t="shared" si="105"/>
        <v>0</v>
      </c>
      <c r="K287">
        <f t="shared" si="94"/>
        <v>0</v>
      </c>
      <c r="L287">
        <f t="shared" si="95"/>
        <v>0</v>
      </c>
      <c r="M287">
        <f t="shared" si="96"/>
        <v>0</v>
      </c>
      <c r="N287">
        <f t="shared" si="97"/>
        <v>0</v>
      </c>
      <c r="O287">
        <f t="shared" si="98"/>
        <v>0</v>
      </c>
    </row>
    <row r="288" spans="1:15">
      <c r="A288">
        <v>7</v>
      </c>
      <c r="B288" s="38" t="s">
        <v>372</v>
      </c>
      <c r="C288" t="str">
        <f>VLOOKUP(B288,'hobbits requirement'!$A$3:$B$341,2,FALSE)</f>
        <v>Research</v>
      </c>
      <c r="D288">
        <f>SUMIFS('hobbits requirement'!K$3:K$341,'hobbits requirement'!$CH$3:$CH$341,$A288,'hobbits requirement'!$A$3:$A$341,$B288)</f>
        <v>0</v>
      </c>
      <c r="E288">
        <f>SUMIFS('hobbits requirement'!L$3:L$341,'hobbits requirement'!$CH$3:$CH$341,$A288,'hobbits requirement'!$A$3:$A$341,$B288)</f>
        <v>0</v>
      </c>
      <c r="F288">
        <f>SUMIFS('hobbits requirement'!M$3:M$341,'hobbits requirement'!$CH$3:$CH$341,$A288,'hobbits requirement'!$A$3:$A$341,$B288)</f>
        <v>0</v>
      </c>
      <c r="G288">
        <f>SUMIFS('hobbits requirement'!N$3:N$341,'hobbits requirement'!$CH$3:$CH$341,$A288,'hobbits requirement'!$A$3:$A$341,$B288)</f>
        <v>0</v>
      </c>
      <c r="H288">
        <f>SUMIFS('hobbits requirement'!O$3:O$341,'hobbits requirement'!$CH$3:$CH$341,$A288,'hobbits requirement'!$A$3:$A$341,$B288)</f>
        <v>0</v>
      </c>
      <c r="I288">
        <f>SUMIFS('hobbits requirement'!H$3:H$341,'hobbits requirement'!$CH$3:$CH$341,$A288,'hobbits requirement'!$A$3:$A$341,$B288)</f>
        <v>0</v>
      </c>
      <c r="J288">
        <f t="shared" si="105"/>
        <v>0</v>
      </c>
      <c r="K288">
        <f t="shared" si="94"/>
        <v>0</v>
      </c>
      <c r="L288">
        <f t="shared" si="95"/>
        <v>0</v>
      </c>
      <c r="M288">
        <f t="shared" si="96"/>
        <v>0</v>
      </c>
      <c r="N288">
        <f t="shared" si="97"/>
        <v>0</v>
      </c>
      <c r="O288">
        <f t="shared" si="98"/>
        <v>0</v>
      </c>
    </row>
    <row r="289" spans="10:19" ht="25.5">
      <c r="J289" s="41" t="s">
        <v>400</v>
      </c>
      <c r="K289" s="41" t="s">
        <v>395</v>
      </c>
      <c r="L289" s="41" t="s">
        <v>396</v>
      </c>
      <c r="M289" s="41" t="s">
        <v>397</v>
      </c>
      <c r="N289" s="41" t="s">
        <v>398</v>
      </c>
      <c r="O289" s="41" t="s">
        <v>399</v>
      </c>
      <c r="P289" s="41" t="s">
        <v>401</v>
      </c>
      <c r="Q289" s="41" t="s">
        <v>402</v>
      </c>
      <c r="R289" s="41" t="s">
        <v>403</v>
      </c>
      <c r="S289" s="41" t="s">
        <v>404</v>
      </c>
    </row>
    <row r="290" spans="10:19">
      <c r="J290" s="42">
        <f>SUM(I255:J288)</f>
        <v>2378475</v>
      </c>
      <c r="K290" s="42">
        <f>SUM(D255:D290)</f>
        <v>0</v>
      </c>
      <c r="L290" s="42">
        <f>SUM(E255:E290)</f>
        <v>409200</v>
      </c>
      <c r="M290" s="42">
        <f>SUM(F255:F290)</f>
        <v>2046000</v>
      </c>
      <c r="N290" s="42">
        <f>SUM(G255:G290)</f>
        <v>3069000</v>
      </c>
      <c r="O290" s="42">
        <f>SUM(H255:H290)</f>
        <v>511500</v>
      </c>
      <c r="P290" s="41">
        <f>ROUND(L290/SUM($L290:$O290)*100,1)</f>
        <v>6.8</v>
      </c>
      <c r="Q290" s="41">
        <f t="shared" ref="Q290" si="106">ROUND(M290/SUM($L290:$O290)*100,1)</f>
        <v>33.9</v>
      </c>
      <c r="R290" s="41">
        <f t="shared" ref="R290" si="107">ROUND(N290/SUM($L290:$O290)*100,1)</f>
        <v>50.8</v>
      </c>
      <c r="S290" s="41">
        <f t="shared" ref="S290" si="108">ROUND(O290/SUM($L290:$O290)*100,1)</f>
        <v>8.5</v>
      </c>
    </row>
  </sheetData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R73"/>
  <sheetViews>
    <sheetView tabSelected="1" zoomScale="85" zoomScaleNormal="85" workbookViewId="0">
      <pane xSplit="1" topLeftCell="C1" activePane="topRight" state="frozen"/>
      <selection pane="topRight" activeCell="E36" sqref="E36"/>
    </sheetView>
  </sheetViews>
  <sheetFormatPr defaultRowHeight="12.75"/>
  <cols>
    <col min="8" max="8" width="13" customWidth="1"/>
    <col min="9" max="9" width="18.5703125" customWidth="1"/>
    <col min="10" max="10" width="16.5703125" customWidth="1"/>
    <col min="11" max="12" width="20.85546875" customWidth="1"/>
    <col min="13" max="13" width="14.5703125" customWidth="1"/>
    <col min="14" max="14" width="15.28515625" customWidth="1"/>
    <col min="17" max="17" width="12.42578125" customWidth="1"/>
  </cols>
  <sheetData>
    <row r="1" spans="1:18">
      <c r="A1" s="37" t="s">
        <v>406</v>
      </c>
    </row>
    <row r="2" spans="1:18">
      <c r="H2" s="43" t="s">
        <v>408</v>
      </c>
      <c r="I2" s="44"/>
      <c r="J2" s="37" t="s">
        <v>412</v>
      </c>
      <c r="K2" s="37" t="s">
        <v>422</v>
      </c>
      <c r="L2" s="37" t="s">
        <v>699</v>
      </c>
      <c r="M2" s="37" t="s">
        <v>709</v>
      </c>
    </row>
    <row r="3" spans="1:18">
      <c r="H3" s="44"/>
      <c r="I3" s="43" t="s">
        <v>409</v>
      </c>
      <c r="J3" s="37" t="s">
        <v>413</v>
      </c>
      <c r="K3" s="37" t="s">
        <v>423</v>
      </c>
      <c r="L3" s="37" t="s">
        <v>700</v>
      </c>
      <c r="M3" s="37" t="s">
        <v>710</v>
      </c>
    </row>
    <row r="4" spans="1:18">
      <c r="H4" s="44"/>
      <c r="I4" s="43" t="s">
        <v>410</v>
      </c>
      <c r="J4" s="37" t="s">
        <v>414</v>
      </c>
      <c r="K4" s="37" t="s">
        <v>424</v>
      </c>
      <c r="L4" s="37" t="s">
        <v>701</v>
      </c>
      <c r="M4" s="37" t="s">
        <v>711</v>
      </c>
    </row>
    <row r="5" spans="1:18">
      <c r="H5" s="43" t="s">
        <v>407</v>
      </c>
      <c r="I5" s="44"/>
      <c r="J5" s="37" t="s">
        <v>415</v>
      </c>
      <c r="K5" s="37" t="s">
        <v>425</v>
      </c>
      <c r="L5" s="37" t="s">
        <v>702</v>
      </c>
      <c r="M5" s="37" t="s">
        <v>712</v>
      </c>
    </row>
    <row r="6" spans="1:18">
      <c r="H6" s="44"/>
      <c r="I6" s="43" t="s">
        <v>411</v>
      </c>
      <c r="J6" s="37" t="s">
        <v>416</v>
      </c>
      <c r="K6" s="37" t="s">
        <v>426</v>
      </c>
      <c r="L6" s="37" t="s">
        <v>703</v>
      </c>
      <c r="M6" s="37" t="s">
        <v>713</v>
      </c>
    </row>
    <row r="7" spans="1:18">
      <c r="J7" s="37" t="s">
        <v>417</v>
      </c>
      <c r="K7" s="37" t="s">
        <v>427</v>
      </c>
      <c r="L7" s="37" t="s">
        <v>704</v>
      </c>
      <c r="M7" s="37" t="s">
        <v>714</v>
      </c>
    </row>
    <row r="8" spans="1:18">
      <c r="J8" s="37" t="s">
        <v>418</v>
      </c>
      <c r="K8" s="37" t="s">
        <v>428</v>
      </c>
      <c r="L8" s="37" t="s">
        <v>705</v>
      </c>
      <c r="M8" s="37" t="s">
        <v>715</v>
      </c>
    </row>
    <row r="9" spans="1:18">
      <c r="J9" s="37" t="s">
        <v>419</v>
      </c>
      <c r="K9" s="37" t="s">
        <v>429</v>
      </c>
      <c r="L9" s="37" t="s">
        <v>706</v>
      </c>
      <c r="M9" s="37" t="s">
        <v>716</v>
      </c>
    </row>
    <row r="10" spans="1:18">
      <c r="J10" s="37" t="s">
        <v>420</v>
      </c>
      <c r="K10" s="37" t="s">
        <v>430</v>
      </c>
      <c r="L10" s="37" t="s">
        <v>707</v>
      </c>
      <c r="M10" s="37" t="s">
        <v>717</v>
      </c>
    </row>
    <row r="11" spans="1:18">
      <c r="J11" s="37" t="s">
        <v>421</v>
      </c>
      <c r="K11" s="37" t="s">
        <v>431</v>
      </c>
      <c r="L11" s="37" t="s">
        <v>708</v>
      </c>
      <c r="M11" s="37" t="s">
        <v>718</v>
      </c>
    </row>
    <row r="12" spans="1:18">
      <c r="J12" s="37"/>
      <c r="K12" s="37"/>
      <c r="L12" s="37"/>
    </row>
    <row r="13" spans="1:18" ht="25.5">
      <c r="A13" s="37" t="s">
        <v>432</v>
      </c>
      <c r="I13" s="37" t="s">
        <v>443</v>
      </c>
      <c r="J13" s="44" t="s">
        <v>433</v>
      </c>
      <c r="K13" s="43" t="s">
        <v>494</v>
      </c>
      <c r="L13" s="43"/>
      <c r="M13" s="43" t="s">
        <v>453</v>
      </c>
      <c r="N13" s="43"/>
      <c r="O13" s="43" t="s">
        <v>484</v>
      </c>
      <c r="P13" s="43" t="s">
        <v>503</v>
      </c>
      <c r="Q13" s="43" t="s">
        <v>514</v>
      </c>
      <c r="R13" s="43" t="s">
        <v>523</v>
      </c>
    </row>
    <row r="14" spans="1:18" ht="25.5">
      <c r="I14" s="37" t="s">
        <v>444</v>
      </c>
      <c r="J14" s="44" t="s">
        <v>434</v>
      </c>
      <c r="K14" s="43" t="s">
        <v>495</v>
      </c>
      <c r="L14" s="43"/>
      <c r="M14" s="43" t="s">
        <v>454</v>
      </c>
      <c r="N14" s="43"/>
      <c r="O14" s="43" t="s">
        <v>485</v>
      </c>
      <c r="P14" s="43" t="s">
        <v>504</v>
      </c>
      <c r="Q14" s="43" t="s">
        <v>515</v>
      </c>
      <c r="R14" s="43" t="s">
        <v>524</v>
      </c>
    </row>
    <row r="15" spans="1:18" ht="25.5">
      <c r="I15" s="37" t="s">
        <v>445</v>
      </c>
      <c r="J15" s="44" t="s">
        <v>435</v>
      </c>
      <c r="K15" s="43" t="s">
        <v>496</v>
      </c>
      <c r="L15" s="43"/>
      <c r="M15" s="43" t="s">
        <v>455</v>
      </c>
      <c r="N15" s="43"/>
      <c r="O15" s="43" t="s">
        <v>486</v>
      </c>
      <c r="P15" s="43" t="s">
        <v>505</v>
      </c>
      <c r="Q15" s="43" t="s">
        <v>513</v>
      </c>
      <c r="R15" s="43" t="s">
        <v>525</v>
      </c>
    </row>
    <row r="16" spans="1:18" ht="25.5">
      <c r="I16" s="37"/>
      <c r="J16" s="44"/>
      <c r="K16" s="43"/>
      <c r="L16" s="43"/>
      <c r="M16" s="43"/>
      <c r="N16" s="43" t="s">
        <v>464</v>
      </c>
      <c r="O16" s="43"/>
      <c r="P16" s="43"/>
      <c r="Q16" s="43"/>
      <c r="R16" s="43"/>
    </row>
    <row r="17" spans="1:18" ht="25.5">
      <c r="I17" s="37"/>
      <c r="J17" s="44"/>
      <c r="K17" s="43"/>
      <c r="L17" s="43"/>
      <c r="M17" s="43"/>
      <c r="N17" s="43" t="s">
        <v>465</v>
      </c>
      <c r="O17" s="43"/>
      <c r="P17" s="43"/>
      <c r="Q17" s="43"/>
      <c r="R17" s="43"/>
    </row>
    <row r="18" spans="1:18" ht="25.5">
      <c r="I18" s="37"/>
      <c r="J18" s="44"/>
      <c r="K18" s="43"/>
      <c r="L18" s="43"/>
      <c r="M18" s="43"/>
      <c r="N18" s="43" t="s">
        <v>466</v>
      </c>
      <c r="O18" s="43"/>
      <c r="P18" s="43"/>
      <c r="Q18" s="43"/>
      <c r="R18" s="43"/>
    </row>
    <row r="19" spans="1:18" ht="25.5">
      <c r="I19" s="37" t="s">
        <v>446</v>
      </c>
      <c r="J19" s="44" t="s">
        <v>436</v>
      </c>
      <c r="K19" s="43" t="s">
        <v>463</v>
      </c>
      <c r="L19" s="43" t="s">
        <v>474</v>
      </c>
      <c r="M19" s="43" t="s">
        <v>456</v>
      </c>
      <c r="N19" s="43" t="s">
        <v>467</v>
      </c>
      <c r="O19" s="43" t="s">
        <v>487</v>
      </c>
      <c r="P19" s="43" t="s">
        <v>506</v>
      </c>
      <c r="Q19" s="43" t="s">
        <v>516</v>
      </c>
      <c r="R19" s="43" t="s">
        <v>526</v>
      </c>
    </row>
    <row r="20" spans="1:18">
      <c r="I20" s="37"/>
      <c r="J20" s="44"/>
      <c r="K20" s="43"/>
      <c r="L20" s="43" t="s">
        <v>475</v>
      </c>
      <c r="M20" s="43"/>
      <c r="N20" s="43"/>
      <c r="O20" s="43"/>
      <c r="P20" s="43"/>
      <c r="Q20" s="43"/>
      <c r="R20" s="43"/>
    </row>
    <row r="21" spans="1:18">
      <c r="I21" s="37"/>
      <c r="J21" s="44"/>
      <c r="K21" s="43"/>
      <c r="L21" s="43" t="s">
        <v>476</v>
      </c>
      <c r="M21" s="43"/>
      <c r="N21" s="43"/>
      <c r="O21" s="43"/>
      <c r="P21" s="43"/>
      <c r="Q21" s="43"/>
      <c r="R21" s="43"/>
    </row>
    <row r="22" spans="1:18">
      <c r="I22" s="37"/>
      <c r="J22" s="44"/>
      <c r="K22" s="43"/>
      <c r="L22" s="43" t="s">
        <v>477</v>
      </c>
      <c r="M22" s="43"/>
      <c r="N22" s="43"/>
      <c r="O22" s="43"/>
      <c r="P22" s="43"/>
      <c r="Q22" s="43"/>
      <c r="R22" s="43"/>
    </row>
    <row r="23" spans="1:18" ht="25.5">
      <c r="I23" s="37" t="s">
        <v>447</v>
      </c>
      <c r="J23" s="44" t="s">
        <v>437</v>
      </c>
      <c r="K23" s="43" t="s">
        <v>497</v>
      </c>
      <c r="L23" s="43" t="s">
        <v>478</v>
      </c>
      <c r="M23" s="43" t="s">
        <v>457</v>
      </c>
      <c r="N23" s="43" t="s">
        <v>468</v>
      </c>
      <c r="O23" s="43" t="s">
        <v>488</v>
      </c>
      <c r="P23" s="43" t="s">
        <v>507</v>
      </c>
      <c r="Q23" s="43" t="s">
        <v>517</v>
      </c>
      <c r="R23" s="43" t="s">
        <v>527</v>
      </c>
    </row>
    <row r="24" spans="1:18" ht="25.5">
      <c r="I24" s="37" t="s">
        <v>448</v>
      </c>
      <c r="J24" s="44" t="s">
        <v>438</v>
      </c>
      <c r="K24" s="43" t="s">
        <v>498</v>
      </c>
      <c r="L24" s="43" t="s">
        <v>479</v>
      </c>
      <c r="M24" s="43" t="s">
        <v>458</v>
      </c>
      <c r="N24" s="43" t="s">
        <v>469</v>
      </c>
      <c r="O24" s="43" t="s">
        <v>489</v>
      </c>
      <c r="P24" s="43" t="s">
        <v>508</v>
      </c>
      <c r="Q24" s="43" t="s">
        <v>518</v>
      </c>
      <c r="R24" s="43" t="s">
        <v>528</v>
      </c>
    </row>
    <row r="25" spans="1:18" ht="25.5">
      <c r="I25" s="37" t="s">
        <v>449</v>
      </c>
      <c r="J25" s="44" t="s">
        <v>439</v>
      </c>
      <c r="K25" s="43" t="s">
        <v>499</v>
      </c>
      <c r="L25" s="43" t="s">
        <v>480</v>
      </c>
      <c r="M25" s="43" t="s">
        <v>459</v>
      </c>
      <c r="N25" s="43" t="s">
        <v>470</v>
      </c>
      <c r="O25" s="43" t="s">
        <v>490</v>
      </c>
      <c r="P25" s="43" t="s">
        <v>509</v>
      </c>
      <c r="Q25" s="43" t="s">
        <v>519</v>
      </c>
      <c r="R25" s="43" t="s">
        <v>529</v>
      </c>
    </row>
    <row r="26" spans="1:18" ht="25.5">
      <c r="I26" s="37" t="s">
        <v>450</v>
      </c>
      <c r="J26" s="44" t="s">
        <v>440</v>
      </c>
      <c r="K26" s="43" t="s">
        <v>500</v>
      </c>
      <c r="L26" s="43" t="s">
        <v>481</v>
      </c>
      <c r="M26" s="43" t="s">
        <v>460</v>
      </c>
      <c r="N26" s="43" t="s">
        <v>471</v>
      </c>
      <c r="O26" s="43" t="s">
        <v>491</v>
      </c>
      <c r="P26" s="43" t="s">
        <v>510</v>
      </c>
      <c r="Q26" s="43" t="s">
        <v>520</v>
      </c>
      <c r="R26" s="43" t="s">
        <v>530</v>
      </c>
    </row>
    <row r="27" spans="1:18" ht="25.5">
      <c r="I27" s="37" t="s">
        <v>451</v>
      </c>
      <c r="J27" s="44" t="s">
        <v>441</v>
      </c>
      <c r="K27" s="43" t="s">
        <v>501</v>
      </c>
      <c r="L27" s="43" t="s">
        <v>482</v>
      </c>
      <c r="M27" s="43" t="s">
        <v>461</v>
      </c>
      <c r="N27" s="43" t="s">
        <v>472</v>
      </c>
      <c r="O27" s="43" t="s">
        <v>492</v>
      </c>
      <c r="P27" s="43" t="s">
        <v>511</v>
      </c>
      <c r="Q27" s="43" t="s">
        <v>521</v>
      </c>
      <c r="R27" s="43" t="s">
        <v>531</v>
      </c>
    </row>
    <row r="28" spans="1:18" ht="38.25">
      <c r="I28" s="37" t="s">
        <v>452</v>
      </c>
      <c r="J28" s="44" t="s">
        <v>442</v>
      </c>
      <c r="K28" s="43" t="s">
        <v>502</v>
      </c>
      <c r="L28" s="43" t="s">
        <v>483</v>
      </c>
      <c r="M28" s="43" t="s">
        <v>462</v>
      </c>
      <c r="N28" s="43" t="s">
        <v>473</v>
      </c>
      <c r="O28" s="43" t="s">
        <v>493</v>
      </c>
      <c r="P28" s="43" t="s">
        <v>512</v>
      </c>
      <c r="Q28" s="43" t="s">
        <v>522</v>
      </c>
      <c r="R28" s="43" t="s">
        <v>532</v>
      </c>
    </row>
    <row r="29" spans="1:18"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spans="1:18" ht="25.5">
      <c r="A30" s="37" t="s">
        <v>533</v>
      </c>
      <c r="I30" s="43" t="s">
        <v>534</v>
      </c>
      <c r="J30" s="43" t="s">
        <v>554</v>
      </c>
      <c r="K30" s="37" t="s">
        <v>544</v>
      </c>
      <c r="L30" s="37" t="s">
        <v>722</v>
      </c>
      <c r="M30" s="37" t="s">
        <v>732</v>
      </c>
    </row>
    <row r="31" spans="1:18" ht="25.5">
      <c r="I31" s="43" t="s">
        <v>535</v>
      </c>
      <c r="J31" s="43" t="s">
        <v>555</v>
      </c>
      <c r="K31" s="37" t="s">
        <v>545</v>
      </c>
      <c r="L31" s="37" t="s">
        <v>723</v>
      </c>
      <c r="M31" s="37" t="s">
        <v>733</v>
      </c>
    </row>
    <row r="32" spans="1:18" ht="25.5">
      <c r="I32" s="43" t="s">
        <v>536</v>
      </c>
      <c r="J32" s="43" t="s">
        <v>556</v>
      </c>
      <c r="K32" s="37" t="s">
        <v>546</v>
      </c>
      <c r="L32" s="37" t="s">
        <v>724</v>
      </c>
      <c r="M32" s="37" t="s">
        <v>734</v>
      </c>
    </row>
    <row r="33" spans="1:17" ht="25.5">
      <c r="I33" s="43" t="s">
        <v>537</v>
      </c>
      <c r="J33" s="43" t="s">
        <v>557</v>
      </c>
      <c r="K33" s="37" t="s">
        <v>547</v>
      </c>
      <c r="L33" s="37" t="s">
        <v>725</v>
      </c>
      <c r="M33" s="37" t="s">
        <v>735</v>
      </c>
    </row>
    <row r="34" spans="1:17" ht="25.5">
      <c r="I34" s="43" t="s">
        <v>538</v>
      </c>
      <c r="J34" s="43" t="s">
        <v>558</v>
      </c>
      <c r="K34" s="37" t="s">
        <v>548</v>
      </c>
      <c r="L34" s="37" t="s">
        <v>726</v>
      </c>
      <c r="M34" s="37" t="s">
        <v>736</v>
      </c>
    </row>
    <row r="35" spans="1:17" ht="25.5">
      <c r="I35" s="43" t="s">
        <v>539</v>
      </c>
      <c r="J35" s="43" t="s">
        <v>559</v>
      </c>
      <c r="K35" s="37" t="s">
        <v>549</v>
      </c>
      <c r="L35" s="37" t="s">
        <v>727</v>
      </c>
      <c r="M35" s="37" t="s">
        <v>737</v>
      </c>
    </row>
    <row r="36" spans="1:17" ht="25.5">
      <c r="I36" s="43" t="s">
        <v>540</v>
      </c>
      <c r="J36" s="43" t="s">
        <v>560</v>
      </c>
      <c r="K36" s="37" t="s">
        <v>550</v>
      </c>
      <c r="L36" s="37" t="s">
        <v>728</v>
      </c>
      <c r="M36" s="37" t="s">
        <v>738</v>
      </c>
    </row>
    <row r="37" spans="1:17" ht="25.5">
      <c r="I37" s="43" t="s">
        <v>541</v>
      </c>
      <c r="J37" s="43" t="s">
        <v>561</v>
      </c>
      <c r="K37" s="37" t="s">
        <v>551</v>
      </c>
      <c r="L37" s="37" t="s">
        <v>729</v>
      </c>
      <c r="M37" s="37" t="s">
        <v>739</v>
      </c>
    </row>
    <row r="38" spans="1:17" ht="25.5">
      <c r="I38" s="43" t="s">
        <v>542</v>
      </c>
      <c r="J38" s="43" t="s">
        <v>562</v>
      </c>
      <c r="K38" s="37" t="s">
        <v>552</v>
      </c>
      <c r="L38" s="37" t="s">
        <v>730</v>
      </c>
      <c r="M38" s="37" t="s">
        <v>740</v>
      </c>
    </row>
    <row r="39" spans="1:17" ht="25.5">
      <c r="I39" s="43" t="s">
        <v>543</v>
      </c>
      <c r="J39" s="43" t="s">
        <v>563</v>
      </c>
      <c r="K39" s="37" t="s">
        <v>553</v>
      </c>
      <c r="L39" s="37" t="s">
        <v>731</v>
      </c>
      <c r="M39" s="37" t="s">
        <v>741</v>
      </c>
    </row>
    <row r="41" spans="1:17" ht="38.25">
      <c r="A41" s="37" t="s">
        <v>564</v>
      </c>
      <c r="I41" s="43" t="s">
        <v>565</v>
      </c>
      <c r="J41" s="43" t="s">
        <v>575</v>
      </c>
      <c r="K41" s="43" t="s">
        <v>583</v>
      </c>
      <c r="L41" s="43" t="s">
        <v>603</v>
      </c>
      <c r="M41" s="37"/>
      <c r="N41" s="37"/>
      <c r="O41" s="37" t="s">
        <v>593</v>
      </c>
      <c r="P41" s="43" t="s">
        <v>613</v>
      </c>
      <c r="Q41" s="43" t="s">
        <v>633</v>
      </c>
    </row>
    <row r="42" spans="1:17" ht="38.25">
      <c r="I42" s="43" t="s">
        <v>566</v>
      </c>
      <c r="J42" s="43" t="s">
        <v>576</v>
      </c>
      <c r="K42" s="43" t="s">
        <v>584</v>
      </c>
      <c r="L42" s="43" t="s">
        <v>604</v>
      </c>
      <c r="M42" s="43" t="s">
        <v>623</v>
      </c>
      <c r="N42" s="37"/>
      <c r="O42" s="37" t="s">
        <v>594</v>
      </c>
      <c r="P42" s="43" t="s">
        <v>614</v>
      </c>
      <c r="Q42" s="43" t="s">
        <v>634</v>
      </c>
    </row>
    <row r="43" spans="1:17" ht="38.25">
      <c r="I43" s="43" t="s">
        <v>567</v>
      </c>
      <c r="J43" s="43" t="s">
        <v>577</v>
      </c>
      <c r="K43" s="43" t="s">
        <v>585</v>
      </c>
      <c r="L43" s="43" t="s">
        <v>605</v>
      </c>
      <c r="M43" s="43" t="s">
        <v>624</v>
      </c>
      <c r="N43" s="37"/>
      <c r="O43" s="37" t="s">
        <v>595</v>
      </c>
      <c r="P43" s="43" t="s">
        <v>615</v>
      </c>
      <c r="Q43" s="43" t="s">
        <v>635</v>
      </c>
    </row>
    <row r="44" spans="1:17" ht="38.25">
      <c r="I44" s="43" t="s">
        <v>568</v>
      </c>
      <c r="J44" s="43" t="s">
        <v>578</v>
      </c>
      <c r="K44" s="43" t="s">
        <v>586</v>
      </c>
      <c r="L44" s="43" t="s">
        <v>606</v>
      </c>
      <c r="M44" s="43" t="s">
        <v>625</v>
      </c>
      <c r="N44" s="37"/>
      <c r="O44" s="37" t="s">
        <v>596</v>
      </c>
      <c r="P44" s="43" t="s">
        <v>616</v>
      </c>
      <c r="Q44" s="43" t="s">
        <v>636</v>
      </c>
    </row>
    <row r="45" spans="1:17" ht="38.25">
      <c r="I45" s="43" t="s">
        <v>569</v>
      </c>
      <c r="J45" s="43" t="s">
        <v>579</v>
      </c>
      <c r="K45" s="43" t="s">
        <v>587</v>
      </c>
      <c r="L45" s="43" t="s">
        <v>607</v>
      </c>
      <c r="M45" s="43" t="s">
        <v>626</v>
      </c>
      <c r="N45" s="37"/>
      <c r="O45" s="37" t="s">
        <v>597</v>
      </c>
      <c r="P45" s="43" t="s">
        <v>617</v>
      </c>
      <c r="Q45" s="43" t="s">
        <v>637</v>
      </c>
    </row>
    <row r="46" spans="1:17" ht="38.25">
      <c r="I46" s="43" t="s">
        <v>570</v>
      </c>
      <c r="J46" s="43" t="s">
        <v>580</v>
      </c>
      <c r="K46" s="43" t="s">
        <v>588</v>
      </c>
      <c r="L46" s="43" t="s">
        <v>608</v>
      </c>
      <c r="M46" s="43" t="s">
        <v>627</v>
      </c>
      <c r="N46" s="37"/>
      <c r="O46" s="37" t="s">
        <v>598</v>
      </c>
      <c r="P46" s="43" t="s">
        <v>618</v>
      </c>
      <c r="Q46" s="43" t="s">
        <v>638</v>
      </c>
    </row>
    <row r="47" spans="1:17" ht="38.25">
      <c r="I47" s="43" t="s">
        <v>571</v>
      </c>
      <c r="J47" s="43" t="s">
        <v>581</v>
      </c>
      <c r="K47" s="43" t="s">
        <v>589</v>
      </c>
      <c r="L47" s="43" t="s">
        <v>609</v>
      </c>
      <c r="M47" s="43" t="s">
        <v>628</v>
      </c>
      <c r="N47" s="37"/>
      <c r="O47" s="37" t="s">
        <v>599</v>
      </c>
      <c r="P47" s="43" t="s">
        <v>619</v>
      </c>
      <c r="Q47" s="43" t="s">
        <v>639</v>
      </c>
    </row>
    <row r="48" spans="1:17" ht="38.25">
      <c r="I48" s="43" t="s">
        <v>572</v>
      </c>
      <c r="J48" s="43" t="s">
        <v>582</v>
      </c>
      <c r="K48" s="43" t="s">
        <v>590</v>
      </c>
      <c r="L48" s="43" t="s">
        <v>610</v>
      </c>
      <c r="M48" s="43" t="s">
        <v>629</v>
      </c>
      <c r="N48" s="37"/>
      <c r="O48" s="37" t="s">
        <v>600</v>
      </c>
      <c r="P48" s="43" t="s">
        <v>620</v>
      </c>
      <c r="Q48" s="43" t="s">
        <v>640</v>
      </c>
    </row>
    <row r="49" spans="1:17" ht="38.25">
      <c r="I49" s="37" t="s">
        <v>573</v>
      </c>
      <c r="K49" s="43" t="s">
        <v>591</v>
      </c>
      <c r="L49" s="43" t="s">
        <v>611</v>
      </c>
      <c r="M49" s="43" t="s">
        <v>630</v>
      </c>
      <c r="N49" s="37"/>
      <c r="O49" s="37" t="s">
        <v>601</v>
      </c>
      <c r="P49" s="43" t="s">
        <v>621</v>
      </c>
      <c r="Q49" s="43" t="s">
        <v>641</v>
      </c>
    </row>
    <row r="50" spans="1:17" ht="38.25">
      <c r="I50" s="37" t="s">
        <v>574</v>
      </c>
      <c r="K50" s="43" t="s">
        <v>592</v>
      </c>
      <c r="L50" s="43" t="s">
        <v>612</v>
      </c>
      <c r="M50" s="43" t="s">
        <v>631</v>
      </c>
      <c r="N50" s="37"/>
      <c r="O50" s="37" t="s">
        <v>602</v>
      </c>
      <c r="P50" s="43" t="s">
        <v>622</v>
      </c>
      <c r="Q50" s="43" t="s">
        <v>642</v>
      </c>
    </row>
    <row r="51" spans="1:17" ht="38.25">
      <c r="M51" s="43" t="s">
        <v>632</v>
      </c>
      <c r="Q51" s="37"/>
    </row>
    <row r="53" spans="1:17" ht="25.5">
      <c r="A53" s="37" t="s">
        <v>643</v>
      </c>
      <c r="I53" s="43" t="s">
        <v>644</v>
      </c>
      <c r="J53" s="43" t="s">
        <v>654</v>
      </c>
      <c r="K53" s="43" t="s">
        <v>971</v>
      </c>
    </row>
    <row r="54" spans="1:17" ht="25.5">
      <c r="I54" s="43" t="s">
        <v>645</v>
      </c>
      <c r="J54" s="43" t="s">
        <v>655</v>
      </c>
      <c r="K54" s="43" t="s">
        <v>971</v>
      </c>
    </row>
    <row r="55" spans="1:17" ht="25.5">
      <c r="I55" s="43" t="s">
        <v>646</v>
      </c>
      <c r="J55" s="43" t="s">
        <v>656</v>
      </c>
      <c r="K55" s="43" t="s">
        <v>971</v>
      </c>
    </row>
    <row r="56" spans="1:17" ht="25.5">
      <c r="I56" s="43" t="s">
        <v>647</v>
      </c>
      <c r="J56" s="43" t="s">
        <v>657</v>
      </c>
      <c r="K56" s="43" t="s">
        <v>971</v>
      </c>
    </row>
    <row r="57" spans="1:17" ht="25.5">
      <c r="I57" s="43" t="s">
        <v>648</v>
      </c>
      <c r="J57" s="43" t="s">
        <v>658</v>
      </c>
      <c r="K57" s="43" t="s">
        <v>971</v>
      </c>
    </row>
    <row r="58" spans="1:17" ht="25.5">
      <c r="I58" s="43" t="s">
        <v>649</v>
      </c>
      <c r="J58" s="43" t="s">
        <v>659</v>
      </c>
      <c r="K58" s="43" t="s">
        <v>971</v>
      </c>
    </row>
    <row r="59" spans="1:17" ht="25.5">
      <c r="I59" s="43" t="s">
        <v>650</v>
      </c>
      <c r="J59" s="43" t="s">
        <v>660</v>
      </c>
      <c r="K59" s="43" t="s">
        <v>971</v>
      </c>
    </row>
    <row r="60" spans="1:17" ht="25.5">
      <c r="I60" s="43" t="s">
        <v>651</v>
      </c>
      <c r="J60" s="43" t="s">
        <v>661</v>
      </c>
      <c r="K60" s="43" t="s">
        <v>971</v>
      </c>
    </row>
    <row r="61" spans="1:17" ht="25.5">
      <c r="I61" s="43" t="s">
        <v>652</v>
      </c>
      <c r="J61" s="43" t="s">
        <v>662</v>
      </c>
      <c r="K61" s="43" t="s">
        <v>971</v>
      </c>
    </row>
    <row r="62" spans="1:17" ht="25.5">
      <c r="I62" s="43" t="s">
        <v>653</v>
      </c>
      <c r="J62" s="43" t="s">
        <v>663</v>
      </c>
      <c r="K62" s="43" t="s">
        <v>971</v>
      </c>
    </row>
    <row r="64" spans="1:17">
      <c r="A64" s="37" t="s">
        <v>664</v>
      </c>
      <c r="I64" t="s">
        <v>665</v>
      </c>
    </row>
    <row r="65" spans="9:9">
      <c r="I65" t="s">
        <v>666</v>
      </c>
    </row>
    <row r="66" spans="9:9">
      <c r="I66" t="s">
        <v>667</v>
      </c>
    </row>
    <row r="67" spans="9:9">
      <c r="I67" t="s">
        <v>668</v>
      </c>
    </row>
    <row r="68" spans="9:9">
      <c r="I68" t="s">
        <v>669</v>
      </c>
    </row>
    <row r="69" spans="9:9">
      <c r="I69" t="s">
        <v>670</v>
      </c>
    </row>
    <row r="70" spans="9:9">
      <c r="I70" t="s">
        <v>671</v>
      </c>
    </row>
    <row r="71" spans="9:9">
      <c r="I71" t="s">
        <v>672</v>
      </c>
    </row>
    <row r="72" spans="9:9">
      <c r="I72" t="s">
        <v>673</v>
      </c>
    </row>
    <row r="73" spans="9:9">
      <c r="I73" t="s">
        <v>674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/>
  <dimension ref="A1:X73"/>
  <sheetViews>
    <sheetView topLeftCell="A2" zoomScale="85" zoomScaleNormal="85" workbookViewId="0">
      <selection activeCell="J2" sqref="J2"/>
    </sheetView>
  </sheetViews>
  <sheetFormatPr defaultRowHeight="12.75"/>
  <cols>
    <col min="3" max="3" width="13.140625" customWidth="1"/>
    <col min="4" max="4" width="14.28515625" customWidth="1"/>
    <col min="5" max="5" width="13" customWidth="1"/>
  </cols>
  <sheetData>
    <row r="1" spans="1:24" ht="25.5">
      <c r="A1" s="37" t="s">
        <v>406</v>
      </c>
      <c r="Q1" s="43" t="s">
        <v>779</v>
      </c>
    </row>
    <row r="2" spans="1:24" ht="51">
      <c r="B2" s="37" t="s">
        <v>679</v>
      </c>
      <c r="C2" s="37" t="s">
        <v>675</v>
      </c>
      <c r="D2" s="37" t="s">
        <v>676</v>
      </c>
      <c r="E2" s="37" t="s">
        <v>677</v>
      </c>
      <c r="F2" s="37" t="s">
        <v>678</v>
      </c>
      <c r="G2" s="37" t="s">
        <v>719</v>
      </c>
      <c r="H2" s="37" t="s">
        <v>720</v>
      </c>
      <c r="N2" s="37" t="s">
        <v>750</v>
      </c>
      <c r="O2" s="37" t="s">
        <v>761</v>
      </c>
      <c r="R2" s="37" t="s">
        <v>914</v>
      </c>
      <c r="S2" s="37" t="s">
        <v>973</v>
      </c>
      <c r="T2" s="37" t="s">
        <v>974</v>
      </c>
      <c r="U2" s="37" t="s">
        <v>975</v>
      </c>
      <c r="V2" s="37" t="s">
        <v>976</v>
      </c>
      <c r="W2" s="37" t="s">
        <v>977</v>
      </c>
      <c r="X2" s="37" t="s">
        <v>978</v>
      </c>
    </row>
    <row r="3" spans="1:24">
      <c r="B3">
        <v>1</v>
      </c>
      <c r="C3">
        <f>SUMIFS('hobbits requirement'!$J$3:$J$341,'hobbits requirement'!$A$3:$A$341, C$2,'hobbits requirement'!$C$3:$C$341,'experience division'!$B3)</f>
        <v>30</v>
      </c>
      <c r="D3">
        <f>SUMIFS('hobbits requirement'!$J$3:$J$341,'hobbits requirement'!$A$3:$A$341, D$2,'hobbits requirement'!$C$3:$C$341,'experience division'!$B3)</f>
        <v>1</v>
      </c>
      <c r="E3">
        <f>SUMIFS('hobbits requirement'!$J$3:$J$341,'hobbits requirement'!$A$3:$A$341, E$2,'hobbits requirement'!$C$3:$C$341,'experience division'!$B3)</f>
        <v>1</v>
      </c>
      <c r="F3">
        <f>SUMIFS('hobbits requirement'!$J$3:$J$341,'hobbits requirement'!$A$3:$A$341, F$2,'hobbits requirement'!$C$3:$C$341,'experience division'!$B3)</f>
        <v>1</v>
      </c>
      <c r="G3">
        <f>SUMIFS('hobbits requirement'!$J$3:$J$341,'hobbits requirement'!$A$3:$A$341, G$2,'hobbits requirement'!$C$3:$C$341,'experience division'!$B3)</f>
        <v>1</v>
      </c>
      <c r="H3">
        <f>SUMIFS('hobbits requirement'!$J$3:$J$341,'hobbits requirement'!$A$3:$A$341, H$2,'hobbits requirement'!$C$3:$C$341,'experience division'!$B3)</f>
        <v>1</v>
      </c>
      <c r="N3">
        <f>SUM(C3:H3)</f>
        <v>35</v>
      </c>
      <c r="O3">
        <f>SUM(C3:H3)</f>
        <v>35</v>
      </c>
      <c r="R3">
        <v>1</v>
      </c>
      <c r="S3">
        <f t="shared" ref="S3:S12" si="0">SUMIFS($N3:$N12,$B3:$B12,$R3)</f>
        <v>35</v>
      </c>
      <c r="T3">
        <f t="shared" ref="T3:T12" si="1">SUMIFS($N3:$N25,$B3:$B25,$R3)</f>
        <v>146</v>
      </c>
      <c r="U3">
        <f t="shared" ref="U3:U12" si="2">SUMIFS($N3:$N38,$B3:$B38,$R3)</f>
        <v>220</v>
      </c>
      <c r="V3">
        <f t="shared" ref="V3:V12" si="3">SUMIFS($N3:$N50,$B3:$B50,$R3)</f>
        <v>328</v>
      </c>
      <c r="W3">
        <f t="shared" ref="W3:W12" si="4">SUMIFS($N3:$N62,$B3:$B62,$R3)</f>
        <v>428</v>
      </c>
      <c r="X3">
        <f t="shared" ref="X3:X12" si="5">SUMIFS($N3:$N75,$B3:$B75,$R3)</f>
        <v>503</v>
      </c>
    </row>
    <row r="4" spans="1:24">
      <c r="B4">
        <v>2</v>
      </c>
      <c r="C4">
        <f>SUMIFS('hobbits requirement'!$J$3:$J$341,'hobbits requirement'!$A$3:$A$341, C$2,'hobbits requirement'!$C$3:$C$341,'experience division'!$B4)</f>
        <v>60</v>
      </c>
      <c r="D4">
        <f>SUMIFS('hobbits requirement'!$J$3:$J$341,'hobbits requirement'!$A$3:$A$341, D$2,'hobbits requirement'!$C$3:$C$341,'experience division'!$B4)</f>
        <v>1</v>
      </c>
      <c r="E4">
        <f>SUMIFS('hobbits requirement'!$J$3:$J$341,'hobbits requirement'!$A$3:$A$341, E$2,'hobbits requirement'!$C$3:$C$341,'experience division'!$B4)</f>
        <v>1</v>
      </c>
      <c r="F4">
        <f>SUMIFS('hobbits requirement'!$J$3:$J$341,'hobbits requirement'!$A$3:$A$341, F$2,'hobbits requirement'!$C$3:$C$341,'experience division'!$B4)</f>
        <v>2</v>
      </c>
      <c r="G4">
        <f>SUMIFS('hobbits requirement'!$J$3:$J$341,'hobbits requirement'!$A$3:$A$341, G$2,'hobbits requirement'!$C$3:$C$341,'experience division'!$B4)</f>
        <v>3</v>
      </c>
      <c r="H4">
        <f>SUMIFS('hobbits requirement'!$J$3:$J$341,'hobbits requirement'!$A$3:$A$341, H$2,'hobbits requirement'!$C$3:$C$341,'experience division'!$B4)</f>
        <v>2</v>
      </c>
      <c r="N4">
        <f t="shared" ref="N4:N12" si="6">SUM(C4:H4)</f>
        <v>69</v>
      </c>
      <c r="O4">
        <f t="shared" ref="O4:O12" si="7">SUM(C4:H4)</f>
        <v>69</v>
      </c>
      <c r="R4">
        <v>2</v>
      </c>
      <c r="S4">
        <f t="shared" si="0"/>
        <v>69</v>
      </c>
      <c r="T4">
        <f t="shared" si="1"/>
        <v>429</v>
      </c>
      <c r="U4">
        <f t="shared" si="2"/>
        <v>599</v>
      </c>
      <c r="V4">
        <f t="shared" si="3"/>
        <v>815</v>
      </c>
      <c r="W4">
        <f t="shared" si="4"/>
        <v>1015</v>
      </c>
      <c r="X4">
        <f t="shared" si="5"/>
        <v>1165</v>
      </c>
    </row>
    <row r="5" spans="1:24">
      <c r="B5" s="37">
        <v>3</v>
      </c>
      <c r="C5">
        <v>0</v>
      </c>
      <c r="D5">
        <f>SUMIFS('hobbits requirement'!$J$3:$J$341,'hobbits requirement'!$A$3:$A$341, D$2,'hobbits requirement'!$C$3:$C$341,'experience division'!$B5)</f>
        <v>4</v>
      </c>
      <c r="E5">
        <f>SUMIFS('hobbits requirement'!$J$3:$J$341,'hobbits requirement'!$A$3:$A$341, E$2,'hobbits requirement'!$C$3:$C$341,'experience division'!$B5)</f>
        <v>4</v>
      </c>
      <c r="F5">
        <f>SUMIFS('hobbits requirement'!$J$3:$J$341,'hobbits requirement'!$A$3:$A$341, F$2,'hobbits requirement'!$C$3:$C$341,'experience division'!$B5)</f>
        <v>6</v>
      </c>
      <c r="G5">
        <f>SUMIFS('hobbits requirement'!$J$3:$J$341,'hobbits requirement'!$A$3:$A$341, G$2,'hobbits requirement'!$C$3:$C$341,'experience division'!$B5)</f>
        <v>12</v>
      </c>
      <c r="H5">
        <f>SUMIFS('hobbits requirement'!$J$3:$J$341,'hobbits requirement'!$A$3:$A$341, H$2,'hobbits requirement'!$C$3:$C$341,'experience division'!$B5)</f>
        <v>8</v>
      </c>
      <c r="N5">
        <f t="shared" si="6"/>
        <v>34</v>
      </c>
      <c r="O5">
        <f t="shared" si="7"/>
        <v>34</v>
      </c>
      <c r="R5">
        <v>3</v>
      </c>
      <c r="S5">
        <f t="shared" si="0"/>
        <v>34</v>
      </c>
      <c r="T5">
        <f t="shared" si="1"/>
        <v>1173</v>
      </c>
      <c r="U5">
        <f t="shared" si="2"/>
        <v>1561</v>
      </c>
      <c r="V5">
        <f t="shared" si="3"/>
        <v>2323</v>
      </c>
      <c r="W5">
        <f t="shared" si="4"/>
        <v>2722</v>
      </c>
      <c r="X5">
        <f t="shared" si="5"/>
        <v>3022</v>
      </c>
    </row>
    <row r="6" spans="1:24">
      <c r="B6">
        <v>4</v>
      </c>
      <c r="C6">
        <v>0</v>
      </c>
      <c r="D6">
        <v>0</v>
      </c>
      <c r="E6">
        <f>SUMIFS('hobbits requirement'!$J$3:$J$341,'hobbits requirement'!$A$3:$A$341, E$2,'hobbits requirement'!$C$3:$C$341,'experience division'!$B6)</f>
        <v>8</v>
      </c>
      <c r="F6">
        <f>SUMIFS('hobbits requirement'!$J$3:$J$341,'hobbits requirement'!$A$3:$A$341, F$2,'hobbits requirement'!$C$3:$C$341,'experience division'!$B6)</f>
        <v>12</v>
      </c>
      <c r="G6">
        <f>SUMIFS('hobbits requirement'!$J$3:$J$341,'hobbits requirement'!$A$3:$A$341, G$2,'hobbits requirement'!$C$3:$C$341,'experience division'!$B6)</f>
        <v>24</v>
      </c>
      <c r="H6">
        <f>SUMIFS('hobbits requirement'!$J$3:$J$341,'hobbits requirement'!$A$3:$A$341, H$2,'hobbits requirement'!$C$3:$C$341,'experience division'!$B6)</f>
        <v>16</v>
      </c>
      <c r="N6">
        <f t="shared" si="6"/>
        <v>60</v>
      </c>
      <c r="O6">
        <f t="shared" si="7"/>
        <v>60</v>
      </c>
      <c r="R6">
        <v>4</v>
      </c>
      <c r="S6">
        <f t="shared" si="0"/>
        <v>60</v>
      </c>
      <c r="T6">
        <f t="shared" si="1"/>
        <v>3176</v>
      </c>
      <c r="U6">
        <f t="shared" si="2"/>
        <v>3952</v>
      </c>
      <c r="V6">
        <f t="shared" si="3"/>
        <v>5296</v>
      </c>
      <c r="W6">
        <f t="shared" si="4"/>
        <v>6094</v>
      </c>
      <c r="X6">
        <f t="shared" si="5"/>
        <v>6694</v>
      </c>
    </row>
    <row r="7" spans="1:24">
      <c r="B7" s="37">
        <v>5</v>
      </c>
      <c r="C7">
        <v>0</v>
      </c>
      <c r="D7">
        <v>0</v>
      </c>
      <c r="E7">
        <f>SUMIFS('hobbits requirement'!$J$3:$J$341,'hobbits requirement'!$A$3:$A$341, E$2,'hobbits requirement'!$C$3:$C$341,'experience division'!$B7)</f>
        <v>16</v>
      </c>
      <c r="F7">
        <f>SUMIFS('hobbits requirement'!$J$3:$J$341,'hobbits requirement'!$A$3:$A$341, F$2,'hobbits requirement'!$C$3:$C$341,'experience division'!$B7)</f>
        <v>24</v>
      </c>
      <c r="G7">
        <f>SUMIFS('hobbits requirement'!$J$3:$J$341,'hobbits requirement'!$A$3:$A$341, G$2,'hobbits requirement'!$C$3:$C$341,'experience division'!$B7)</f>
        <v>48</v>
      </c>
      <c r="H7">
        <f>SUMIFS('hobbits requirement'!$J$3:$J$341,'hobbits requirement'!$A$3:$A$341, H$2,'hobbits requirement'!$C$3:$C$341,'experience division'!$B7)</f>
        <v>32</v>
      </c>
      <c r="N7">
        <f t="shared" si="6"/>
        <v>120</v>
      </c>
      <c r="O7">
        <f t="shared" si="7"/>
        <v>120</v>
      </c>
      <c r="R7">
        <v>5</v>
      </c>
      <c r="S7">
        <f t="shared" si="0"/>
        <v>120</v>
      </c>
      <c r="T7">
        <f t="shared" si="1"/>
        <v>5231</v>
      </c>
      <c r="U7">
        <f t="shared" si="2"/>
        <v>6783</v>
      </c>
      <c r="V7">
        <f t="shared" si="3"/>
        <v>11331</v>
      </c>
      <c r="W7">
        <f t="shared" si="4"/>
        <v>12926</v>
      </c>
      <c r="X7">
        <f t="shared" si="5"/>
        <v>14126</v>
      </c>
    </row>
    <row r="8" spans="1:24">
      <c r="B8">
        <v>6</v>
      </c>
      <c r="C8">
        <v>0</v>
      </c>
      <c r="D8">
        <v>0</v>
      </c>
      <c r="E8">
        <f>SUMIFS('hobbits requirement'!$J$3:$J$341,'hobbits requirement'!$A$3:$A$341, E$2,'hobbits requirement'!$C$3:$C$341,'experience division'!$B8)</f>
        <v>32</v>
      </c>
      <c r="F8">
        <f>SUMIFS('hobbits requirement'!$J$3:$J$341,'hobbits requirement'!$A$3:$A$341, F$2,'hobbits requirement'!$C$3:$C$341,'experience division'!$B8)</f>
        <v>48</v>
      </c>
      <c r="G8">
        <f>SUMIFS('hobbits requirement'!$J$3:$J$341,'hobbits requirement'!$A$3:$A$341, G$2,'hobbits requirement'!$C$3:$C$341,'experience division'!$B8)</f>
        <v>96</v>
      </c>
      <c r="H8">
        <f>SUMIFS('hobbits requirement'!$J$3:$J$341,'hobbits requirement'!$A$3:$A$341, H$2,'hobbits requirement'!$C$3:$C$341,'experience division'!$B8)</f>
        <v>64</v>
      </c>
      <c r="N8">
        <f t="shared" si="6"/>
        <v>240</v>
      </c>
      <c r="O8">
        <f t="shared" si="7"/>
        <v>240</v>
      </c>
      <c r="R8">
        <v>6</v>
      </c>
      <c r="S8">
        <f t="shared" si="0"/>
        <v>240</v>
      </c>
      <c r="T8">
        <f t="shared" si="1"/>
        <v>10460</v>
      </c>
      <c r="U8">
        <f t="shared" si="2"/>
        <v>13564</v>
      </c>
      <c r="V8">
        <f t="shared" si="3"/>
        <v>20860</v>
      </c>
      <c r="W8">
        <f t="shared" si="4"/>
        <v>24050</v>
      </c>
      <c r="X8">
        <f t="shared" si="5"/>
        <v>26450</v>
      </c>
    </row>
    <row r="9" spans="1:24">
      <c r="B9" s="37">
        <v>7</v>
      </c>
      <c r="C9">
        <v>0</v>
      </c>
      <c r="D9">
        <v>0</v>
      </c>
      <c r="E9">
        <f>SUMIFS('hobbits requirement'!$J$3:$J$341,'hobbits requirement'!$A$3:$A$341, E$2,'hobbits requirement'!$C$3:$C$341,'experience division'!$B9)</f>
        <v>64</v>
      </c>
      <c r="F9">
        <f>SUMIFS('hobbits requirement'!$J$3:$J$341,'hobbits requirement'!$A$3:$A$341, F$2,'hobbits requirement'!$C$3:$C$341,'experience division'!$B9)</f>
        <v>96</v>
      </c>
      <c r="G9">
        <f>SUMIFS('hobbits requirement'!$J$3:$J$341,'hobbits requirement'!$A$3:$A$341, G$2,'hobbits requirement'!$C$3:$C$341,'experience division'!$B9)</f>
        <v>192</v>
      </c>
      <c r="H9">
        <f>SUMIFS('hobbits requirement'!$J$3:$J$341,'hobbits requirement'!$A$3:$A$341, H$2,'hobbits requirement'!$C$3:$C$341,'experience division'!$B9)</f>
        <v>128</v>
      </c>
      <c r="N9">
        <f t="shared" si="6"/>
        <v>480</v>
      </c>
      <c r="O9">
        <f t="shared" si="7"/>
        <v>480</v>
      </c>
      <c r="R9">
        <v>7</v>
      </c>
      <c r="S9">
        <f t="shared" si="0"/>
        <v>480</v>
      </c>
      <c r="T9">
        <f t="shared" si="1"/>
        <v>20919</v>
      </c>
      <c r="U9">
        <f t="shared" si="2"/>
        <v>27127</v>
      </c>
      <c r="V9">
        <f t="shared" si="3"/>
        <v>41719</v>
      </c>
      <c r="W9">
        <f t="shared" si="4"/>
        <v>48098</v>
      </c>
      <c r="X9">
        <f t="shared" si="5"/>
        <v>52898</v>
      </c>
    </row>
    <row r="10" spans="1:24">
      <c r="B10">
        <v>8</v>
      </c>
      <c r="C10">
        <v>0</v>
      </c>
      <c r="D10">
        <v>0</v>
      </c>
      <c r="E10">
        <f>SUMIFS('hobbits requirement'!$J$3:$J$341,'hobbits requirement'!$A$3:$A$341, E$2,'hobbits requirement'!$C$3:$C$341,'experience division'!$B10)</f>
        <v>128</v>
      </c>
      <c r="F10">
        <f>SUMIFS('hobbits requirement'!$J$3:$J$341,'hobbits requirement'!$A$3:$A$341, F$2,'hobbits requirement'!$C$3:$C$341,'experience division'!$B10)</f>
        <v>192</v>
      </c>
      <c r="G10">
        <f>SUMIFS('hobbits requirement'!$J$3:$J$341,'hobbits requirement'!$A$3:$A$341, G$2,'hobbits requirement'!$C$3:$C$341,'experience division'!$B10)</f>
        <v>384</v>
      </c>
      <c r="H10">
        <f>SUMIFS('hobbits requirement'!$J$3:$J$341,'hobbits requirement'!$A$3:$A$341, H$2,'hobbits requirement'!$C$3:$C$341,'experience division'!$B10)</f>
        <v>256</v>
      </c>
      <c r="N10">
        <f t="shared" si="6"/>
        <v>960</v>
      </c>
      <c r="O10">
        <f t="shared" si="7"/>
        <v>960</v>
      </c>
      <c r="R10">
        <v>8</v>
      </c>
      <c r="S10">
        <f t="shared" si="0"/>
        <v>960</v>
      </c>
      <c r="T10">
        <f t="shared" si="1"/>
        <v>41836</v>
      </c>
      <c r="U10">
        <f t="shared" si="2"/>
        <v>54252</v>
      </c>
      <c r="V10">
        <f t="shared" si="3"/>
        <v>83436</v>
      </c>
      <c r="W10">
        <f t="shared" si="4"/>
        <v>96194</v>
      </c>
      <c r="X10">
        <f t="shared" si="5"/>
        <v>105794</v>
      </c>
    </row>
    <row r="11" spans="1:24">
      <c r="B11" s="37">
        <v>9</v>
      </c>
      <c r="C11">
        <v>0</v>
      </c>
      <c r="D11">
        <v>0</v>
      </c>
      <c r="E11">
        <f>SUMIFS('hobbits requirement'!$J$3:$J$341,'hobbits requirement'!$A$3:$A$341, E$2,'hobbits requirement'!$C$3:$C$341,'experience division'!$B11)</f>
        <v>256</v>
      </c>
      <c r="F11">
        <f>SUMIFS('hobbits requirement'!$J$3:$J$341,'hobbits requirement'!$A$3:$A$341, F$2,'hobbits requirement'!$C$3:$C$341,'experience division'!$B11)</f>
        <v>384</v>
      </c>
      <c r="G11">
        <f>SUMIFS('hobbits requirement'!$J$3:$J$341,'hobbits requirement'!$A$3:$A$341, G$2,'hobbits requirement'!$C$3:$C$341,'experience division'!$B11)</f>
        <v>768</v>
      </c>
      <c r="H11">
        <f>SUMIFS('hobbits requirement'!$J$3:$J$341,'hobbits requirement'!$A$3:$A$341, H$2,'hobbits requirement'!$C$3:$C$341,'experience division'!$B11)</f>
        <v>512</v>
      </c>
      <c r="N11">
        <f t="shared" si="6"/>
        <v>1920</v>
      </c>
      <c r="O11">
        <f t="shared" si="7"/>
        <v>1920</v>
      </c>
      <c r="R11">
        <v>9</v>
      </c>
      <c r="S11">
        <f t="shared" si="0"/>
        <v>1920</v>
      </c>
      <c r="T11">
        <f t="shared" si="1"/>
        <v>83671</v>
      </c>
      <c r="U11">
        <f t="shared" si="2"/>
        <v>108503</v>
      </c>
      <c r="V11">
        <f t="shared" si="3"/>
        <v>166871</v>
      </c>
      <c r="W11">
        <f t="shared" si="4"/>
        <v>192386</v>
      </c>
      <c r="X11">
        <f t="shared" si="5"/>
        <v>211586</v>
      </c>
    </row>
    <row r="12" spans="1:24">
      <c r="B12">
        <v>10</v>
      </c>
      <c r="C12">
        <v>0</v>
      </c>
      <c r="D12">
        <v>0</v>
      </c>
      <c r="E12">
        <f>SUMIFS('hobbits requirement'!$J$3:$J$341,'hobbits requirement'!$A$3:$A$341, E$2,'hobbits requirement'!$C$3:$C$341,'experience division'!$B12)</f>
        <v>512</v>
      </c>
      <c r="F12">
        <f>SUMIFS('hobbits requirement'!$J$3:$J$341,'hobbits requirement'!$A$3:$A$341, F$2,'hobbits requirement'!$C$3:$C$341,'experience division'!$B12)</f>
        <v>768</v>
      </c>
      <c r="G12">
        <f>SUMIFS('hobbits requirement'!$J$3:$J$341,'hobbits requirement'!$A$3:$A$341, G$2,'hobbits requirement'!$C$3:$C$341,'experience division'!$B12)</f>
        <v>1536</v>
      </c>
      <c r="H12">
        <f>SUMIFS('hobbits requirement'!$J$3:$J$341,'hobbits requirement'!$A$3:$A$341, H$2,'hobbits requirement'!$C$3:$C$341,'experience division'!$B12)</f>
        <v>1024</v>
      </c>
      <c r="N12">
        <f t="shared" si="6"/>
        <v>3840</v>
      </c>
      <c r="O12">
        <f t="shared" si="7"/>
        <v>3840</v>
      </c>
      <c r="R12">
        <v>10</v>
      </c>
      <c r="S12">
        <f t="shared" si="0"/>
        <v>3840</v>
      </c>
      <c r="T12">
        <f t="shared" si="1"/>
        <v>167340</v>
      </c>
      <c r="U12">
        <f t="shared" si="2"/>
        <v>213932</v>
      </c>
      <c r="V12">
        <f t="shared" si="3"/>
        <v>330668</v>
      </c>
      <c r="W12">
        <f t="shared" si="4"/>
        <v>381698</v>
      </c>
      <c r="X12">
        <f t="shared" si="5"/>
        <v>420098</v>
      </c>
    </row>
    <row r="14" spans="1:24" ht="38.25">
      <c r="A14" s="37" t="s">
        <v>684</v>
      </c>
      <c r="B14" s="37"/>
      <c r="Q14" s="37" t="s">
        <v>780</v>
      </c>
    </row>
    <row r="15" spans="1:24" ht="25.5">
      <c r="B15" s="37" t="s">
        <v>685</v>
      </c>
      <c r="C15" s="37" t="s">
        <v>686</v>
      </c>
      <c r="D15" s="37" t="s">
        <v>687</v>
      </c>
      <c r="E15" s="37" t="s">
        <v>688</v>
      </c>
      <c r="F15" s="37" t="s">
        <v>689</v>
      </c>
      <c r="G15" s="37" t="s">
        <v>690</v>
      </c>
      <c r="H15" s="37" t="s">
        <v>691</v>
      </c>
      <c r="I15" s="37" t="s">
        <v>692</v>
      </c>
      <c r="J15" s="37" t="s">
        <v>693</v>
      </c>
      <c r="K15" s="37" t="s">
        <v>694</v>
      </c>
      <c r="L15" s="37" t="s">
        <v>695</v>
      </c>
      <c r="N15" s="37" t="s">
        <v>750</v>
      </c>
      <c r="O15" s="37" t="s">
        <v>762</v>
      </c>
      <c r="R15" s="37" t="s">
        <v>767</v>
      </c>
      <c r="S15" s="37" t="s">
        <v>768</v>
      </c>
      <c r="T15" s="37" t="s">
        <v>769</v>
      </c>
      <c r="U15" s="37" t="s">
        <v>770</v>
      </c>
      <c r="V15" s="37" t="s">
        <v>771</v>
      </c>
      <c r="W15" s="37" t="s">
        <v>772</v>
      </c>
      <c r="X15" s="37" t="s">
        <v>773</v>
      </c>
    </row>
    <row r="16" spans="1:24">
      <c r="B16">
        <v>1</v>
      </c>
      <c r="C16">
        <f>SUMIFS('hobbits requirement'!$J$3:$J$341,'hobbits requirement'!$A$3:$A$341, C$15,'hobbits requirement'!$C$3:$C$341,'experience division'!$B16)</f>
        <v>10</v>
      </c>
      <c r="D16">
        <f>SUMIFS('hobbits requirement'!$J$3:$J$341,'hobbits requirement'!$A$3:$A$341, D$15,'hobbits requirement'!$C$3:$C$341,'experience division'!$B16)</f>
        <v>1</v>
      </c>
      <c r="E16">
        <f>SUMIFS('hobbits requirement'!$J$3:$J$341,'hobbits requirement'!$A$3:$A$341, E$15,'hobbits requirement'!$C$3:$C$341,'experience division'!$B16)</f>
        <v>2</v>
      </c>
      <c r="F16">
        <v>0</v>
      </c>
      <c r="G16">
        <f>SUMIFS('hobbits requirement'!$J$3:$J$341,'hobbits requirement'!$A$3:$A$341, G$15,'hobbits requirement'!$C$3:$C$341,'experience division'!$B16)</f>
        <v>54</v>
      </c>
      <c r="H16">
        <v>0</v>
      </c>
      <c r="I16">
        <f>SUMIFS('hobbits requirement'!$J$3:$J$341,'hobbits requirement'!$A$3:$A$341, I$15,'hobbits requirement'!$C$3:$C$341,'experience division'!$B16)</f>
        <v>0</v>
      </c>
      <c r="J16">
        <f>SUMIFS('hobbits requirement'!$J$3:$J$341,'hobbits requirement'!$A$3:$A$341, J$15,'hobbits requirement'!$C$3:$C$341,'experience division'!$B16)</f>
        <v>40</v>
      </c>
      <c r="K16">
        <f>SUMIFS('hobbits requirement'!$J$3:$J$341,'hobbits requirement'!$A$3:$A$341, K$15,'hobbits requirement'!$C$3:$C$341,'experience division'!$B16)</f>
        <v>2</v>
      </c>
      <c r="L16">
        <f>SUMIFS('hobbits requirement'!$J$3:$J$341,'hobbits requirement'!$A$3:$A$341, L$15,'hobbits requirement'!$C$3:$C$341,'experience division'!$B16)</f>
        <v>2</v>
      </c>
      <c r="N16">
        <f>SUM(C16:L16)</f>
        <v>111</v>
      </c>
      <c r="O16">
        <f>SUM(C16:D16)</f>
        <v>11</v>
      </c>
      <c r="R16">
        <v>1</v>
      </c>
      <c r="S16">
        <f>SUMIFS($O3:$O12,$B3:$B12,$R3)</f>
        <v>35</v>
      </c>
      <c r="T16">
        <f>SUMIFS($O3:$O25,$B3:$B25,$R3)</f>
        <v>46</v>
      </c>
      <c r="U16">
        <f>SUMIFS($O3:$O38,$B3:$B38,$R3)</f>
        <v>70</v>
      </c>
      <c r="V16">
        <f>SUMIFS($O3:$O50,$B3:$B50,$R3)</f>
        <v>128</v>
      </c>
      <c r="W16">
        <f>SUMIFS($O3:$O62,$B3:$B62,$R3)</f>
        <v>161</v>
      </c>
      <c r="X16">
        <f>SUMIFS($O3:$O75,$B3:$B75,$R3)</f>
        <v>236</v>
      </c>
    </row>
    <row r="17" spans="1:24">
      <c r="B17">
        <v>2</v>
      </c>
      <c r="C17">
        <f>SUMIFS('hobbits requirement'!$J$3:$J$341,'hobbits requirement'!$A$3:$A$341, C$15,'hobbits requirement'!$C$3:$C$341,'experience division'!$B17)</f>
        <v>20</v>
      </c>
      <c r="D17">
        <f>SUMIFS('hobbits requirement'!$J$3:$J$341,'hobbits requirement'!$A$3:$A$341, D$15,'hobbits requirement'!$C$3:$C$341,'experience division'!$B17)</f>
        <v>32</v>
      </c>
      <c r="E17">
        <f>SUMIFS('hobbits requirement'!$J$3:$J$341,'hobbits requirement'!$A$3:$A$341, E$15,'hobbits requirement'!$C$3:$C$341,'experience division'!$B17)</f>
        <v>34</v>
      </c>
      <c r="F17">
        <v>0</v>
      </c>
      <c r="G17">
        <f>SUMIFS('hobbits requirement'!$J$3:$J$341,'hobbits requirement'!$A$3:$A$341, G$15,'hobbits requirement'!$C$3:$C$341,'experience division'!$B17)</f>
        <v>107</v>
      </c>
      <c r="H17">
        <v>0</v>
      </c>
      <c r="I17">
        <f>SUMIFS('hobbits requirement'!$J$3:$J$341,'hobbits requirement'!$A$3:$A$341, I$15,'hobbits requirement'!$C$3:$C$341,'experience division'!$B17)</f>
        <v>0</v>
      </c>
      <c r="J17">
        <f>SUMIFS('hobbits requirement'!$J$3:$J$341,'hobbits requirement'!$A$3:$A$341, J$15,'hobbits requirement'!$C$3:$C$341,'experience division'!$B17)</f>
        <v>80</v>
      </c>
      <c r="K17">
        <f>SUMIFS('hobbits requirement'!$J$3:$J$341,'hobbits requirement'!$A$3:$A$341, K$15,'hobbits requirement'!$C$3:$C$341,'experience division'!$B17)</f>
        <v>47</v>
      </c>
      <c r="L17">
        <f>SUMIFS('hobbits requirement'!$J$3:$J$341,'hobbits requirement'!$A$3:$A$341, L$15,'hobbits requirement'!$C$3:$C$341,'experience division'!$B17)</f>
        <v>40</v>
      </c>
      <c r="N17">
        <f t="shared" ref="N17:N25" si="8">SUM(C17:L17)</f>
        <v>360</v>
      </c>
      <c r="O17">
        <f t="shared" ref="O17:O25" si="9">SUM(C17:D17)</f>
        <v>52</v>
      </c>
      <c r="R17">
        <v>2</v>
      </c>
      <c r="S17">
        <f t="shared" ref="S17:S25" si="10">SUMIFS($O4:$O13,$B4:$B13,$R4)</f>
        <v>69</v>
      </c>
      <c r="T17">
        <f t="shared" ref="T17:T25" si="11">SUMIFS($O4:$O26,$B4:$B26,$R4)</f>
        <v>121</v>
      </c>
      <c r="U17">
        <f t="shared" ref="U17:U25" si="12">SUMIFS($O4:$O39,$B4:$B39,$R4)</f>
        <v>191</v>
      </c>
      <c r="V17">
        <f t="shared" ref="V17:V25" si="13">SUMIFS($O4:$O51,$B4:$B51,$R4)</f>
        <v>307</v>
      </c>
      <c r="W17">
        <f t="shared" ref="W17:W25" si="14">SUMIFS($O4:$O63,$B4:$B63,$R4)</f>
        <v>373</v>
      </c>
      <c r="X17">
        <f t="shared" ref="X17:X25" si="15">SUMIFS($O4:$O76,$B4:$B76,$R4)</f>
        <v>523</v>
      </c>
    </row>
    <row r="18" spans="1:24">
      <c r="B18">
        <v>3</v>
      </c>
      <c r="C18">
        <f>SUMIFS('hobbits requirement'!$J$3:$J$341,'hobbits requirement'!$A$3:$A$341, C$15,'hobbits requirement'!$C$3:$C$341,'experience division'!$B18)</f>
        <v>40</v>
      </c>
      <c r="D18">
        <f>SUMIFS('hobbits requirement'!$J$3:$J$341,'hobbits requirement'!$A$3:$A$341, D$15,'hobbits requirement'!$C$3:$C$341,'experience division'!$B18)</f>
        <v>64</v>
      </c>
      <c r="E18">
        <f>SUMIFS('hobbits requirement'!$J$3:$J$341,'hobbits requirement'!$A$3:$A$341, E$15,'hobbits requirement'!$C$3:$C$341,'experience division'!$B18)</f>
        <v>67</v>
      </c>
      <c r="F18">
        <v>0</v>
      </c>
      <c r="G18">
        <f>SUMIFS('hobbits requirement'!$J$3:$J$341,'hobbits requirement'!$A$3:$A$341, G$15,'hobbits requirement'!$C$3:$C$341,'experience division'!$B18)</f>
        <v>214</v>
      </c>
      <c r="H18">
        <v>420</v>
      </c>
      <c r="I18">
        <f>SUMIFS('hobbits requirement'!$J$3:$J$341,'hobbits requirement'!$A$3:$A$341, I$15,'hobbits requirement'!$C$3:$C$341,'experience division'!$B18)</f>
        <v>0</v>
      </c>
      <c r="J18">
        <f>SUMIFS('hobbits requirement'!$J$3:$J$341,'hobbits requirement'!$A$3:$A$341, J$15,'hobbits requirement'!$C$3:$C$341,'experience division'!$B18)</f>
        <v>160</v>
      </c>
      <c r="K18">
        <f>SUMIFS('hobbits requirement'!$J$3:$J$341,'hobbits requirement'!$A$3:$A$341, K$15,'hobbits requirement'!$C$3:$C$341,'experience division'!$B18)</f>
        <v>94</v>
      </c>
      <c r="L18">
        <f>SUMIFS('hobbits requirement'!$J$3:$J$341,'hobbits requirement'!$A$3:$A$341, L$15,'hobbits requirement'!$C$3:$C$341,'experience division'!$B18)</f>
        <v>80</v>
      </c>
      <c r="N18">
        <f t="shared" si="8"/>
        <v>1139</v>
      </c>
      <c r="O18">
        <f t="shared" si="9"/>
        <v>104</v>
      </c>
      <c r="R18">
        <v>3</v>
      </c>
      <c r="S18">
        <f t="shared" si="10"/>
        <v>34</v>
      </c>
      <c r="T18">
        <f t="shared" si="11"/>
        <v>138</v>
      </c>
      <c r="U18">
        <f t="shared" si="12"/>
        <v>326</v>
      </c>
      <c r="V18">
        <f t="shared" si="13"/>
        <v>678</v>
      </c>
      <c r="W18">
        <f t="shared" si="14"/>
        <v>810</v>
      </c>
      <c r="X18">
        <f t="shared" si="15"/>
        <v>1110</v>
      </c>
    </row>
    <row r="19" spans="1:24">
      <c r="B19">
        <v>4</v>
      </c>
      <c r="C19">
        <f>SUMIFS('hobbits requirement'!$J$3:$J$341,'hobbits requirement'!$A$3:$A$341, C$15,'hobbits requirement'!$C$3:$C$341,'experience division'!$B19)</f>
        <v>80</v>
      </c>
      <c r="D19">
        <f>SUMIFS('hobbits requirement'!$J$3:$J$341,'hobbits requirement'!$A$3:$A$341, D$15,'hobbits requirement'!$C$3:$C$341,'experience division'!$B19)</f>
        <v>128</v>
      </c>
      <c r="E19">
        <f>SUMIFS('hobbits requirement'!$J$3:$J$341,'hobbits requirement'!$A$3:$A$341, E$15,'hobbits requirement'!$C$3:$C$341,'experience division'!$B19)</f>
        <v>134</v>
      </c>
      <c r="F19">
        <v>1200</v>
      </c>
      <c r="G19">
        <f>SUMIFS('hobbits requirement'!$J$3:$J$341,'hobbits requirement'!$A$3:$A$341, G$15,'hobbits requirement'!$C$3:$C$341,'experience division'!$B19)</f>
        <v>427</v>
      </c>
      <c r="H19">
        <f>SUMIFS('hobbits requirement'!$J$3:$J$341,'hobbits requirement'!$A$3:$A$341, H$15,'hobbits requirement'!$C$3:$C$341,'experience division'!$B19)</f>
        <v>480</v>
      </c>
      <c r="I19">
        <f>SUMIFS('hobbits requirement'!$J$3:$J$341,'hobbits requirement'!$A$3:$A$341, I$15,'hobbits requirement'!$C$3:$C$341,'experience division'!$B19)</f>
        <v>0</v>
      </c>
      <c r="J19">
        <f>SUMIFS('hobbits requirement'!$J$3:$J$341,'hobbits requirement'!$A$3:$A$341, J$15,'hobbits requirement'!$C$3:$C$341,'experience division'!$B19)</f>
        <v>320</v>
      </c>
      <c r="K19">
        <f>SUMIFS('hobbits requirement'!$J$3:$J$341,'hobbits requirement'!$A$3:$A$341, K$15,'hobbits requirement'!$C$3:$C$341,'experience division'!$B19)</f>
        <v>187</v>
      </c>
      <c r="L19">
        <f>SUMIFS('hobbits requirement'!$J$3:$J$341,'hobbits requirement'!$A$3:$A$341, L$15,'hobbits requirement'!$C$3:$C$341,'experience division'!$B19)</f>
        <v>160</v>
      </c>
      <c r="N19">
        <f t="shared" si="8"/>
        <v>3116</v>
      </c>
      <c r="O19">
        <f t="shared" si="9"/>
        <v>208</v>
      </c>
      <c r="R19">
        <v>4</v>
      </c>
      <c r="S19">
        <f t="shared" si="10"/>
        <v>60</v>
      </c>
      <c r="T19">
        <f t="shared" si="11"/>
        <v>268</v>
      </c>
      <c r="U19">
        <f t="shared" si="12"/>
        <v>644</v>
      </c>
      <c r="V19">
        <f t="shared" si="13"/>
        <v>1348</v>
      </c>
      <c r="W19">
        <f t="shared" si="14"/>
        <v>1612</v>
      </c>
      <c r="X19">
        <f t="shared" si="15"/>
        <v>2212</v>
      </c>
    </row>
    <row r="20" spans="1:24">
      <c r="B20">
        <v>5</v>
      </c>
      <c r="C20">
        <f>SUMIFS('hobbits requirement'!$J$3:$J$341,'hobbits requirement'!$A$3:$A$341, C$15,'hobbits requirement'!$C$3:$C$341,'experience division'!$B20)</f>
        <v>160</v>
      </c>
      <c r="D20">
        <f>SUMIFS('hobbits requirement'!$J$3:$J$341,'hobbits requirement'!$A$3:$A$341, D$15,'hobbits requirement'!$C$3:$C$341,'experience division'!$B20)</f>
        <v>256</v>
      </c>
      <c r="E20">
        <f>SUMIFS('hobbits requirement'!$J$3:$J$341,'hobbits requirement'!$A$3:$A$341, E$15,'hobbits requirement'!$C$3:$C$341,'experience division'!$B20)</f>
        <v>267</v>
      </c>
      <c r="F20">
        <f>SUMIFS('hobbits requirement'!$J$3:$J$341,'hobbits requirement'!$A$3:$A$341, F$15,'hobbits requirement'!$C$3:$C$341,'experience division'!$B20)</f>
        <v>1280</v>
      </c>
      <c r="G20">
        <f>SUMIFS('hobbits requirement'!$J$3:$J$341,'hobbits requirement'!$A$3:$A$341, G$15,'hobbits requirement'!$C$3:$C$341,'experience division'!$B20)</f>
        <v>854</v>
      </c>
      <c r="H20">
        <f>SUMIFS('hobbits requirement'!$J$3:$J$341,'hobbits requirement'!$A$3:$A$341, H$15,'hobbits requirement'!$C$3:$C$341,'experience division'!$B20)</f>
        <v>960</v>
      </c>
      <c r="I20">
        <f>SUMIFS('hobbits requirement'!$J$3:$J$341,'hobbits requirement'!$A$3:$A$341, I$15,'hobbits requirement'!$C$3:$C$341,'experience division'!$B20)</f>
        <v>0</v>
      </c>
      <c r="J20">
        <f>SUMIFS('hobbits requirement'!$J$3:$J$341,'hobbits requirement'!$A$3:$A$341, J$15,'hobbits requirement'!$C$3:$C$341,'experience division'!$B20)</f>
        <v>640</v>
      </c>
      <c r="K20">
        <f>SUMIFS('hobbits requirement'!$J$3:$J$341,'hobbits requirement'!$A$3:$A$341, K$15,'hobbits requirement'!$C$3:$C$341,'experience division'!$B20)</f>
        <v>374</v>
      </c>
      <c r="L20">
        <f>SUMIFS('hobbits requirement'!$J$3:$J$341,'hobbits requirement'!$A$3:$A$341, L$15,'hobbits requirement'!$C$3:$C$341,'experience division'!$B20)</f>
        <v>320</v>
      </c>
      <c r="N20">
        <f t="shared" si="8"/>
        <v>5111</v>
      </c>
      <c r="O20">
        <f t="shared" si="9"/>
        <v>416</v>
      </c>
      <c r="R20">
        <v>5</v>
      </c>
      <c r="S20">
        <f t="shared" si="10"/>
        <v>120</v>
      </c>
      <c r="T20">
        <f t="shared" si="11"/>
        <v>536</v>
      </c>
      <c r="U20">
        <f t="shared" si="12"/>
        <v>1288</v>
      </c>
      <c r="V20">
        <f t="shared" si="13"/>
        <v>2696</v>
      </c>
      <c r="W20">
        <f t="shared" si="14"/>
        <v>3224</v>
      </c>
      <c r="X20">
        <f t="shared" si="15"/>
        <v>4424</v>
      </c>
    </row>
    <row r="21" spans="1:24">
      <c r="B21">
        <v>6</v>
      </c>
      <c r="C21">
        <f>SUMIFS('hobbits requirement'!$J$3:$J$341,'hobbits requirement'!$A$3:$A$341, C$15,'hobbits requirement'!$C$3:$C$341,'experience division'!$B21)</f>
        <v>320</v>
      </c>
      <c r="D21">
        <f>SUMIFS('hobbits requirement'!$J$3:$J$341,'hobbits requirement'!$A$3:$A$341, D$15,'hobbits requirement'!$C$3:$C$341,'experience division'!$B21)</f>
        <v>512</v>
      </c>
      <c r="E21">
        <f>SUMIFS('hobbits requirement'!$J$3:$J$341,'hobbits requirement'!$A$3:$A$341, E$15,'hobbits requirement'!$C$3:$C$341,'experience division'!$B21)</f>
        <v>534</v>
      </c>
      <c r="F21">
        <f>SUMIFS('hobbits requirement'!$J$3:$J$341,'hobbits requirement'!$A$3:$A$341, F$15,'hobbits requirement'!$C$3:$C$341,'experience division'!$B21)</f>
        <v>2560</v>
      </c>
      <c r="G21">
        <f>SUMIFS('hobbits requirement'!$J$3:$J$341,'hobbits requirement'!$A$3:$A$341, G$15,'hobbits requirement'!$C$3:$C$341,'experience division'!$B21)</f>
        <v>1707</v>
      </c>
      <c r="H21">
        <f>SUMIFS('hobbits requirement'!$J$3:$J$341,'hobbits requirement'!$A$3:$A$341, H$15,'hobbits requirement'!$C$3:$C$341,'experience division'!$B21)</f>
        <v>1920</v>
      </c>
      <c r="I21">
        <f>SUMIFS('hobbits requirement'!$J$3:$J$341,'hobbits requirement'!$A$3:$A$341, I$15,'hobbits requirement'!$C$3:$C$341,'experience division'!$B21)</f>
        <v>0</v>
      </c>
      <c r="J21">
        <f>SUMIFS('hobbits requirement'!$J$3:$J$341,'hobbits requirement'!$A$3:$A$341, J$15,'hobbits requirement'!$C$3:$C$341,'experience division'!$B21)</f>
        <v>1280</v>
      </c>
      <c r="K21">
        <f>SUMIFS('hobbits requirement'!$J$3:$J$341,'hobbits requirement'!$A$3:$A$341, K$15,'hobbits requirement'!$C$3:$C$341,'experience division'!$B21)</f>
        <v>747</v>
      </c>
      <c r="L21">
        <f>SUMIFS('hobbits requirement'!$J$3:$J$341,'hobbits requirement'!$A$3:$A$341, L$15,'hobbits requirement'!$C$3:$C$341,'experience division'!$B21)</f>
        <v>640</v>
      </c>
      <c r="N21">
        <f t="shared" si="8"/>
        <v>10220</v>
      </c>
      <c r="O21">
        <f t="shared" si="9"/>
        <v>832</v>
      </c>
      <c r="R21">
        <v>6</v>
      </c>
      <c r="S21">
        <f t="shared" si="10"/>
        <v>240</v>
      </c>
      <c r="T21">
        <f t="shared" si="11"/>
        <v>1072</v>
      </c>
      <c r="U21">
        <f t="shared" si="12"/>
        <v>2576</v>
      </c>
      <c r="V21">
        <f t="shared" si="13"/>
        <v>5392</v>
      </c>
      <c r="W21">
        <f t="shared" si="14"/>
        <v>6448</v>
      </c>
      <c r="X21">
        <f t="shared" si="15"/>
        <v>8848</v>
      </c>
    </row>
    <row r="22" spans="1:24">
      <c r="B22">
        <v>7</v>
      </c>
      <c r="C22">
        <f>SUMIFS('hobbits requirement'!$J$3:$J$341,'hobbits requirement'!$A$3:$A$341, C$15,'hobbits requirement'!$C$3:$C$341,'experience division'!$B22)</f>
        <v>640</v>
      </c>
      <c r="D22">
        <f>SUMIFS('hobbits requirement'!$J$3:$J$341,'hobbits requirement'!$A$3:$A$341, D$15,'hobbits requirement'!$C$3:$C$341,'experience division'!$B22)</f>
        <v>1024</v>
      </c>
      <c r="E22">
        <f>SUMIFS('hobbits requirement'!$J$3:$J$341,'hobbits requirement'!$A$3:$A$341, E$15,'hobbits requirement'!$C$3:$C$341,'experience division'!$B22)</f>
        <v>1067</v>
      </c>
      <c r="F22">
        <f>SUMIFS('hobbits requirement'!$J$3:$J$341,'hobbits requirement'!$A$3:$A$341, F$15,'hobbits requirement'!$C$3:$C$341,'experience division'!$B22)</f>
        <v>5120</v>
      </c>
      <c r="G22">
        <f>SUMIFS('hobbits requirement'!$J$3:$J$341,'hobbits requirement'!$A$3:$A$341, G$15,'hobbits requirement'!$C$3:$C$341,'experience division'!$B22)</f>
        <v>3414</v>
      </c>
      <c r="H22">
        <f>SUMIFS('hobbits requirement'!$J$3:$J$341,'hobbits requirement'!$A$3:$A$341, H$15,'hobbits requirement'!$C$3:$C$341,'experience division'!$B22)</f>
        <v>3840</v>
      </c>
      <c r="I22">
        <f>SUMIFS('hobbits requirement'!$J$3:$J$341,'hobbits requirement'!$A$3:$A$341, I$15,'hobbits requirement'!$C$3:$C$341,'experience division'!$B22)</f>
        <v>0</v>
      </c>
      <c r="J22">
        <f>SUMIFS('hobbits requirement'!$J$3:$J$341,'hobbits requirement'!$A$3:$A$341, J$15,'hobbits requirement'!$C$3:$C$341,'experience division'!$B22)</f>
        <v>2560</v>
      </c>
      <c r="K22">
        <f>SUMIFS('hobbits requirement'!$J$3:$J$341,'hobbits requirement'!$A$3:$A$341, K$15,'hobbits requirement'!$C$3:$C$341,'experience division'!$B22)</f>
        <v>1494</v>
      </c>
      <c r="L22">
        <f>SUMIFS('hobbits requirement'!$J$3:$J$341,'hobbits requirement'!$A$3:$A$341, L$15,'hobbits requirement'!$C$3:$C$341,'experience division'!$B22)</f>
        <v>1280</v>
      </c>
      <c r="N22">
        <f t="shared" si="8"/>
        <v>20439</v>
      </c>
      <c r="O22">
        <f t="shared" si="9"/>
        <v>1664</v>
      </c>
      <c r="R22">
        <v>7</v>
      </c>
      <c r="S22">
        <f t="shared" si="10"/>
        <v>480</v>
      </c>
      <c r="T22">
        <f t="shared" si="11"/>
        <v>2144</v>
      </c>
      <c r="U22">
        <f t="shared" si="12"/>
        <v>5152</v>
      </c>
      <c r="V22">
        <f t="shared" si="13"/>
        <v>10784</v>
      </c>
      <c r="W22">
        <f t="shared" si="14"/>
        <v>12896</v>
      </c>
      <c r="X22">
        <f t="shared" si="15"/>
        <v>17696</v>
      </c>
    </row>
    <row r="23" spans="1:24">
      <c r="B23">
        <v>8</v>
      </c>
      <c r="C23">
        <f>SUMIFS('hobbits requirement'!$J$3:$J$341,'hobbits requirement'!$A$3:$A$341, C$15,'hobbits requirement'!$C$3:$C$341,'experience division'!$B23)</f>
        <v>1280</v>
      </c>
      <c r="D23">
        <f>SUMIFS('hobbits requirement'!$J$3:$J$341,'hobbits requirement'!$A$3:$A$341, D$15,'hobbits requirement'!$C$3:$C$341,'experience division'!$B23)</f>
        <v>2048</v>
      </c>
      <c r="E23">
        <f>SUMIFS('hobbits requirement'!$J$3:$J$341,'hobbits requirement'!$A$3:$A$341, E$15,'hobbits requirement'!$C$3:$C$341,'experience division'!$B23)</f>
        <v>2134</v>
      </c>
      <c r="F23">
        <f>SUMIFS('hobbits requirement'!$J$3:$J$341,'hobbits requirement'!$A$3:$A$341, F$15,'hobbits requirement'!$C$3:$C$341,'experience division'!$B23)</f>
        <v>10240</v>
      </c>
      <c r="G23">
        <f>SUMIFS('hobbits requirement'!$J$3:$J$341,'hobbits requirement'!$A$3:$A$341, G$15,'hobbits requirement'!$C$3:$C$341,'experience division'!$B23)</f>
        <v>6827</v>
      </c>
      <c r="H23">
        <f>SUMIFS('hobbits requirement'!$J$3:$J$341,'hobbits requirement'!$A$3:$A$341, H$15,'hobbits requirement'!$C$3:$C$341,'experience division'!$B23)</f>
        <v>7680</v>
      </c>
      <c r="I23">
        <f>SUMIFS('hobbits requirement'!$J$3:$J$341,'hobbits requirement'!$A$3:$A$341, I$15,'hobbits requirement'!$C$3:$C$341,'experience division'!$B23)</f>
        <v>0</v>
      </c>
      <c r="J23">
        <f>SUMIFS('hobbits requirement'!$J$3:$J$341,'hobbits requirement'!$A$3:$A$341, J$15,'hobbits requirement'!$C$3:$C$341,'experience division'!$B23)</f>
        <v>5120</v>
      </c>
      <c r="K23">
        <f>SUMIFS('hobbits requirement'!$J$3:$J$341,'hobbits requirement'!$A$3:$A$341, K$15,'hobbits requirement'!$C$3:$C$341,'experience division'!$B23)</f>
        <v>2987</v>
      </c>
      <c r="L23">
        <f>SUMIFS('hobbits requirement'!$J$3:$J$341,'hobbits requirement'!$A$3:$A$341, L$15,'hobbits requirement'!$C$3:$C$341,'experience division'!$B23)</f>
        <v>2560</v>
      </c>
      <c r="N23">
        <f t="shared" si="8"/>
        <v>40876</v>
      </c>
      <c r="O23">
        <f t="shared" si="9"/>
        <v>3328</v>
      </c>
      <c r="R23">
        <v>8</v>
      </c>
      <c r="S23">
        <f t="shared" si="10"/>
        <v>960</v>
      </c>
      <c r="T23">
        <f t="shared" si="11"/>
        <v>4288</v>
      </c>
      <c r="U23">
        <f t="shared" si="12"/>
        <v>10304</v>
      </c>
      <c r="V23">
        <f t="shared" si="13"/>
        <v>21568</v>
      </c>
      <c r="W23">
        <f t="shared" si="14"/>
        <v>25792</v>
      </c>
      <c r="X23">
        <f t="shared" si="15"/>
        <v>35392</v>
      </c>
    </row>
    <row r="24" spans="1:24">
      <c r="B24">
        <v>9</v>
      </c>
      <c r="C24">
        <f>SUMIFS('hobbits requirement'!$J$3:$J$341,'hobbits requirement'!$A$3:$A$341, C$15,'hobbits requirement'!$C$3:$C$341,'experience division'!$B24)</f>
        <v>2560</v>
      </c>
      <c r="D24">
        <f>SUMIFS('hobbits requirement'!$J$3:$J$341,'hobbits requirement'!$A$3:$A$341, D$15,'hobbits requirement'!$C$3:$C$341,'experience division'!$B24)</f>
        <v>4096</v>
      </c>
      <c r="E24">
        <f>SUMIFS('hobbits requirement'!$J$3:$J$341,'hobbits requirement'!$A$3:$A$341, E$15,'hobbits requirement'!$C$3:$C$341,'experience division'!$B24)</f>
        <v>4267</v>
      </c>
      <c r="F24">
        <f>SUMIFS('hobbits requirement'!$J$3:$J$341,'hobbits requirement'!$A$3:$A$341, F$15,'hobbits requirement'!$C$3:$C$341,'experience division'!$B24)</f>
        <v>20480</v>
      </c>
      <c r="G24">
        <f>SUMIFS('hobbits requirement'!$J$3:$J$341,'hobbits requirement'!$A$3:$A$341, G$15,'hobbits requirement'!$C$3:$C$341,'experience division'!$B24)</f>
        <v>13654</v>
      </c>
      <c r="H24">
        <f>SUMIFS('hobbits requirement'!$J$3:$J$341,'hobbits requirement'!$A$3:$A$341, H$15,'hobbits requirement'!$C$3:$C$341,'experience division'!$B24)</f>
        <v>15360</v>
      </c>
      <c r="I24">
        <f>SUMIFS('hobbits requirement'!$J$3:$J$341,'hobbits requirement'!$A$3:$A$341, I$15,'hobbits requirement'!$C$3:$C$341,'experience division'!$B24)</f>
        <v>0</v>
      </c>
      <c r="J24">
        <f>SUMIFS('hobbits requirement'!$J$3:$J$341,'hobbits requirement'!$A$3:$A$341, J$15,'hobbits requirement'!$C$3:$C$341,'experience division'!$B24)</f>
        <v>10240</v>
      </c>
      <c r="K24">
        <f>SUMIFS('hobbits requirement'!$J$3:$J$341,'hobbits requirement'!$A$3:$A$341, K$15,'hobbits requirement'!$C$3:$C$341,'experience division'!$B24)</f>
        <v>5974</v>
      </c>
      <c r="L24">
        <f>SUMIFS('hobbits requirement'!$J$3:$J$341,'hobbits requirement'!$A$3:$A$341, L$15,'hobbits requirement'!$C$3:$C$341,'experience division'!$B24)</f>
        <v>5120</v>
      </c>
      <c r="N24">
        <f t="shared" si="8"/>
        <v>81751</v>
      </c>
      <c r="O24">
        <f t="shared" si="9"/>
        <v>6656</v>
      </c>
      <c r="R24">
        <v>9</v>
      </c>
      <c r="S24">
        <f t="shared" si="10"/>
        <v>1920</v>
      </c>
      <c r="T24">
        <f t="shared" si="11"/>
        <v>8576</v>
      </c>
      <c r="U24">
        <f t="shared" si="12"/>
        <v>20608</v>
      </c>
      <c r="V24">
        <f t="shared" si="13"/>
        <v>43136</v>
      </c>
      <c r="W24">
        <f t="shared" si="14"/>
        <v>51584</v>
      </c>
      <c r="X24">
        <f t="shared" si="15"/>
        <v>70784</v>
      </c>
    </row>
    <row r="25" spans="1:24">
      <c r="B25">
        <v>10</v>
      </c>
      <c r="C25">
        <f>SUMIFS('hobbits requirement'!$J$3:$J$341,'hobbits requirement'!$A$3:$A$341, C$15,'hobbits requirement'!$C$3:$C$341,'experience division'!$B25)</f>
        <v>5120</v>
      </c>
      <c r="D25">
        <f>SUMIFS('hobbits requirement'!$J$3:$J$341,'hobbits requirement'!$A$3:$A$341, D$15,'hobbits requirement'!$C$3:$C$341,'experience division'!$B25)</f>
        <v>8192</v>
      </c>
      <c r="E25">
        <f>SUMIFS('hobbits requirement'!$J$3:$J$341,'hobbits requirement'!$A$3:$A$341, E$15,'hobbits requirement'!$C$3:$C$341,'experience division'!$B25)</f>
        <v>8534</v>
      </c>
      <c r="F25">
        <f>SUMIFS('hobbits requirement'!$J$3:$J$341,'hobbits requirement'!$A$3:$A$341, F$15,'hobbits requirement'!$C$3:$C$341,'experience division'!$B25)</f>
        <v>40960</v>
      </c>
      <c r="G25">
        <f>SUMIFS('hobbits requirement'!$J$3:$J$341,'hobbits requirement'!$A$3:$A$341, G$15,'hobbits requirement'!$C$3:$C$341,'experience division'!$B25)</f>
        <v>27307</v>
      </c>
      <c r="H25">
        <f>SUMIFS('hobbits requirement'!$J$3:$J$341,'hobbits requirement'!$A$3:$A$341, H$15,'hobbits requirement'!$C$3:$C$341,'experience division'!$B25)</f>
        <v>30720</v>
      </c>
      <c r="I25">
        <f>SUMIFS('hobbits requirement'!$J$3:$J$341,'hobbits requirement'!$A$3:$A$341, I$15,'hobbits requirement'!$C$3:$C$341,'experience division'!$B25)</f>
        <v>0</v>
      </c>
      <c r="J25">
        <f>SUMIFS('hobbits requirement'!$J$3:$J$341,'hobbits requirement'!$A$3:$A$341, J$15,'hobbits requirement'!$C$3:$C$341,'experience division'!$B25)</f>
        <v>20480</v>
      </c>
      <c r="K25">
        <f>SUMIFS('hobbits requirement'!$J$3:$J$341,'hobbits requirement'!$A$3:$A$341, K$15,'hobbits requirement'!$C$3:$C$341,'experience division'!$B25)</f>
        <v>11947</v>
      </c>
      <c r="L25">
        <f>SUMIFS('hobbits requirement'!$J$3:$J$341,'hobbits requirement'!$A$3:$A$341, L$15,'hobbits requirement'!$C$3:$C$341,'experience division'!$B25)</f>
        <v>10240</v>
      </c>
      <c r="N25">
        <f t="shared" si="8"/>
        <v>163500</v>
      </c>
      <c r="O25">
        <f t="shared" si="9"/>
        <v>13312</v>
      </c>
      <c r="R25">
        <v>10</v>
      </c>
      <c r="S25">
        <f t="shared" si="10"/>
        <v>3840</v>
      </c>
      <c r="T25">
        <f t="shared" si="11"/>
        <v>17152</v>
      </c>
      <c r="U25">
        <f t="shared" si="12"/>
        <v>38144</v>
      </c>
      <c r="V25">
        <f t="shared" si="13"/>
        <v>83200</v>
      </c>
      <c r="W25">
        <f t="shared" si="14"/>
        <v>100096</v>
      </c>
      <c r="X25">
        <f t="shared" si="15"/>
        <v>138496</v>
      </c>
    </row>
    <row r="26" spans="1:24">
      <c r="A26" s="37" t="s">
        <v>696</v>
      </c>
    </row>
    <row r="27" spans="1:24" ht="38.25">
      <c r="B27" s="37" t="s">
        <v>697</v>
      </c>
      <c r="C27" s="37" t="s">
        <v>698</v>
      </c>
      <c r="D27" t="s">
        <v>98</v>
      </c>
      <c r="E27" t="s">
        <v>359</v>
      </c>
      <c r="F27" s="37" t="s">
        <v>742</v>
      </c>
      <c r="G27" t="s">
        <v>357</v>
      </c>
      <c r="N27" s="37" t="s">
        <v>751</v>
      </c>
      <c r="O27" s="37" t="s">
        <v>762</v>
      </c>
      <c r="Q27" s="37" t="s">
        <v>799</v>
      </c>
    </row>
    <row r="28" spans="1:24">
      <c r="B28">
        <v>1</v>
      </c>
      <c r="C28">
        <f>SUMIFS('hobbits requirement'!$J$3:$J$341,'hobbits requirement'!$A$3:$A$341, C$27,'hobbits requirement'!$C$3:$C$341,'experience division'!$B28)</f>
        <v>6</v>
      </c>
      <c r="D28">
        <f>SUMIFS('hobbits requirement'!$J$3:$J$341,'hobbits requirement'!$A$3:$A$341, D$27,'hobbits requirement'!$C$3:$C$341,'experience division'!$B28)</f>
        <v>50</v>
      </c>
      <c r="E28">
        <f>SUMIFS('hobbits requirement'!$J$3:$J$341,'hobbits requirement'!$A$3:$A$341, E$27,'hobbits requirement'!$C$3:$C$341,'experience division'!$B28)</f>
        <v>5</v>
      </c>
      <c r="F28">
        <f>SUMIFS('hobbits requirement'!$J$3:$J$341,'hobbits requirement'!$A$3:$A$341, F$27,'hobbits requirement'!$C$3:$C$341,'experience division'!$B28)</f>
        <v>1</v>
      </c>
      <c r="G28">
        <f>SUMIFS('hobbits requirement'!$J$3:$J$341,'hobbits requirement'!$A$3:$A$341, G$27,'hobbits requirement'!$C$3:$C$341,'experience division'!$B28)</f>
        <v>12</v>
      </c>
      <c r="N28">
        <f>SUM(C28:L28)</f>
        <v>74</v>
      </c>
      <c r="O28">
        <f>SUM(C28,E28,F28,G28)</f>
        <v>24</v>
      </c>
      <c r="R28" s="37" t="s">
        <v>679</v>
      </c>
      <c r="S28" s="37" t="s">
        <v>768</v>
      </c>
      <c r="T28" s="37" t="s">
        <v>763</v>
      </c>
      <c r="U28" s="37" t="s">
        <v>770</v>
      </c>
      <c r="V28" s="37" t="s">
        <v>764</v>
      </c>
      <c r="W28" s="37" t="s">
        <v>765</v>
      </c>
      <c r="X28" s="37" t="s">
        <v>766</v>
      </c>
    </row>
    <row r="29" spans="1:24">
      <c r="B29">
        <v>2</v>
      </c>
      <c r="C29">
        <f>SUMIFS('hobbits requirement'!$J$3:$J$341,'hobbits requirement'!$A$3:$A$341, C$27,'hobbits requirement'!$C$3:$C$341,'experience division'!$B29)</f>
        <v>12</v>
      </c>
      <c r="D29">
        <f>SUMIFS('hobbits requirement'!$J$3:$J$341,'hobbits requirement'!$A$3:$A$341, D$27,'hobbits requirement'!$C$3:$C$341,'experience division'!$B29)</f>
        <v>100</v>
      </c>
      <c r="E29">
        <f>SUMIFS('hobbits requirement'!$J$3:$J$341,'hobbits requirement'!$A$3:$A$341, E$27,'hobbits requirement'!$C$3:$C$341,'experience division'!$B29)</f>
        <v>10</v>
      </c>
      <c r="F29">
        <f>SUMIFS('hobbits requirement'!$J$3:$J$341,'hobbits requirement'!$A$3:$A$341, F$27,'hobbits requirement'!$C$3:$C$341,'experience division'!$B29)</f>
        <v>24</v>
      </c>
      <c r="G29">
        <f>SUMIFS('hobbits requirement'!$J$3:$J$341,'hobbits requirement'!$A$3:$A$341, G$27,'hobbits requirement'!$C$3:$C$341,'experience division'!$B29)</f>
        <v>24</v>
      </c>
      <c r="N29">
        <f t="shared" ref="N29:N37" si="16">SUM(C29:L29)</f>
        <v>170</v>
      </c>
      <c r="O29">
        <f t="shared" ref="O29:O37" si="17">SUM(C29,E29,F29,G29)</f>
        <v>70</v>
      </c>
      <c r="R29">
        <v>1</v>
      </c>
      <c r="S29">
        <f>S3-S16</f>
        <v>0</v>
      </c>
      <c r="T29">
        <f t="shared" ref="T29:X29" si="18">T3-T16</f>
        <v>100</v>
      </c>
      <c r="U29">
        <f t="shared" si="18"/>
        <v>150</v>
      </c>
      <c r="V29">
        <f t="shared" si="18"/>
        <v>200</v>
      </c>
      <c r="W29">
        <f t="shared" si="18"/>
        <v>267</v>
      </c>
      <c r="X29">
        <f t="shared" si="18"/>
        <v>267</v>
      </c>
    </row>
    <row r="30" spans="1:24">
      <c r="B30">
        <v>3</v>
      </c>
      <c r="C30">
        <f>SUMIFS('hobbits requirement'!$J$3:$J$341,'hobbits requirement'!$A$3:$A$341, C$27,'hobbits requirement'!$C$3:$C$341,'experience division'!$B30)</f>
        <v>24</v>
      </c>
      <c r="D30">
        <f>SUMIFS('hobbits requirement'!$J$3:$J$341,'hobbits requirement'!$A$3:$A$341, D$27,'hobbits requirement'!$C$3:$C$341,'experience division'!$B30)</f>
        <v>200</v>
      </c>
      <c r="E30">
        <f>SUMIFS('hobbits requirement'!$J$3:$J$341,'hobbits requirement'!$A$3:$A$341, E$27,'hobbits requirement'!$C$3:$C$341,'experience division'!$B30)</f>
        <v>20</v>
      </c>
      <c r="F30">
        <f>SUMIFS('hobbits requirement'!$J$3:$J$341,'hobbits requirement'!$A$3:$A$341, F$27,'hobbits requirement'!$C$3:$C$341,'experience division'!$B30)</f>
        <v>96</v>
      </c>
      <c r="G30">
        <f>SUMIFS('hobbits requirement'!$J$3:$J$341,'hobbits requirement'!$A$3:$A$341, G$27,'hobbits requirement'!$C$3:$C$341,'experience division'!$B30)</f>
        <v>48</v>
      </c>
      <c r="N30">
        <f t="shared" si="16"/>
        <v>388</v>
      </c>
      <c r="O30">
        <f t="shared" si="17"/>
        <v>188</v>
      </c>
      <c r="R30">
        <v>2</v>
      </c>
      <c r="S30">
        <f t="shared" ref="S30:X38" si="19">S4-S17</f>
        <v>0</v>
      </c>
      <c r="T30">
        <f t="shared" si="19"/>
        <v>308</v>
      </c>
      <c r="U30">
        <f t="shared" si="19"/>
        <v>408</v>
      </c>
      <c r="V30">
        <f t="shared" si="19"/>
        <v>508</v>
      </c>
      <c r="W30">
        <f t="shared" si="19"/>
        <v>642</v>
      </c>
      <c r="X30">
        <f t="shared" si="19"/>
        <v>642</v>
      </c>
    </row>
    <row r="31" spans="1:24">
      <c r="B31">
        <v>4</v>
      </c>
      <c r="C31">
        <f>SUMIFS('hobbits requirement'!$J$3:$J$341,'hobbits requirement'!$A$3:$A$341, C$27,'hobbits requirement'!$C$3:$C$341,'experience division'!$B31)</f>
        <v>48</v>
      </c>
      <c r="D31">
        <f>SUMIFS('hobbits requirement'!$J$3:$J$341,'hobbits requirement'!$A$3:$A$341, D$27,'hobbits requirement'!$C$3:$C$341,'experience division'!$B31)</f>
        <v>400</v>
      </c>
      <c r="E31">
        <f>SUMIFS('hobbits requirement'!$J$3:$J$341,'hobbits requirement'!$A$3:$A$341, E$27,'hobbits requirement'!$C$3:$C$341,'experience division'!$B31)</f>
        <v>40</v>
      </c>
      <c r="F31">
        <f>SUMIFS('hobbits requirement'!$J$3:$J$341,'hobbits requirement'!$A$3:$A$341, F$27,'hobbits requirement'!$C$3:$C$341,'experience division'!$B31)</f>
        <v>192</v>
      </c>
      <c r="G31">
        <f>SUMIFS('hobbits requirement'!$J$3:$J$341,'hobbits requirement'!$A$3:$A$341, G$27,'hobbits requirement'!$C$3:$C$341,'experience division'!$B31)</f>
        <v>96</v>
      </c>
      <c r="N31">
        <f t="shared" si="16"/>
        <v>776</v>
      </c>
      <c r="O31">
        <f t="shared" si="17"/>
        <v>376</v>
      </c>
      <c r="R31">
        <v>3</v>
      </c>
      <c r="S31">
        <f t="shared" si="19"/>
        <v>0</v>
      </c>
      <c r="T31">
        <f t="shared" si="19"/>
        <v>1035</v>
      </c>
      <c r="U31">
        <f t="shared" si="19"/>
        <v>1235</v>
      </c>
      <c r="V31">
        <f t="shared" si="19"/>
        <v>1645</v>
      </c>
      <c r="W31">
        <f t="shared" si="19"/>
        <v>1912</v>
      </c>
      <c r="X31">
        <f t="shared" si="19"/>
        <v>1912</v>
      </c>
    </row>
    <row r="32" spans="1:24">
      <c r="B32">
        <v>5</v>
      </c>
      <c r="C32">
        <f>SUMIFS('hobbits requirement'!$J$3:$J$341,'hobbits requirement'!$A$3:$A$341, C$27,'hobbits requirement'!$C$3:$C$341,'experience division'!$B32)</f>
        <v>96</v>
      </c>
      <c r="D32">
        <f>SUMIFS('hobbits requirement'!$J$3:$J$341,'hobbits requirement'!$A$3:$A$341, D$27,'hobbits requirement'!$C$3:$C$341,'experience division'!$B32)</f>
        <v>800</v>
      </c>
      <c r="E32">
        <f>SUMIFS('hobbits requirement'!$J$3:$J$341,'hobbits requirement'!$A$3:$A$341, E$27,'hobbits requirement'!$C$3:$C$341,'experience division'!$B32)</f>
        <v>80</v>
      </c>
      <c r="F32">
        <f>SUMIFS('hobbits requirement'!$J$3:$J$341,'hobbits requirement'!$A$3:$A$341, F$27,'hobbits requirement'!$C$3:$C$341,'experience division'!$B32)</f>
        <v>384</v>
      </c>
      <c r="G32">
        <f>SUMIFS('hobbits requirement'!$J$3:$J$341,'hobbits requirement'!$A$3:$A$341, G$27,'hobbits requirement'!$C$3:$C$341,'experience division'!$B32)</f>
        <v>192</v>
      </c>
      <c r="N32">
        <f t="shared" si="16"/>
        <v>1552</v>
      </c>
      <c r="O32">
        <f t="shared" si="17"/>
        <v>752</v>
      </c>
      <c r="R32">
        <v>4</v>
      </c>
      <c r="S32">
        <f t="shared" si="19"/>
        <v>0</v>
      </c>
      <c r="T32">
        <f t="shared" si="19"/>
        <v>2908</v>
      </c>
      <c r="U32">
        <f t="shared" si="19"/>
        <v>3308</v>
      </c>
      <c r="V32">
        <f t="shared" si="19"/>
        <v>3948</v>
      </c>
      <c r="W32">
        <f t="shared" si="19"/>
        <v>4482</v>
      </c>
      <c r="X32">
        <f t="shared" si="19"/>
        <v>4482</v>
      </c>
    </row>
    <row r="33" spans="1:24">
      <c r="B33">
        <v>6</v>
      </c>
      <c r="C33">
        <f>SUMIFS('hobbits requirement'!$J$3:$J$341,'hobbits requirement'!$A$3:$A$341, C$27,'hobbits requirement'!$C$3:$C$341,'experience division'!$B33)</f>
        <v>192</v>
      </c>
      <c r="D33">
        <f>SUMIFS('hobbits requirement'!$J$3:$J$341,'hobbits requirement'!$A$3:$A$341, D$27,'hobbits requirement'!$C$3:$C$341,'experience division'!$B33)</f>
        <v>1600</v>
      </c>
      <c r="E33">
        <f>SUMIFS('hobbits requirement'!$J$3:$J$341,'hobbits requirement'!$A$3:$A$341, E$27,'hobbits requirement'!$C$3:$C$341,'experience division'!$B33)</f>
        <v>160</v>
      </c>
      <c r="F33">
        <f>SUMIFS('hobbits requirement'!$J$3:$J$341,'hobbits requirement'!$A$3:$A$341, F$27,'hobbits requirement'!$C$3:$C$341,'experience division'!$B33)</f>
        <v>768</v>
      </c>
      <c r="G33">
        <f>SUMIFS('hobbits requirement'!$J$3:$J$341,'hobbits requirement'!$A$3:$A$341, G$27,'hobbits requirement'!$C$3:$C$341,'experience division'!$B33)</f>
        <v>384</v>
      </c>
      <c r="N33">
        <f t="shared" si="16"/>
        <v>3104</v>
      </c>
      <c r="O33">
        <f t="shared" si="17"/>
        <v>1504</v>
      </c>
      <c r="R33">
        <v>5</v>
      </c>
      <c r="S33">
        <f t="shared" si="19"/>
        <v>0</v>
      </c>
      <c r="T33">
        <f t="shared" si="19"/>
        <v>4695</v>
      </c>
      <c r="U33">
        <f t="shared" si="19"/>
        <v>5495</v>
      </c>
      <c r="V33">
        <f t="shared" si="19"/>
        <v>8635</v>
      </c>
      <c r="W33">
        <f t="shared" si="19"/>
        <v>9702</v>
      </c>
      <c r="X33">
        <f t="shared" si="19"/>
        <v>9702</v>
      </c>
    </row>
    <row r="34" spans="1:24">
      <c r="B34">
        <v>7</v>
      </c>
      <c r="C34">
        <f>SUMIFS('hobbits requirement'!$J$3:$J$341,'hobbits requirement'!$A$3:$A$341, C$27,'hobbits requirement'!$C$3:$C$341,'experience division'!$B34)</f>
        <v>384</v>
      </c>
      <c r="D34">
        <f>SUMIFS('hobbits requirement'!$J$3:$J$341,'hobbits requirement'!$A$3:$A$341, D$27,'hobbits requirement'!$C$3:$C$341,'experience division'!$B34)</f>
        <v>3200</v>
      </c>
      <c r="E34">
        <f>SUMIFS('hobbits requirement'!$J$3:$J$341,'hobbits requirement'!$A$3:$A$341, E$27,'hobbits requirement'!$C$3:$C$341,'experience division'!$B34)</f>
        <v>320</v>
      </c>
      <c r="F34">
        <f>SUMIFS('hobbits requirement'!$J$3:$J$341,'hobbits requirement'!$A$3:$A$341, F$27,'hobbits requirement'!$C$3:$C$341,'experience division'!$B34)</f>
        <v>1536</v>
      </c>
      <c r="G34">
        <f>SUMIFS('hobbits requirement'!$J$3:$J$341,'hobbits requirement'!$A$3:$A$341, G$27,'hobbits requirement'!$C$3:$C$341,'experience division'!$B34)</f>
        <v>768</v>
      </c>
      <c r="N34">
        <f t="shared" si="16"/>
        <v>6208</v>
      </c>
      <c r="O34">
        <f t="shared" si="17"/>
        <v>3008</v>
      </c>
      <c r="R34">
        <v>6</v>
      </c>
      <c r="S34">
        <f t="shared" si="19"/>
        <v>0</v>
      </c>
      <c r="T34">
        <f t="shared" si="19"/>
        <v>9388</v>
      </c>
      <c r="U34">
        <f t="shared" si="19"/>
        <v>10988</v>
      </c>
      <c r="V34">
        <f t="shared" si="19"/>
        <v>15468</v>
      </c>
      <c r="W34">
        <f t="shared" si="19"/>
        <v>17602</v>
      </c>
      <c r="X34">
        <f t="shared" si="19"/>
        <v>17602</v>
      </c>
    </row>
    <row r="35" spans="1:24">
      <c r="B35">
        <v>8</v>
      </c>
      <c r="C35">
        <f>SUMIFS('hobbits requirement'!$J$3:$J$341,'hobbits requirement'!$A$3:$A$341, C$27,'hobbits requirement'!$C$3:$C$341,'experience division'!$B35)</f>
        <v>768</v>
      </c>
      <c r="D35">
        <f>SUMIFS('hobbits requirement'!$J$3:$J$341,'hobbits requirement'!$A$3:$A$341, D$27,'hobbits requirement'!$C$3:$C$341,'experience division'!$B35)</f>
        <v>6400</v>
      </c>
      <c r="E35">
        <f>SUMIFS('hobbits requirement'!$J$3:$J$341,'hobbits requirement'!$A$3:$A$341, E$27,'hobbits requirement'!$C$3:$C$341,'experience division'!$B35)</f>
        <v>640</v>
      </c>
      <c r="F35">
        <f>SUMIFS('hobbits requirement'!$J$3:$J$341,'hobbits requirement'!$A$3:$A$341, F$27,'hobbits requirement'!$C$3:$C$341,'experience division'!$B35)</f>
        <v>3072</v>
      </c>
      <c r="G35">
        <f>SUMIFS('hobbits requirement'!$J$3:$J$341,'hobbits requirement'!$A$3:$A$341, G$27,'hobbits requirement'!$C$3:$C$341,'experience division'!$B35)</f>
        <v>1536</v>
      </c>
      <c r="N35">
        <f t="shared" si="16"/>
        <v>12416</v>
      </c>
      <c r="O35">
        <f t="shared" si="17"/>
        <v>6016</v>
      </c>
      <c r="R35">
        <v>7</v>
      </c>
      <c r="S35">
        <f t="shared" si="19"/>
        <v>0</v>
      </c>
      <c r="T35">
        <f t="shared" si="19"/>
        <v>18775</v>
      </c>
      <c r="U35">
        <f t="shared" si="19"/>
        <v>21975</v>
      </c>
      <c r="V35">
        <f t="shared" si="19"/>
        <v>30935</v>
      </c>
      <c r="W35">
        <f t="shared" si="19"/>
        <v>35202</v>
      </c>
      <c r="X35">
        <f t="shared" si="19"/>
        <v>35202</v>
      </c>
    </row>
    <row r="36" spans="1:24">
      <c r="B36">
        <v>9</v>
      </c>
      <c r="C36">
        <f>SUMIFS('hobbits requirement'!$J$3:$J$341,'hobbits requirement'!$A$3:$A$341, C$27,'hobbits requirement'!$C$3:$C$341,'experience division'!$B36)</f>
        <v>1536</v>
      </c>
      <c r="D36">
        <f>SUMIFS('hobbits requirement'!$J$3:$J$341,'hobbits requirement'!$A$3:$A$341, D$27,'hobbits requirement'!$C$3:$C$341,'experience division'!$B36)</f>
        <v>12800</v>
      </c>
      <c r="E36">
        <f>SUMIFS('hobbits requirement'!$J$3:$J$341,'hobbits requirement'!$A$3:$A$341, E$27,'hobbits requirement'!$C$3:$C$341,'experience division'!$B36)</f>
        <v>1280</v>
      </c>
      <c r="F36">
        <f>SUMIFS('hobbits requirement'!$J$3:$J$341,'hobbits requirement'!$A$3:$A$341, F$27,'hobbits requirement'!$C$3:$C$341,'experience division'!$B36)</f>
        <v>6144</v>
      </c>
      <c r="G36">
        <f>SUMIFS('hobbits requirement'!$J$3:$J$341,'hobbits requirement'!$A$3:$A$341, G$27,'hobbits requirement'!$C$3:$C$341,'experience division'!$B36)</f>
        <v>3072</v>
      </c>
      <c r="N36">
        <f t="shared" si="16"/>
        <v>24832</v>
      </c>
      <c r="O36">
        <f t="shared" si="17"/>
        <v>12032</v>
      </c>
      <c r="R36">
        <v>8</v>
      </c>
      <c r="S36">
        <f t="shared" si="19"/>
        <v>0</v>
      </c>
      <c r="T36">
        <f t="shared" si="19"/>
        <v>37548</v>
      </c>
      <c r="U36">
        <f t="shared" si="19"/>
        <v>43948</v>
      </c>
      <c r="V36">
        <f t="shared" si="19"/>
        <v>61868</v>
      </c>
      <c r="W36">
        <f t="shared" si="19"/>
        <v>70402</v>
      </c>
      <c r="X36">
        <f t="shared" si="19"/>
        <v>70402</v>
      </c>
    </row>
    <row r="37" spans="1:24">
      <c r="B37">
        <v>10</v>
      </c>
      <c r="C37">
        <f>SUMIFS('hobbits requirement'!$J$3:$J$341,'hobbits requirement'!$A$3:$A$341, C$27,'hobbits requirement'!$C$3:$C$341,'experience division'!$B37)</f>
        <v>0</v>
      </c>
      <c r="D37">
        <f>SUMIFS('hobbits requirement'!$J$3:$J$341,'hobbits requirement'!$A$3:$A$341, D$27,'hobbits requirement'!$C$3:$C$341,'experience division'!$B37)</f>
        <v>25600</v>
      </c>
      <c r="E37">
        <f>SUMIFS('hobbits requirement'!$J$3:$J$341,'hobbits requirement'!$A$3:$A$341, E$27,'hobbits requirement'!$C$3:$C$341,'experience division'!$B37)</f>
        <v>2560</v>
      </c>
      <c r="F37">
        <f>SUMIFS('hobbits requirement'!$J$3:$J$341,'hobbits requirement'!$A$3:$A$341, F$27,'hobbits requirement'!$C$3:$C$341,'experience division'!$B37)</f>
        <v>12288</v>
      </c>
      <c r="G37">
        <f>SUMIFS('hobbits requirement'!$J$3:$J$341,'hobbits requirement'!$A$3:$A$341, G$27,'hobbits requirement'!$C$3:$C$341,'experience division'!$B37)</f>
        <v>6144</v>
      </c>
      <c r="N37">
        <f t="shared" si="16"/>
        <v>46592</v>
      </c>
      <c r="O37">
        <f t="shared" si="17"/>
        <v>20992</v>
      </c>
      <c r="R37">
        <v>9</v>
      </c>
      <c r="S37">
        <f t="shared" si="19"/>
        <v>0</v>
      </c>
      <c r="T37">
        <f t="shared" si="19"/>
        <v>75095</v>
      </c>
      <c r="U37">
        <f t="shared" si="19"/>
        <v>87895</v>
      </c>
      <c r="V37">
        <f t="shared" si="19"/>
        <v>123735</v>
      </c>
      <c r="W37">
        <f t="shared" si="19"/>
        <v>140802</v>
      </c>
      <c r="X37">
        <f t="shared" si="19"/>
        <v>140802</v>
      </c>
    </row>
    <row r="38" spans="1:24">
      <c r="A38" s="37" t="s">
        <v>743</v>
      </c>
      <c r="R38">
        <v>10</v>
      </c>
      <c r="S38">
        <f t="shared" si="19"/>
        <v>0</v>
      </c>
      <c r="T38">
        <f t="shared" si="19"/>
        <v>150188</v>
      </c>
      <c r="U38">
        <f t="shared" si="19"/>
        <v>175788</v>
      </c>
      <c r="V38">
        <f t="shared" si="19"/>
        <v>247468</v>
      </c>
      <c r="W38">
        <f t="shared" si="19"/>
        <v>281602</v>
      </c>
      <c r="X38">
        <f t="shared" si="19"/>
        <v>281602</v>
      </c>
    </row>
    <row r="39" spans="1:24" ht="25.5">
      <c r="B39" s="37" t="s">
        <v>744</v>
      </c>
      <c r="C39" t="s">
        <v>366</v>
      </c>
      <c r="D39" s="37" t="s">
        <v>749</v>
      </c>
      <c r="E39" s="37" t="s">
        <v>745</v>
      </c>
      <c r="F39" t="s">
        <v>371</v>
      </c>
      <c r="G39" s="37" t="s">
        <v>746</v>
      </c>
      <c r="H39" t="s">
        <v>367</v>
      </c>
      <c r="I39" s="37" t="s">
        <v>747</v>
      </c>
      <c r="J39" s="37" t="s">
        <v>748</v>
      </c>
      <c r="N39" s="37" t="s">
        <v>751</v>
      </c>
      <c r="O39" s="37" t="s">
        <v>762</v>
      </c>
    </row>
    <row r="40" spans="1:24">
      <c r="B40">
        <v>1</v>
      </c>
      <c r="C40">
        <f>SUMIFS('hobbits requirement'!$J$3:$J$451,'hobbits requirement'!$A$3:$A$451, C$39,'hobbits requirement'!$C$3:$C$451,'experience division'!$B40)</f>
        <v>30</v>
      </c>
      <c r="D40">
        <v>0</v>
      </c>
      <c r="E40">
        <f>SUMIFS('hobbits requirement'!$J$3:$J$341,'hobbits requirement'!$A$3:$A$341, E$39,'hobbits requirement'!$C$3:$C$341,'experience division'!$B40)</f>
        <v>18</v>
      </c>
      <c r="F40">
        <f>SUMIFS('hobbits requirement'!$J$3:$J$341,'hobbits requirement'!$A$3:$A$341, F$39,'hobbits requirement'!$C$3:$C$341,'experience division'!$B40)</f>
        <v>30</v>
      </c>
      <c r="H40">
        <f>SUMIFS('hobbits requirement'!$J$3:$J$341,'hobbits requirement'!$A$3:$A$341, H$39,'hobbits requirement'!$C$3:$C$341,'experience division'!$B40)</f>
        <v>10</v>
      </c>
      <c r="I40">
        <f>SUMIFS('hobbits requirement'!$J$3:$J$341,'hobbits requirement'!$A$3:$A$341, I$39,'hobbits requirement'!$C$3:$C$341,'experience division'!$B40)</f>
        <v>20</v>
      </c>
      <c r="N40">
        <f>SUM(C40:L40)</f>
        <v>108</v>
      </c>
      <c r="O40">
        <f>SUM(C40,D40,E40,H40)</f>
        <v>58</v>
      </c>
    </row>
    <row r="41" spans="1:24">
      <c r="B41">
        <v>2</v>
      </c>
      <c r="C41" s="114">
        <f>SUMIFS('hobbits requirement'!$J$3:$J$451,'hobbits requirement'!$A$3:$A$451, C$39,'hobbits requirement'!$C$3:$C$451,'experience division'!$B41)</f>
        <v>60</v>
      </c>
      <c r="D41">
        <v>0</v>
      </c>
      <c r="E41">
        <f>SUMIFS('hobbits requirement'!$J$3:$J$341,'hobbits requirement'!$A$3:$A$341, E$39,'hobbits requirement'!$C$3:$C$341,'experience division'!$B41)</f>
        <v>36</v>
      </c>
      <c r="F41">
        <f>SUMIFS('hobbits requirement'!$J$3:$J$341,'hobbits requirement'!$A$3:$A$341, F$39,'hobbits requirement'!$C$3:$C$341,'experience division'!$B41)</f>
        <v>60</v>
      </c>
      <c r="H41">
        <f>SUMIFS('hobbits requirement'!$J$3:$J$341,'hobbits requirement'!$A$3:$A$341, H$39,'hobbits requirement'!$C$3:$C$341,'experience division'!$B41)</f>
        <v>20</v>
      </c>
      <c r="I41">
        <f>SUMIFS('hobbits requirement'!$J$3:$J$341,'hobbits requirement'!$A$3:$A$341, I$39,'hobbits requirement'!$C$3:$C$341,'experience division'!$B41)</f>
        <v>40</v>
      </c>
      <c r="N41">
        <f t="shared" ref="N41:N49" si="20">SUM(C41:L41)</f>
        <v>216</v>
      </c>
      <c r="O41">
        <f t="shared" ref="O41:O49" si="21">SUM(C41,D41,E41,H41)</f>
        <v>116</v>
      </c>
    </row>
    <row r="42" spans="1:24">
      <c r="B42">
        <v>3</v>
      </c>
      <c r="C42" s="114">
        <f>SUMIFS('hobbits requirement'!$J$3:$J$451,'hobbits requirement'!$A$3:$A$451, C$39,'hobbits requirement'!$C$3:$C$451,'experience division'!$B42)</f>
        <v>120</v>
      </c>
      <c r="D42">
        <f>SUMIFS('hobbits requirement'!$J$3:$J$341,'hobbits requirement'!$A$3:$A$341, D$39,'hobbits requirement'!$C$3:$C$341,'experience division'!$B42)</f>
        <v>120</v>
      </c>
      <c r="E42">
        <f>SUMIFS('hobbits requirement'!$J$3:$J$341,'hobbits requirement'!$A$3:$A$341, E$39,'hobbits requirement'!$C$3:$C$341,'experience division'!$B42)</f>
        <v>72</v>
      </c>
      <c r="F42">
        <f>SUMIFS('hobbits requirement'!$J$3:$J$341,'hobbits requirement'!$A$3:$A$341, F$39,'hobbits requirement'!$C$3:$C$341,'experience division'!$B42)</f>
        <v>120</v>
      </c>
      <c r="H42">
        <f>SUMIFS('hobbits requirement'!$J$3:$J$341,'hobbits requirement'!$A$3:$A$341, H$39,'hobbits requirement'!$C$3:$C$341,'experience division'!$B42)</f>
        <v>40</v>
      </c>
      <c r="I42">
        <f>SUMIFS('hobbits requirement'!$J$3:$J$341,'hobbits requirement'!$A$3:$A$341, I$39,'hobbits requirement'!$C$3:$C$341,'experience division'!$B42)</f>
        <v>80</v>
      </c>
      <c r="J42">
        <v>210</v>
      </c>
      <c r="N42">
        <f t="shared" si="20"/>
        <v>762</v>
      </c>
      <c r="O42">
        <f t="shared" si="21"/>
        <v>352</v>
      </c>
    </row>
    <row r="43" spans="1:24">
      <c r="B43">
        <v>4</v>
      </c>
      <c r="C43" s="114">
        <f>SUMIFS('hobbits requirement'!$J$3:$J$451,'hobbits requirement'!$A$3:$A$451, C$39,'hobbits requirement'!$C$3:$C$451,'experience division'!$B43)</f>
        <v>240</v>
      </c>
      <c r="D43">
        <f>SUMIFS('hobbits requirement'!$J$3:$J$341,'hobbits requirement'!$A$3:$A$341, D$39,'hobbits requirement'!$C$3:$C$341,'experience division'!$B43)</f>
        <v>240</v>
      </c>
      <c r="E43">
        <f>SUMIFS('hobbits requirement'!$J$3:$J$341,'hobbits requirement'!$A$3:$A$341, E$39,'hobbits requirement'!$C$3:$C$341,'experience division'!$B43)</f>
        <v>144</v>
      </c>
      <c r="F43">
        <f>SUMIFS('hobbits requirement'!$J$3:$J$341,'hobbits requirement'!$A$3:$A$341, F$39,'hobbits requirement'!$C$3:$C$341,'experience division'!$B43)</f>
        <v>240</v>
      </c>
      <c r="H43">
        <f>SUMIFS('hobbits requirement'!$J$3:$J$341,'hobbits requirement'!$A$3:$A$341, H$39,'hobbits requirement'!$C$3:$C$341,'experience division'!$B43)</f>
        <v>80</v>
      </c>
      <c r="I43">
        <f>SUMIFS('hobbits requirement'!$J$3:$J$341,'hobbits requirement'!$A$3:$A$341, I$39,'hobbits requirement'!$C$3:$C$341,'experience division'!$B43)</f>
        <v>160</v>
      </c>
      <c r="J43">
        <f>SUMIFS('hobbits requirement'!$J$3:$J$341,'hobbits requirement'!$A$3:$A$341, J$39,'hobbits requirement'!$C$3:$C$341,'experience division'!$B43)</f>
        <v>240</v>
      </c>
      <c r="N43">
        <f t="shared" si="20"/>
        <v>1344</v>
      </c>
      <c r="O43">
        <f t="shared" si="21"/>
        <v>704</v>
      </c>
    </row>
    <row r="44" spans="1:24">
      <c r="B44">
        <v>5</v>
      </c>
      <c r="C44" s="114">
        <f>SUMIFS('hobbits requirement'!$J$3:$J$451,'hobbits requirement'!$A$3:$A$451, C$39,'hobbits requirement'!$C$3:$C$451,'experience division'!$B44)</f>
        <v>480</v>
      </c>
      <c r="D44">
        <f>SUMIFS('hobbits requirement'!$J$3:$J$341,'hobbits requirement'!$A$3:$A$341, D$39,'hobbits requirement'!$C$3:$C$341,'experience division'!$B44)</f>
        <v>480</v>
      </c>
      <c r="E44">
        <f>SUMIFS('hobbits requirement'!$J$3:$J$341,'hobbits requirement'!$A$3:$A$341, E$39,'hobbits requirement'!$C$3:$C$341,'experience division'!$B44)</f>
        <v>288</v>
      </c>
      <c r="F44">
        <f>SUMIFS('hobbits requirement'!$J$3:$J$341,'hobbits requirement'!$A$3:$A$341, F$39,'hobbits requirement'!$C$3:$C$341,'experience division'!$B44)</f>
        <v>480</v>
      </c>
      <c r="G44">
        <v>1860</v>
      </c>
      <c r="H44">
        <f>SUMIFS('hobbits requirement'!$J$3:$J$341,'hobbits requirement'!$A$3:$A$341, H$39,'hobbits requirement'!$C$3:$C$341,'experience division'!$B44)</f>
        <v>160</v>
      </c>
      <c r="I44">
        <f>SUMIFS('hobbits requirement'!$J$3:$J$341,'hobbits requirement'!$A$3:$A$341, I$39,'hobbits requirement'!$C$3:$C$341,'experience division'!$B44)</f>
        <v>320</v>
      </c>
      <c r="J44">
        <f>SUMIFS('hobbits requirement'!$J$3:$J$341,'hobbits requirement'!$A$3:$A$341, J$39,'hobbits requirement'!$C$3:$C$341,'experience division'!$B44)</f>
        <v>480</v>
      </c>
      <c r="N44">
        <f t="shared" si="20"/>
        <v>4548</v>
      </c>
      <c r="O44">
        <f t="shared" si="21"/>
        <v>1408</v>
      </c>
    </row>
    <row r="45" spans="1:24">
      <c r="B45">
        <v>6</v>
      </c>
      <c r="C45" s="114">
        <f>SUMIFS('hobbits requirement'!$J$3:$J$451,'hobbits requirement'!$A$3:$A$451, C$39,'hobbits requirement'!$C$3:$C$451,'experience division'!$B45)</f>
        <v>960</v>
      </c>
      <c r="D45">
        <f>SUMIFS('hobbits requirement'!$J$3:$J$341,'hobbits requirement'!$A$3:$A$341, D$39,'hobbits requirement'!$C$3:$C$341,'experience division'!$B45)</f>
        <v>960</v>
      </c>
      <c r="E45">
        <f>SUMIFS('hobbits requirement'!$J$3:$J$341,'hobbits requirement'!$A$3:$A$341, E$39,'hobbits requirement'!$C$3:$C$341,'experience division'!$B45)</f>
        <v>576</v>
      </c>
      <c r="F45">
        <f>SUMIFS('hobbits requirement'!$J$3:$J$341,'hobbits requirement'!$A$3:$A$341, F$39,'hobbits requirement'!$C$3:$C$341,'experience division'!$B45)</f>
        <v>960</v>
      </c>
      <c r="G45">
        <f>SUMIFS('hobbits requirement'!$J$3:$J$341,'hobbits requirement'!$A$3:$A$341, G$39,'hobbits requirement'!$C$3:$C$341,'experience division'!$B45)</f>
        <v>1920</v>
      </c>
      <c r="H45">
        <f>SUMIFS('hobbits requirement'!$J$3:$J$341,'hobbits requirement'!$A$3:$A$341, H$39,'hobbits requirement'!$C$3:$C$341,'experience division'!$B45)</f>
        <v>320</v>
      </c>
      <c r="I45">
        <f>SUMIFS('hobbits requirement'!$J$3:$J$341,'hobbits requirement'!$A$3:$A$341, I$39,'hobbits requirement'!$C$3:$C$341,'experience division'!$B45)</f>
        <v>640</v>
      </c>
      <c r="J45">
        <f>SUMIFS('hobbits requirement'!$J$3:$J$341,'hobbits requirement'!$A$3:$A$341, J$39,'hobbits requirement'!$C$3:$C$341,'experience division'!$B45)</f>
        <v>960</v>
      </c>
      <c r="N45">
        <f t="shared" si="20"/>
        <v>7296</v>
      </c>
      <c r="O45">
        <f t="shared" si="21"/>
        <v>2816</v>
      </c>
    </row>
    <row r="46" spans="1:24">
      <c r="B46">
        <v>7</v>
      </c>
      <c r="C46" s="114">
        <f>SUMIFS('hobbits requirement'!$J$3:$J$451,'hobbits requirement'!$A$3:$A$451, C$39,'hobbits requirement'!$C$3:$C$451,'experience division'!$B46)</f>
        <v>1920</v>
      </c>
      <c r="D46">
        <f>SUMIFS('hobbits requirement'!$J$3:$J$341,'hobbits requirement'!$A$3:$A$341, D$39,'hobbits requirement'!$C$3:$C$341,'experience division'!$B46)</f>
        <v>1920</v>
      </c>
      <c r="E46">
        <f>SUMIFS('hobbits requirement'!$J$3:$J$341,'hobbits requirement'!$A$3:$A$341, E$39,'hobbits requirement'!$C$3:$C$341,'experience division'!$B46)</f>
        <v>1152</v>
      </c>
      <c r="F46">
        <f>SUMIFS('hobbits requirement'!$J$3:$J$341,'hobbits requirement'!$A$3:$A$341, F$39,'hobbits requirement'!$C$3:$C$341,'experience division'!$B46)</f>
        <v>1920</v>
      </c>
      <c r="G46">
        <f>SUMIFS('hobbits requirement'!$J$3:$J$341,'hobbits requirement'!$A$3:$A$341, G$39,'hobbits requirement'!$C$3:$C$341,'experience division'!$B46)</f>
        <v>3840</v>
      </c>
      <c r="H46">
        <f>SUMIFS('hobbits requirement'!$J$3:$J$341,'hobbits requirement'!$A$3:$A$341, H$39,'hobbits requirement'!$C$3:$C$341,'experience division'!$B46)</f>
        <v>640</v>
      </c>
      <c r="I46">
        <f>SUMIFS('hobbits requirement'!$J$3:$J$341,'hobbits requirement'!$A$3:$A$341, I$39,'hobbits requirement'!$C$3:$C$341,'experience division'!$B46)</f>
        <v>1280</v>
      </c>
      <c r="J46">
        <f>SUMIFS('hobbits requirement'!$J$3:$J$341,'hobbits requirement'!$A$3:$A$341, J$39,'hobbits requirement'!$C$3:$C$341,'experience division'!$B46)</f>
        <v>1920</v>
      </c>
      <c r="N46">
        <f t="shared" si="20"/>
        <v>14592</v>
      </c>
      <c r="O46">
        <f t="shared" si="21"/>
        <v>5632</v>
      </c>
    </row>
    <row r="47" spans="1:24">
      <c r="B47">
        <v>8</v>
      </c>
      <c r="C47" s="114">
        <f>SUMIFS('hobbits requirement'!$J$3:$J$451,'hobbits requirement'!$A$3:$A$451, C$39,'hobbits requirement'!$C$3:$C$451,'experience division'!$B47)</f>
        <v>3840</v>
      </c>
      <c r="D47">
        <f>SUMIFS('hobbits requirement'!$J$3:$J$341,'hobbits requirement'!$A$3:$A$341, D$39,'hobbits requirement'!$C$3:$C$341,'experience division'!$B47)</f>
        <v>3840</v>
      </c>
      <c r="E47">
        <f>SUMIFS('hobbits requirement'!$J$3:$J$341,'hobbits requirement'!$A$3:$A$341, E$39,'hobbits requirement'!$C$3:$C$341,'experience division'!$B47)</f>
        <v>2304</v>
      </c>
      <c r="F47">
        <f>SUMIFS('hobbits requirement'!$J$3:$J$341,'hobbits requirement'!$A$3:$A$341, F$39,'hobbits requirement'!$C$3:$C$341,'experience division'!$B47)</f>
        <v>3840</v>
      </c>
      <c r="G47">
        <f>SUMIFS('hobbits requirement'!$J$3:$J$341,'hobbits requirement'!$A$3:$A$341, G$39,'hobbits requirement'!$C$3:$C$341,'experience division'!$B47)</f>
        <v>7680</v>
      </c>
      <c r="H47">
        <f>SUMIFS('hobbits requirement'!$J$3:$J$341,'hobbits requirement'!$A$3:$A$341, H$39,'hobbits requirement'!$C$3:$C$341,'experience division'!$B47)</f>
        <v>1280</v>
      </c>
      <c r="I47">
        <f>SUMIFS('hobbits requirement'!$J$3:$J$341,'hobbits requirement'!$A$3:$A$341, I$39,'hobbits requirement'!$C$3:$C$341,'experience division'!$B47)</f>
        <v>2560</v>
      </c>
      <c r="J47">
        <f>SUMIFS('hobbits requirement'!$J$3:$J$341,'hobbits requirement'!$A$3:$A$341, J$39,'hobbits requirement'!$C$3:$C$341,'experience division'!$B47)</f>
        <v>3840</v>
      </c>
      <c r="N47">
        <f t="shared" si="20"/>
        <v>29184</v>
      </c>
      <c r="O47">
        <f t="shared" si="21"/>
        <v>11264</v>
      </c>
    </row>
    <row r="48" spans="1:24">
      <c r="B48">
        <v>9</v>
      </c>
      <c r="C48" s="114">
        <f>SUMIFS('hobbits requirement'!$J$3:$J$451,'hobbits requirement'!$A$3:$A$451, C$39,'hobbits requirement'!$C$3:$C$451,'experience division'!$B48)</f>
        <v>7680</v>
      </c>
      <c r="D48">
        <f>SUMIFS('hobbits requirement'!$J$3:$J$341,'hobbits requirement'!$A$3:$A$341, D$39,'hobbits requirement'!$C$3:$C$341,'experience division'!$B48)</f>
        <v>7680</v>
      </c>
      <c r="E48">
        <f>SUMIFS('hobbits requirement'!$J$3:$J$341,'hobbits requirement'!$A$3:$A$341, E$39,'hobbits requirement'!$C$3:$C$341,'experience division'!$B48)</f>
        <v>4608</v>
      </c>
      <c r="F48">
        <f>SUMIFS('hobbits requirement'!$J$3:$J$341,'hobbits requirement'!$A$3:$A$341, F$39,'hobbits requirement'!$C$3:$C$341,'experience division'!$B48)</f>
        <v>7680</v>
      </c>
      <c r="G48">
        <f>SUMIFS('hobbits requirement'!$J$3:$J$341,'hobbits requirement'!$A$3:$A$341, G$39,'hobbits requirement'!$C$3:$C$341,'experience division'!$B48)</f>
        <v>15360</v>
      </c>
      <c r="H48">
        <f>SUMIFS('hobbits requirement'!$J$3:$J$341,'hobbits requirement'!$A$3:$A$341, H$39,'hobbits requirement'!$C$3:$C$341,'experience division'!$B48)</f>
        <v>2560</v>
      </c>
      <c r="I48">
        <f>SUMIFS('hobbits requirement'!$J$3:$J$341,'hobbits requirement'!$A$3:$A$341, I$39,'hobbits requirement'!$C$3:$C$341,'experience division'!$B48)</f>
        <v>5120</v>
      </c>
      <c r="J48">
        <f>SUMIFS('hobbits requirement'!$J$3:$J$341,'hobbits requirement'!$A$3:$A$341, J$39,'hobbits requirement'!$C$3:$C$341,'experience division'!$B48)</f>
        <v>7680</v>
      </c>
      <c r="N48">
        <f t="shared" si="20"/>
        <v>58368</v>
      </c>
      <c r="O48">
        <f t="shared" si="21"/>
        <v>22528</v>
      </c>
    </row>
    <row r="49" spans="1:15">
      <c r="B49">
        <v>10</v>
      </c>
      <c r="C49" s="114">
        <f>SUMIFS('hobbits requirement'!$J$3:$J$451,'hobbits requirement'!$A$3:$A$451, C$39,'hobbits requirement'!$C$3:$C$451,'experience division'!$B49)</f>
        <v>15360</v>
      </c>
      <c r="D49">
        <f>SUMIFS('hobbits requirement'!$J$3:$J$341,'hobbits requirement'!$A$3:$A$341, D$39,'hobbits requirement'!$C$3:$C$341,'experience division'!$B49)</f>
        <v>15360</v>
      </c>
      <c r="E49">
        <f>SUMIFS('hobbits requirement'!$J$3:$J$341,'hobbits requirement'!$A$3:$A$341, E$39,'hobbits requirement'!$C$3:$C$341,'experience division'!$B49)</f>
        <v>9216</v>
      </c>
      <c r="F49">
        <f>SUMIFS('hobbits requirement'!$J$3:$J$341,'hobbits requirement'!$A$3:$A$341, F$39,'hobbits requirement'!$C$3:$C$341,'experience division'!$B49)</f>
        <v>15360</v>
      </c>
      <c r="G49">
        <f>SUMIFS('hobbits requirement'!$J$3:$J$341,'hobbits requirement'!$A$3:$A$341, G$39,'hobbits requirement'!$C$3:$C$341,'experience division'!$B49)</f>
        <v>30720</v>
      </c>
      <c r="H49">
        <f>SUMIFS('hobbits requirement'!$J$3:$J$341,'hobbits requirement'!$A$3:$A$341, H$39,'hobbits requirement'!$C$3:$C$341,'experience division'!$B49)</f>
        <v>5120</v>
      </c>
      <c r="I49">
        <f>SUMIFS('hobbits requirement'!$J$3:$J$341,'hobbits requirement'!$A$3:$A$341, I$39,'hobbits requirement'!$C$3:$C$341,'experience division'!$B49)</f>
        <v>10240</v>
      </c>
      <c r="J49">
        <f>SUMIFS('hobbits requirement'!$J$3:$J$341,'hobbits requirement'!$A$3:$A$341, J$39,'hobbits requirement'!$C$3:$C$341,'experience division'!$B49)</f>
        <v>15360</v>
      </c>
      <c r="N49">
        <f t="shared" si="20"/>
        <v>116736</v>
      </c>
      <c r="O49">
        <f t="shared" si="21"/>
        <v>45056</v>
      </c>
    </row>
    <row r="50" spans="1:15">
      <c r="A50" s="37" t="s">
        <v>752</v>
      </c>
    </row>
    <row r="51" spans="1:15" ht="25.5">
      <c r="B51" s="37" t="s">
        <v>753</v>
      </c>
      <c r="C51" s="37" t="s">
        <v>754</v>
      </c>
      <c r="D51" s="37" t="s">
        <v>972</v>
      </c>
      <c r="E51" s="37" t="s">
        <v>755</v>
      </c>
      <c r="N51" s="37" t="s">
        <v>751</v>
      </c>
      <c r="O51" s="37" t="s">
        <v>762</v>
      </c>
    </row>
    <row r="52" spans="1:15">
      <c r="B52">
        <v>1</v>
      </c>
      <c r="C52">
        <f>SUMIFS('hobbits requirement'!$J$3:$J$341,'hobbits requirement'!$A$3:$A$341, C$51,'hobbits requirement'!$C$3:$C$341,'experience division'!$B52)</f>
        <v>9</v>
      </c>
      <c r="D52">
        <f>SUMIFS('hobbits requirement'!$J$3:$J$341,'hobbits requirement'!$A$3:$A$341, D$51,'hobbits requirement'!$C$3:$C$341,'experience division'!$B52)</f>
        <v>24</v>
      </c>
      <c r="E52">
        <f>SUMIFS('hobbits requirement'!$J$3:$J$341,'hobbits requirement'!$A$3:$A$341, E$51,'hobbits requirement'!$C$3:$C$341,'experience division'!$B52)</f>
        <v>67</v>
      </c>
      <c r="N52">
        <f>SUM(C52:L52)</f>
        <v>100</v>
      </c>
      <c r="O52">
        <f>SUM(C52:D52)</f>
        <v>33</v>
      </c>
    </row>
    <row r="53" spans="1:15">
      <c r="B53">
        <v>2</v>
      </c>
      <c r="C53">
        <f>SUMIFS('hobbits requirement'!$J$3:$J$341,'hobbits requirement'!$A$3:$A$341, C$51,'hobbits requirement'!$C$3:$C$341,'experience division'!$B53)</f>
        <v>18</v>
      </c>
      <c r="D53">
        <f>SUMIFS('hobbits requirement'!$J$3:$J$341,'hobbits requirement'!$A$3:$A$341, D$51,'hobbits requirement'!$C$3:$C$341,'experience division'!$B53)</f>
        <v>48</v>
      </c>
      <c r="E53">
        <f>SUMIFS('hobbits requirement'!$J$3:$J$341,'hobbits requirement'!$A$3:$A$341, E$51,'hobbits requirement'!$C$3:$C$341,'experience division'!$B53)</f>
        <v>134</v>
      </c>
      <c r="N53">
        <f t="shared" ref="N53:N61" si="22">SUM(C53:L53)</f>
        <v>200</v>
      </c>
      <c r="O53">
        <f t="shared" ref="O53:O61" si="23">SUM(C53:D53)</f>
        <v>66</v>
      </c>
    </row>
    <row r="54" spans="1:15">
      <c r="B54">
        <v>3</v>
      </c>
      <c r="C54">
        <f>SUMIFS('hobbits requirement'!$J$3:$J$341,'hobbits requirement'!$A$3:$A$341, C$51,'hobbits requirement'!$C$3:$C$341,'experience division'!$B54)</f>
        <v>36</v>
      </c>
      <c r="D54">
        <f>SUMIFS('hobbits requirement'!$J$3:$J$341,'hobbits requirement'!$A$3:$A$341, D$51,'hobbits requirement'!$C$3:$C$341,'experience division'!$B54)</f>
        <v>96</v>
      </c>
      <c r="E54">
        <f>SUMIFS('hobbits requirement'!$J$3:$J$341,'hobbits requirement'!$A$3:$A$341, E$51,'hobbits requirement'!$C$3:$C$341,'experience division'!$B54)</f>
        <v>267</v>
      </c>
      <c r="N54">
        <f t="shared" si="22"/>
        <v>399</v>
      </c>
      <c r="O54">
        <f t="shared" si="23"/>
        <v>132</v>
      </c>
    </row>
    <row r="55" spans="1:15">
      <c r="B55">
        <v>4</v>
      </c>
      <c r="C55">
        <f>SUMIFS('hobbits requirement'!$J$3:$J$341,'hobbits requirement'!$A$3:$A$341, C$51,'hobbits requirement'!$C$3:$C$341,'experience division'!$B55)</f>
        <v>72</v>
      </c>
      <c r="D55">
        <f>SUMIFS('hobbits requirement'!$J$3:$J$341,'hobbits requirement'!$A$3:$A$341, D$51,'hobbits requirement'!$C$3:$C$341,'experience division'!$B55)</f>
        <v>192</v>
      </c>
      <c r="E55">
        <f>SUMIFS('hobbits requirement'!$J$3:$J$341,'hobbits requirement'!$A$3:$A$341, E$51,'hobbits requirement'!$C$3:$C$341,'experience division'!$B55)</f>
        <v>534</v>
      </c>
      <c r="N55">
        <f t="shared" si="22"/>
        <v>798</v>
      </c>
      <c r="O55">
        <f t="shared" si="23"/>
        <v>264</v>
      </c>
    </row>
    <row r="56" spans="1:15">
      <c r="B56">
        <v>5</v>
      </c>
      <c r="C56">
        <f>SUMIFS('hobbits requirement'!$J$3:$J$341,'hobbits requirement'!$A$3:$A$341, C$51,'hobbits requirement'!$C$3:$C$341,'experience division'!$B56)</f>
        <v>144</v>
      </c>
      <c r="D56">
        <f>SUMIFS('hobbits requirement'!$J$3:$J$341,'hobbits requirement'!$A$3:$A$341, D$51,'hobbits requirement'!$C$3:$C$341,'experience division'!$B56)</f>
        <v>384</v>
      </c>
      <c r="E56">
        <f>SUMIFS('hobbits requirement'!$J$3:$J$341,'hobbits requirement'!$A$3:$A$341, E$51,'hobbits requirement'!$C$3:$C$341,'experience division'!$B56)</f>
        <v>1067</v>
      </c>
      <c r="N56">
        <f t="shared" si="22"/>
        <v>1595</v>
      </c>
      <c r="O56">
        <f t="shared" si="23"/>
        <v>528</v>
      </c>
    </row>
    <row r="57" spans="1:15">
      <c r="B57">
        <v>6</v>
      </c>
      <c r="C57">
        <f>SUMIFS('hobbits requirement'!$J$3:$J$341,'hobbits requirement'!$A$3:$A$341, C$51,'hobbits requirement'!$C$3:$C$341,'experience division'!$B57)</f>
        <v>288</v>
      </c>
      <c r="D57">
        <f>SUMIFS('hobbits requirement'!$J$3:$J$341,'hobbits requirement'!$A$3:$A$341, D$51,'hobbits requirement'!$C$3:$C$341,'experience division'!$B57)</f>
        <v>768</v>
      </c>
      <c r="E57">
        <f>SUMIFS('hobbits requirement'!$J$3:$J$341,'hobbits requirement'!$A$3:$A$341, E$51,'hobbits requirement'!$C$3:$C$341,'experience division'!$B57)</f>
        <v>2134</v>
      </c>
      <c r="N57">
        <f t="shared" si="22"/>
        <v>3190</v>
      </c>
      <c r="O57">
        <f t="shared" si="23"/>
        <v>1056</v>
      </c>
    </row>
    <row r="58" spans="1:15">
      <c r="B58">
        <v>7</v>
      </c>
      <c r="C58">
        <f>SUMIFS('hobbits requirement'!$J$3:$J$341,'hobbits requirement'!$A$3:$A$341, C$51,'hobbits requirement'!$C$3:$C$341,'experience division'!$B58)</f>
        <v>576</v>
      </c>
      <c r="D58">
        <f>SUMIFS('hobbits requirement'!$J$3:$J$341,'hobbits requirement'!$A$3:$A$341, D$51,'hobbits requirement'!$C$3:$C$341,'experience division'!$B58)</f>
        <v>1536</v>
      </c>
      <c r="E58">
        <f>SUMIFS('hobbits requirement'!$J$3:$J$341,'hobbits requirement'!$A$3:$A$341, E$51,'hobbits requirement'!$C$3:$C$341,'experience division'!$B58)</f>
        <v>4267</v>
      </c>
      <c r="N58">
        <f t="shared" si="22"/>
        <v>6379</v>
      </c>
      <c r="O58">
        <f t="shared" si="23"/>
        <v>2112</v>
      </c>
    </row>
    <row r="59" spans="1:15">
      <c r="B59">
        <v>8</v>
      </c>
      <c r="C59">
        <f>SUMIFS('hobbits requirement'!$J$3:$J$341,'hobbits requirement'!$A$3:$A$341, C$51,'hobbits requirement'!$C$3:$C$341,'experience division'!$B59)</f>
        <v>1152</v>
      </c>
      <c r="D59">
        <f>SUMIFS('hobbits requirement'!$J$3:$J$341,'hobbits requirement'!$A$3:$A$341, D$51,'hobbits requirement'!$C$3:$C$341,'experience division'!$B59)</f>
        <v>3072</v>
      </c>
      <c r="E59">
        <f>SUMIFS('hobbits requirement'!$J$3:$J$341,'hobbits requirement'!$A$3:$A$341, E$51,'hobbits requirement'!$C$3:$C$341,'experience division'!$B59)</f>
        <v>8534</v>
      </c>
      <c r="N59">
        <f t="shared" si="22"/>
        <v>12758</v>
      </c>
      <c r="O59">
        <f t="shared" si="23"/>
        <v>4224</v>
      </c>
    </row>
    <row r="60" spans="1:15">
      <c r="B60">
        <v>9</v>
      </c>
      <c r="C60">
        <f>SUMIFS('hobbits requirement'!$J$3:$J$341,'hobbits requirement'!$A$3:$A$341, C$51,'hobbits requirement'!$C$3:$C$341,'experience division'!$B60)</f>
        <v>2304</v>
      </c>
      <c r="D60">
        <f>SUMIFS('hobbits requirement'!$J$3:$J$341,'hobbits requirement'!$A$3:$A$341, D$51,'hobbits requirement'!$C$3:$C$341,'experience division'!$B60)</f>
        <v>6144</v>
      </c>
      <c r="E60">
        <f>SUMIFS('hobbits requirement'!$J$3:$J$341,'hobbits requirement'!$A$3:$A$341, E$51,'hobbits requirement'!$C$3:$C$341,'experience division'!$B60)</f>
        <v>17067</v>
      </c>
      <c r="N60">
        <f t="shared" si="22"/>
        <v>25515</v>
      </c>
      <c r="O60">
        <f t="shared" si="23"/>
        <v>8448</v>
      </c>
    </row>
    <row r="61" spans="1:15">
      <c r="B61">
        <v>10</v>
      </c>
      <c r="C61">
        <f>SUMIFS('hobbits requirement'!$J$3:$J$341,'hobbits requirement'!$A$3:$A$341, C$51,'hobbits requirement'!$C$3:$C$341,'experience division'!$B61)</f>
        <v>4608</v>
      </c>
      <c r="D61">
        <f>SUMIFS('hobbits requirement'!$J$3:$J$341,'hobbits requirement'!$A$3:$A$341, D$51,'hobbits requirement'!$C$3:$C$341,'experience division'!$B61)</f>
        <v>12288</v>
      </c>
      <c r="E61">
        <f>SUMIFS('hobbits requirement'!$J$3:$J$341,'hobbits requirement'!$A$3:$A$341, E$51,'hobbits requirement'!$C$3:$C$341,'experience division'!$B61)</f>
        <v>34134</v>
      </c>
      <c r="N61">
        <f t="shared" si="22"/>
        <v>51030</v>
      </c>
      <c r="O61">
        <f t="shared" si="23"/>
        <v>16896</v>
      </c>
    </row>
    <row r="62" spans="1:15">
      <c r="A62" s="37" t="s">
        <v>757</v>
      </c>
      <c r="B62" s="37" t="s">
        <v>756</v>
      </c>
    </row>
    <row r="63" spans="1:15" ht="25.5">
      <c r="B63" s="37" t="s">
        <v>753</v>
      </c>
      <c r="C63" s="37" t="s">
        <v>758</v>
      </c>
      <c r="N63" s="37" t="s">
        <v>759</v>
      </c>
      <c r="O63" s="37" t="s">
        <v>762</v>
      </c>
    </row>
    <row r="64" spans="1:15">
      <c r="B64">
        <v>1</v>
      </c>
      <c r="C64">
        <f>SUMIFS('hobbits requirement'!$J$3:$J$341,'hobbits requirement'!$A$3:$A$341, C$63,'hobbits requirement'!$C$3:$C$341,'experience division'!$B64)</f>
        <v>75</v>
      </c>
      <c r="N64">
        <f>SUM(C64:L64)</f>
        <v>75</v>
      </c>
      <c r="O64">
        <f>C64</f>
        <v>75</v>
      </c>
    </row>
    <row r="65" spans="2:15">
      <c r="B65">
        <v>2</v>
      </c>
      <c r="C65">
        <f>SUMIFS('hobbits requirement'!$J$3:$J$341,'hobbits requirement'!$A$3:$A$341, C$63,'hobbits requirement'!$C$3:$C$341,'experience division'!$B65)</f>
        <v>150</v>
      </c>
      <c r="N65">
        <f t="shared" ref="N65:N73" si="24">SUM(C65:L65)</f>
        <v>150</v>
      </c>
      <c r="O65">
        <f t="shared" ref="O65:O73" si="25">C65</f>
        <v>150</v>
      </c>
    </row>
    <row r="66" spans="2:15">
      <c r="B66">
        <v>3</v>
      </c>
      <c r="C66">
        <f>SUMIFS('hobbits requirement'!$J$3:$J$341,'hobbits requirement'!$A$3:$A$341, C$63,'hobbits requirement'!$C$3:$C$341,'experience division'!$B66)</f>
        <v>300</v>
      </c>
      <c r="N66">
        <f t="shared" si="24"/>
        <v>300</v>
      </c>
      <c r="O66">
        <f t="shared" si="25"/>
        <v>300</v>
      </c>
    </row>
    <row r="67" spans="2:15">
      <c r="B67">
        <v>4</v>
      </c>
      <c r="C67">
        <f>SUMIFS('hobbits requirement'!$J$3:$J$341,'hobbits requirement'!$A$3:$A$341, C$63,'hobbits requirement'!$C$3:$C$341,'experience division'!$B67)</f>
        <v>600</v>
      </c>
      <c r="N67">
        <f t="shared" si="24"/>
        <v>600</v>
      </c>
      <c r="O67">
        <f t="shared" si="25"/>
        <v>600</v>
      </c>
    </row>
    <row r="68" spans="2:15">
      <c r="B68">
        <v>5</v>
      </c>
      <c r="C68">
        <f>SUMIFS('hobbits requirement'!$J$3:$J$341,'hobbits requirement'!$A$3:$A$341, C$63,'hobbits requirement'!$C$3:$C$341,'experience division'!$B68)</f>
        <v>1200</v>
      </c>
      <c r="N68">
        <f t="shared" si="24"/>
        <v>1200</v>
      </c>
      <c r="O68">
        <f t="shared" si="25"/>
        <v>1200</v>
      </c>
    </row>
    <row r="69" spans="2:15">
      <c r="B69">
        <v>6</v>
      </c>
      <c r="C69">
        <f>SUMIFS('hobbits requirement'!$J$3:$J$341,'hobbits requirement'!$A$3:$A$341, C$63,'hobbits requirement'!$C$3:$C$341,'experience division'!$B69)</f>
        <v>2400</v>
      </c>
      <c r="N69">
        <f t="shared" si="24"/>
        <v>2400</v>
      </c>
      <c r="O69">
        <f t="shared" si="25"/>
        <v>2400</v>
      </c>
    </row>
    <row r="70" spans="2:15">
      <c r="B70">
        <v>7</v>
      </c>
      <c r="C70">
        <f>SUMIFS('hobbits requirement'!$J$3:$J$341,'hobbits requirement'!$A$3:$A$341, C$63,'hobbits requirement'!$C$3:$C$341,'experience division'!$B70)</f>
        <v>4800</v>
      </c>
      <c r="N70">
        <f t="shared" si="24"/>
        <v>4800</v>
      </c>
      <c r="O70">
        <f t="shared" si="25"/>
        <v>4800</v>
      </c>
    </row>
    <row r="71" spans="2:15">
      <c r="B71">
        <v>8</v>
      </c>
      <c r="C71">
        <f>SUMIFS('hobbits requirement'!$J$3:$J$341,'hobbits requirement'!$A$3:$A$341, C$63,'hobbits requirement'!$C$3:$C$341,'experience division'!$B71)</f>
        <v>9600</v>
      </c>
      <c r="N71">
        <f t="shared" si="24"/>
        <v>9600</v>
      </c>
      <c r="O71">
        <f t="shared" si="25"/>
        <v>9600</v>
      </c>
    </row>
    <row r="72" spans="2:15">
      <c r="B72">
        <v>9</v>
      </c>
      <c r="C72">
        <f>SUMIFS('hobbits requirement'!$J$3:$J$341,'hobbits requirement'!$A$3:$A$341, C$63,'hobbits requirement'!$C$3:$C$341,'experience division'!$B72)</f>
        <v>19200</v>
      </c>
      <c r="N72">
        <f t="shared" si="24"/>
        <v>19200</v>
      </c>
      <c r="O72">
        <f t="shared" si="25"/>
        <v>19200</v>
      </c>
    </row>
    <row r="73" spans="2:15">
      <c r="B73">
        <v>10</v>
      </c>
      <c r="C73">
        <f>SUMIFS('hobbits requirement'!$J$3:$J$341,'hobbits requirement'!$A$3:$A$341, C$63,'hobbits requirement'!$C$3:$C$341,'experience division'!$B73)</f>
        <v>38400</v>
      </c>
      <c r="N73">
        <f t="shared" si="24"/>
        <v>38400</v>
      </c>
      <c r="O73">
        <f t="shared" si="25"/>
        <v>38400</v>
      </c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9"/>
  <dimension ref="A1:O201"/>
  <sheetViews>
    <sheetView workbookViewId="0">
      <selection activeCell="L38" sqref="L38"/>
    </sheetView>
  </sheetViews>
  <sheetFormatPr defaultRowHeight="12.75"/>
  <cols>
    <col min="2" max="2" width="15" customWidth="1"/>
    <col min="3" max="4" width="15.140625" customWidth="1"/>
    <col min="5" max="5" width="23.7109375" customWidth="1"/>
    <col min="7" max="7" width="14.42578125" customWidth="1"/>
    <col min="8" max="8" width="9.140625" style="79"/>
    <col min="9" max="9" width="11.85546875" style="79" customWidth="1"/>
    <col min="15" max="15" width="12.5703125" bestFit="1" customWidth="1"/>
  </cols>
  <sheetData>
    <row r="1" spans="1:12" ht="63.75">
      <c r="A1" s="37" t="s">
        <v>681</v>
      </c>
      <c r="B1" s="37" t="s">
        <v>682</v>
      </c>
      <c r="C1" s="37" t="s">
        <v>683</v>
      </c>
      <c r="D1" s="37" t="s">
        <v>797</v>
      </c>
      <c r="E1" s="37" t="s">
        <v>776</v>
      </c>
      <c r="F1" s="37" t="s">
        <v>760</v>
      </c>
      <c r="G1" s="37" t="s">
        <v>778</v>
      </c>
      <c r="H1" s="78"/>
      <c r="I1" s="78" t="s">
        <v>1026</v>
      </c>
      <c r="J1" s="37" t="s">
        <v>1028</v>
      </c>
      <c r="K1" s="37"/>
      <c r="L1" s="37"/>
    </row>
    <row r="2" spans="1:12">
      <c r="A2" s="45">
        <v>1</v>
      </c>
      <c r="B2" s="45">
        <v>0</v>
      </c>
      <c r="C2" s="37">
        <v>0</v>
      </c>
      <c r="D2" s="37">
        <f>B2*0.5*0.5</f>
        <v>0</v>
      </c>
      <c r="E2">
        <f>MAX((K$2:K$7&lt;=A2)*K$2:K$7)</f>
        <v>0</v>
      </c>
      <c r="F2" s="37"/>
      <c r="G2">
        <v>1</v>
      </c>
      <c r="H2" s="79">
        <f>G2</f>
        <v>1</v>
      </c>
      <c r="I2" s="79">
        <v>1</v>
      </c>
      <c r="J2">
        <f>VLOOKUP(I2,$A$2:$D$201,4,FALSE)</f>
        <v>0</v>
      </c>
      <c r="K2">
        <v>0</v>
      </c>
      <c r="L2" s="37"/>
    </row>
    <row r="3" spans="1:12">
      <c r="A3" s="45">
        <v>2</v>
      </c>
      <c r="B3" s="45">
        <v>2</v>
      </c>
      <c r="C3">
        <f>B3-B2</f>
        <v>2</v>
      </c>
      <c r="D3" s="90">
        <f t="shared" ref="D3:D66" si="0">B3*0.5*0.5</f>
        <v>0.5</v>
      </c>
      <c r="E3">
        <f t="shared" ref="E3:E6" si="1">MAX((K$2:K$7&lt;=A3)*K$2:K$7)</f>
        <v>2</v>
      </c>
      <c r="F3" s="37">
        <v>1</v>
      </c>
      <c r="G3">
        <v>1</v>
      </c>
      <c r="H3" s="78">
        <f>IF(G3=G2,0,1)</f>
        <v>0</v>
      </c>
      <c r="I3" s="79">
        <f>IF(H3&gt;H2,A3,I2)</f>
        <v>1</v>
      </c>
      <c r="J3">
        <f t="shared" ref="J3:J6" si="2">VLOOKUP(I3,$A$2:$D$201,4,FALSE)</f>
        <v>0</v>
      </c>
      <c r="K3">
        <v>2</v>
      </c>
      <c r="L3" s="37"/>
    </row>
    <row r="4" spans="1:12">
      <c r="A4" s="45">
        <v>3</v>
      </c>
      <c r="B4" s="45">
        <v>27</v>
      </c>
      <c r="C4">
        <f t="shared" ref="C4:C7" si="3">B4-B3</f>
        <v>25</v>
      </c>
      <c r="D4" s="90">
        <f t="shared" si="0"/>
        <v>6.75</v>
      </c>
      <c r="E4">
        <f t="shared" si="1"/>
        <v>3</v>
      </c>
      <c r="F4" s="37">
        <v>1</v>
      </c>
      <c r="G4">
        <v>1</v>
      </c>
      <c r="H4" s="78">
        <f t="shared" ref="H4:H42" si="4">IF(G4=G3,0,1)</f>
        <v>0</v>
      </c>
      <c r="I4" s="79">
        <f t="shared" ref="I4:I42" si="5">IF(H4&gt;H3,A4,I3)</f>
        <v>1</v>
      </c>
      <c r="J4">
        <f t="shared" si="2"/>
        <v>0</v>
      </c>
      <c r="K4">
        <v>3</v>
      </c>
      <c r="L4" s="37"/>
    </row>
    <row r="5" spans="1:12">
      <c r="A5" s="45">
        <v>4</v>
      </c>
      <c r="B5" s="45">
        <v>102</v>
      </c>
      <c r="C5">
        <f t="shared" si="3"/>
        <v>75</v>
      </c>
      <c r="D5" s="90">
        <f t="shared" si="0"/>
        <v>25.5</v>
      </c>
      <c r="E5">
        <f t="shared" si="1"/>
        <v>4</v>
      </c>
      <c r="F5">
        <v>1</v>
      </c>
      <c r="G5">
        <v>1</v>
      </c>
      <c r="H5" s="78">
        <f t="shared" si="4"/>
        <v>0</v>
      </c>
      <c r="I5" s="79">
        <f t="shared" si="5"/>
        <v>1</v>
      </c>
      <c r="J5">
        <f t="shared" si="2"/>
        <v>0</v>
      </c>
      <c r="K5">
        <v>4</v>
      </c>
      <c r="L5" s="37"/>
    </row>
    <row r="6" spans="1:12">
      <c r="A6" s="45">
        <v>5</v>
      </c>
      <c r="B6" s="45">
        <v>252</v>
      </c>
      <c r="C6">
        <f t="shared" si="3"/>
        <v>150</v>
      </c>
      <c r="D6" s="90">
        <f t="shared" si="0"/>
        <v>63</v>
      </c>
      <c r="E6">
        <f t="shared" si="1"/>
        <v>5</v>
      </c>
      <c r="F6">
        <v>2</v>
      </c>
      <c r="G6">
        <v>1</v>
      </c>
      <c r="H6" s="78">
        <f t="shared" si="4"/>
        <v>0</v>
      </c>
      <c r="I6" s="79">
        <f t="shared" si="5"/>
        <v>1</v>
      </c>
      <c r="J6">
        <f t="shared" si="2"/>
        <v>0</v>
      </c>
      <c r="K6" s="37">
        <v>5</v>
      </c>
      <c r="L6" s="37"/>
    </row>
    <row r="7" spans="1:12">
      <c r="A7" s="45">
        <v>6</v>
      </c>
      <c r="B7" s="45">
        <v>477</v>
      </c>
      <c r="C7">
        <f t="shared" si="3"/>
        <v>225</v>
      </c>
      <c r="D7" s="90">
        <f t="shared" si="0"/>
        <v>119.25</v>
      </c>
      <c r="E7">
        <f t="array" ref="E7">MAX((K$2:K$7&lt;=A7)*K$2:K$7)</f>
        <v>5</v>
      </c>
      <c r="F7">
        <v>3</v>
      </c>
      <c r="G7">
        <v>2</v>
      </c>
      <c r="H7" s="78">
        <f t="shared" si="4"/>
        <v>1</v>
      </c>
      <c r="I7" s="79">
        <f t="shared" si="5"/>
        <v>6</v>
      </c>
      <c r="J7">
        <f>VLOOKUP(I7,$A$2:$D$201,4,FALSE)</f>
        <v>119.25</v>
      </c>
      <c r="K7">
        <v>7</v>
      </c>
    </row>
    <row r="8" spans="1:12">
      <c r="A8" s="45">
        <v>7</v>
      </c>
      <c r="B8" s="45">
        <v>776</v>
      </c>
      <c r="C8">
        <f>B8-B7</f>
        <v>299</v>
      </c>
      <c r="D8" s="90">
        <f t="shared" si="0"/>
        <v>194</v>
      </c>
      <c r="E8">
        <f t="array" ref="E8">MAX((K$2:K$7&lt;=A8)*K$2:K$7)</f>
        <v>7</v>
      </c>
      <c r="F8">
        <v>3</v>
      </c>
      <c r="G8">
        <v>2</v>
      </c>
      <c r="H8" s="78">
        <f t="shared" si="4"/>
        <v>0</v>
      </c>
      <c r="I8" s="79">
        <f t="shared" si="5"/>
        <v>6</v>
      </c>
      <c r="J8">
        <f t="shared" ref="J8:J42" si="6">VLOOKUP(I8,$A$2:$D$201,4,FALSE)</f>
        <v>119.25</v>
      </c>
    </row>
    <row r="9" spans="1:12">
      <c r="A9" s="45">
        <v>8</v>
      </c>
      <c r="B9" s="45">
        <v>1179</v>
      </c>
      <c r="C9">
        <f t="shared" ref="C9:C72" si="7">B9-B8</f>
        <v>403</v>
      </c>
      <c r="D9" s="90">
        <f t="shared" si="0"/>
        <v>294.75</v>
      </c>
      <c r="E9">
        <f t="array" ref="E9">MAX((K$2:K$7&lt;=A9)*K$2:K$7)</f>
        <v>7</v>
      </c>
      <c r="F9">
        <v>4</v>
      </c>
      <c r="G9">
        <v>3</v>
      </c>
      <c r="H9" s="78">
        <f t="shared" si="4"/>
        <v>1</v>
      </c>
      <c r="I9" s="79">
        <f t="shared" si="5"/>
        <v>8</v>
      </c>
      <c r="J9">
        <f t="shared" si="6"/>
        <v>294.75</v>
      </c>
    </row>
    <row r="10" spans="1:12">
      <c r="A10" s="45">
        <v>9</v>
      </c>
      <c r="B10" s="45">
        <v>1720</v>
      </c>
      <c r="C10">
        <f t="shared" si="7"/>
        <v>541</v>
      </c>
      <c r="D10" s="90">
        <f t="shared" si="0"/>
        <v>430</v>
      </c>
      <c r="E10">
        <f t="array" ref="E10">MAX((K$2:K$7&lt;=A10)*K$2:K$7)</f>
        <v>7</v>
      </c>
      <c r="F10">
        <v>4</v>
      </c>
      <c r="G10">
        <v>3</v>
      </c>
      <c r="H10" s="78">
        <f t="shared" si="4"/>
        <v>0</v>
      </c>
      <c r="I10" s="79">
        <f t="shared" si="5"/>
        <v>8</v>
      </c>
      <c r="J10">
        <f t="shared" si="6"/>
        <v>294.75</v>
      </c>
    </row>
    <row r="11" spans="1:12">
      <c r="A11" s="45">
        <v>10</v>
      </c>
      <c r="B11" s="45">
        <v>2438</v>
      </c>
      <c r="C11">
        <f t="shared" si="7"/>
        <v>718</v>
      </c>
      <c r="D11" s="90">
        <f t="shared" si="0"/>
        <v>609.5</v>
      </c>
      <c r="E11">
        <f t="array" ref="E11">MAX((K$2:K$7&lt;=A11)*K$2:K$7)</f>
        <v>7</v>
      </c>
      <c r="F11">
        <v>5</v>
      </c>
      <c r="G11">
        <v>3</v>
      </c>
      <c r="H11" s="78">
        <f t="shared" si="4"/>
        <v>0</v>
      </c>
      <c r="I11" s="79">
        <f t="shared" si="5"/>
        <v>8</v>
      </c>
      <c r="J11">
        <f t="shared" si="6"/>
        <v>294.75</v>
      </c>
    </row>
    <row r="12" spans="1:12">
      <c r="A12" s="45">
        <v>11</v>
      </c>
      <c r="B12" s="45">
        <v>3387</v>
      </c>
      <c r="C12">
        <f t="shared" si="7"/>
        <v>949</v>
      </c>
      <c r="D12" s="90">
        <f t="shared" si="0"/>
        <v>846.75</v>
      </c>
      <c r="E12">
        <f t="array" ref="E12">MAX((K$2:K$7&lt;=A12)*K$2:K$7)</f>
        <v>7</v>
      </c>
      <c r="F12">
        <v>5</v>
      </c>
      <c r="G12">
        <v>4</v>
      </c>
      <c r="H12" s="78">
        <f t="shared" si="4"/>
        <v>1</v>
      </c>
      <c r="I12" s="79">
        <f t="shared" si="5"/>
        <v>11</v>
      </c>
      <c r="J12">
        <f t="shared" si="6"/>
        <v>846.75</v>
      </c>
    </row>
    <row r="13" spans="1:12">
      <c r="A13" s="45">
        <v>12</v>
      </c>
      <c r="B13" s="45">
        <v>4630</v>
      </c>
      <c r="C13">
        <f t="shared" si="7"/>
        <v>1243</v>
      </c>
      <c r="D13" s="90">
        <f t="shared" si="0"/>
        <v>1157.5</v>
      </c>
      <c r="E13">
        <f t="array" ref="E13">MAX((K$2:K$7&lt;=A13)*K$2:K$7)</f>
        <v>7</v>
      </c>
      <c r="F13">
        <v>6</v>
      </c>
      <c r="G13">
        <v>4</v>
      </c>
      <c r="H13" s="78">
        <f t="shared" si="4"/>
        <v>0</v>
      </c>
      <c r="I13" s="79">
        <f t="shared" si="5"/>
        <v>11</v>
      </c>
      <c r="J13">
        <f t="shared" si="6"/>
        <v>846.75</v>
      </c>
    </row>
    <row r="14" spans="1:12">
      <c r="A14" s="45">
        <v>13</v>
      </c>
      <c r="B14" s="45">
        <v>6246</v>
      </c>
      <c r="C14">
        <f t="shared" si="7"/>
        <v>1616</v>
      </c>
      <c r="D14" s="90">
        <f t="shared" si="0"/>
        <v>1561.5</v>
      </c>
      <c r="E14">
        <f t="array" ref="E14">MAX((K$2:K$7&lt;=A14)*K$2:K$7)</f>
        <v>7</v>
      </c>
      <c r="F14">
        <v>6</v>
      </c>
      <c r="G14">
        <v>4</v>
      </c>
      <c r="H14" s="78">
        <f t="shared" si="4"/>
        <v>0</v>
      </c>
      <c r="I14" s="79">
        <f t="shared" si="5"/>
        <v>11</v>
      </c>
      <c r="J14">
        <f t="shared" si="6"/>
        <v>846.75</v>
      </c>
    </row>
    <row r="15" spans="1:12">
      <c r="A15" s="45">
        <v>14</v>
      </c>
      <c r="B15" s="45">
        <v>8331</v>
      </c>
      <c r="C15">
        <f t="shared" si="7"/>
        <v>2085</v>
      </c>
      <c r="D15" s="90">
        <f t="shared" si="0"/>
        <v>2082.75</v>
      </c>
      <c r="E15">
        <f t="array" ref="E15">MAX((K$2:K$7&lt;=A15)*K$2:K$7)</f>
        <v>7</v>
      </c>
      <c r="F15">
        <v>6</v>
      </c>
      <c r="G15">
        <v>5</v>
      </c>
      <c r="H15" s="78">
        <f t="shared" si="4"/>
        <v>1</v>
      </c>
      <c r="I15" s="79">
        <f t="shared" si="5"/>
        <v>14</v>
      </c>
      <c r="J15">
        <f t="shared" si="6"/>
        <v>2082.75</v>
      </c>
    </row>
    <row r="16" spans="1:12">
      <c r="A16" s="45">
        <v>15</v>
      </c>
      <c r="B16" s="45">
        <v>10999</v>
      </c>
      <c r="C16">
        <f t="shared" si="7"/>
        <v>2668</v>
      </c>
      <c r="D16" s="90">
        <f t="shared" si="0"/>
        <v>2749.75</v>
      </c>
      <c r="E16">
        <f t="array" ref="E16">MAX((K$2:K$7&lt;=A16)*K$2:K$7)</f>
        <v>7</v>
      </c>
      <c r="F16">
        <v>7</v>
      </c>
      <c r="G16">
        <v>5</v>
      </c>
      <c r="H16" s="78">
        <f t="shared" si="4"/>
        <v>0</v>
      </c>
      <c r="I16" s="79">
        <f t="shared" si="5"/>
        <v>14</v>
      </c>
      <c r="J16">
        <f t="shared" si="6"/>
        <v>2082.75</v>
      </c>
    </row>
    <row r="17" spans="1:15">
      <c r="A17" s="45">
        <v>16</v>
      </c>
      <c r="B17" s="45">
        <v>14388</v>
      </c>
      <c r="C17">
        <f t="shared" si="7"/>
        <v>3389</v>
      </c>
      <c r="D17" s="90">
        <f t="shared" si="0"/>
        <v>3597</v>
      </c>
      <c r="E17">
        <f t="array" ref="E17">MAX((K$2:K$7&lt;=A17)*K$2:K$7)</f>
        <v>7</v>
      </c>
      <c r="F17">
        <v>7</v>
      </c>
      <c r="G17">
        <v>6</v>
      </c>
      <c r="H17" s="78">
        <f t="shared" si="4"/>
        <v>1</v>
      </c>
      <c r="I17" s="79">
        <f t="shared" si="5"/>
        <v>16</v>
      </c>
      <c r="J17">
        <f t="shared" si="6"/>
        <v>3597</v>
      </c>
    </row>
    <row r="18" spans="1:15">
      <c r="A18" s="45">
        <v>17</v>
      </c>
      <c r="B18" s="45">
        <v>18388</v>
      </c>
      <c r="C18">
        <f t="shared" si="7"/>
        <v>4000</v>
      </c>
      <c r="D18" s="90">
        <f t="shared" si="0"/>
        <v>4597</v>
      </c>
      <c r="E18">
        <f t="array" ref="E18">MAX((K$2:K$7&lt;=A18)*K$2:K$7)</f>
        <v>7</v>
      </c>
      <c r="F18">
        <v>8</v>
      </c>
      <c r="G18">
        <v>6</v>
      </c>
      <c r="H18" s="78">
        <f t="shared" si="4"/>
        <v>0</v>
      </c>
      <c r="I18" s="79">
        <f t="shared" si="5"/>
        <v>16</v>
      </c>
      <c r="J18">
        <f t="shared" si="6"/>
        <v>3597</v>
      </c>
    </row>
    <row r="19" spans="1:15">
      <c r="A19" s="45">
        <v>18</v>
      </c>
      <c r="B19" s="45">
        <v>23388</v>
      </c>
      <c r="C19">
        <f t="shared" si="7"/>
        <v>5000</v>
      </c>
      <c r="D19" s="90">
        <f t="shared" si="0"/>
        <v>5847</v>
      </c>
      <c r="E19">
        <f t="array" ref="E19">MAX((K$2:K$7&lt;=A19)*K$2:K$7)</f>
        <v>7</v>
      </c>
      <c r="F19">
        <v>8</v>
      </c>
      <c r="G19">
        <v>6</v>
      </c>
      <c r="H19" s="78">
        <f t="shared" si="4"/>
        <v>0</v>
      </c>
      <c r="I19" s="79">
        <f t="shared" si="5"/>
        <v>16</v>
      </c>
      <c r="J19">
        <f t="shared" si="6"/>
        <v>3597</v>
      </c>
    </row>
    <row r="20" spans="1:15">
      <c r="A20" s="45">
        <v>19</v>
      </c>
      <c r="B20" s="45">
        <v>29388</v>
      </c>
      <c r="C20">
        <f t="shared" si="7"/>
        <v>6000</v>
      </c>
      <c r="D20" s="90">
        <f t="shared" si="0"/>
        <v>7347</v>
      </c>
      <c r="E20">
        <f t="array" ref="E20">MAX((K$2:K$7&lt;=A20)*K$2:K$7)</f>
        <v>7</v>
      </c>
      <c r="F20">
        <v>8</v>
      </c>
      <c r="G20">
        <v>7</v>
      </c>
      <c r="H20" s="78">
        <f t="shared" si="4"/>
        <v>1</v>
      </c>
      <c r="I20" s="79">
        <f t="shared" si="5"/>
        <v>19</v>
      </c>
      <c r="J20">
        <f t="shared" si="6"/>
        <v>7347</v>
      </c>
    </row>
    <row r="21" spans="1:15">
      <c r="A21" s="45">
        <v>20</v>
      </c>
      <c r="B21" s="45">
        <v>36388</v>
      </c>
      <c r="C21">
        <f t="shared" si="7"/>
        <v>7000</v>
      </c>
      <c r="D21" s="90">
        <f t="shared" si="0"/>
        <v>9097</v>
      </c>
      <c r="E21">
        <f t="array" ref="E21">MAX((K$2:K$7&lt;=A21)*K$2:K$7)</f>
        <v>7</v>
      </c>
      <c r="F21">
        <v>9</v>
      </c>
      <c r="G21">
        <v>7</v>
      </c>
      <c r="H21" s="78">
        <f t="shared" si="4"/>
        <v>0</v>
      </c>
      <c r="I21" s="79">
        <f t="shared" si="5"/>
        <v>19</v>
      </c>
      <c r="J21">
        <f t="shared" si="6"/>
        <v>7347</v>
      </c>
    </row>
    <row r="22" spans="1:15">
      <c r="A22" s="45">
        <v>21</v>
      </c>
      <c r="B22" s="45">
        <v>44388</v>
      </c>
      <c r="C22">
        <f t="shared" si="7"/>
        <v>8000</v>
      </c>
      <c r="D22" s="90">
        <f t="shared" si="0"/>
        <v>11097</v>
      </c>
      <c r="E22">
        <f t="array" ref="E22">MAX((K$2:K$7&lt;=A22)*K$2:K$7)</f>
        <v>7</v>
      </c>
      <c r="F22">
        <v>9</v>
      </c>
      <c r="G22">
        <v>7</v>
      </c>
      <c r="H22" s="78">
        <f t="shared" si="4"/>
        <v>0</v>
      </c>
      <c r="I22" s="79">
        <f t="shared" si="5"/>
        <v>19</v>
      </c>
      <c r="J22">
        <f t="shared" si="6"/>
        <v>7347</v>
      </c>
    </row>
    <row r="23" spans="1:15">
      <c r="A23" s="45">
        <v>22</v>
      </c>
      <c r="B23" s="45">
        <v>53388</v>
      </c>
      <c r="C23">
        <f t="shared" si="7"/>
        <v>9000</v>
      </c>
      <c r="D23" s="90">
        <f t="shared" si="0"/>
        <v>13347</v>
      </c>
      <c r="E23">
        <f t="array" ref="E23">MAX((K$2:K$7&lt;=A23)*K$2:K$7)</f>
        <v>7</v>
      </c>
      <c r="F23">
        <v>9</v>
      </c>
      <c r="G23">
        <v>8</v>
      </c>
      <c r="H23" s="78">
        <f t="shared" si="4"/>
        <v>1</v>
      </c>
      <c r="I23" s="79">
        <f t="shared" si="5"/>
        <v>22</v>
      </c>
      <c r="J23">
        <f t="shared" si="6"/>
        <v>13347</v>
      </c>
    </row>
    <row r="24" spans="1:15">
      <c r="A24" s="45">
        <v>23</v>
      </c>
      <c r="B24" s="45">
        <v>63388</v>
      </c>
      <c r="C24">
        <f t="shared" si="7"/>
        <v>10000</v>
      </c>
      <c r="D24" s="90">
        <f t="shared" si="0"/>
        <v>15847</v>
      </c>
      <c r="E24">
        <f t="array" ref="E24">MAX((K$2:K$7&lt;=A24)*K$2:K$7)</f>
        <v>7</v>
      </c>
      <c r="F24">
        <v>9</v>
      </c>
      <c r="G24">
        <v>8</v>
      </c>
      <c r="H24" s="78">
        <f t="shared" si="4"/>
        <v>0</v>
      </c>
      <c r="I24" s="79">
        <f t="shared" si="5"/>
        <v>22</v>
      </c>
      <c r="J24">
        <f t="shared" si="6"/>
        <v>13347</v>
      </c>
    </row>
    <row r="25" spans="1:15">
      <c r="A25" s="45">
        <v>24</v>
      </c>
      <c r="B25" s="45">
        <v>74388</v>
      </c>
      <c r="C25">
        <f t="shared" si="7"/>
        <v>11000</v>
      </c>
      <c r="D25" s="90">
        <f t="shared" si="0"/>
        <v>18597</v>
      </c>
      <c r="E25">
        <f t="array" ref="E25">MAX((K$2:K$7&lt;=A25)*K$2:K$7)</f>
        <v>7</v>
      </c>
      <c r="F25">
        <v>10</v>
      </c>
      <c r="G25">
        <v>8</v>
      </c>
      <c r="H25" s="78">
        <f t="shared" si="4"/>
        <v>0</v>
      </c>
      <c r="I25" s="79">
        <f t="shared" si="5"/>
        <v>22</v>
      </c>
      <c r="J25">
        <f t="shared" si="6"/>
        <v>13347</v>
      </c>
    </row>
    <row r="26" spans="1:15">
      <c r="A26" s="45">
        <v>25</v>
      </c>
      <c r="B26" s="45">
        <v>86388</v>
      </c>
      <c r="C26">
        <f t="shared" si="7"/>
        <v>12000</v>
      </c>
      <c r="D26" s="90">
        <f t="shared" si="0"/>
        <v>21597</v>
      </c>
      <c r="E26">
        <f t="array" ref="E26">MAX((K$2:K$7&lt;=A26)*K$2:K$7)</f>
        <v>7</v>
      </c>
      <c r="F26">
        <v>10</v>
      </c>
      <c r="G26">
        <v>8</v>
      </c>
      <c r="H26" s="78">
        <f t="shared" si="4"/>
        <v>0</v>
      </c>
      <c r="I26" s="79">
        <f t="shared" si="5"/>
        <v>22</v>
      </c>
      <c r="J26">
        <f t="shared" si="6"/>
        <v>13347</v>
      </c>
    </row>
    <row r="27" spans="1:15">
      <c r="A27" s="45">
        <v>26</v>
      </c>
      <c r="B27" s="45">
        <v>99388</v>
      </c>
      <c r="C27">
        <f t="shared" si="7"/>
        <v>13000</v>
      </c>
      <c r="D27" s="90">
        <f t="shared" si="0"/>
        <v>24847</v>
      </c>
      <c r="E27">
        <f t="array" ref="E27">MAX((K$2:K$7&lt;=A27)*K$2:K$7)</f>
        <v>7</v>
      </c>
      <c r="F27">
        <v>10</v>
      </c>
      <c r="G27">
        <v>8</v>
      </c>
      <c r="H27" s="78">
        <f t="shared" si="4"/>
        <v>0</v>
      </c>
      <c r="I27" s="79">
        <f t="shared" si="5"/>
        <v>22</v>
      </c>
      <c r="J27">
        <f t="shared" si="6"/>
        <v>13347</v>
      </c>
    </row>
    <row r="28" spans="1:15">
      <c r="A28" s="45">
        <v>27</v>
      </c>
      <c r="B28" s="45">
        <v>113388</v>
      </c>
      <c r="C28">
        <f t="shared" si="7"/>
        <v>14000</v>
      </c>
      <c r="D28" s="90">
        <f t="shared" si="0"/>
        <v>28347</v>
      </c>
      <c r="E28">
        <f t="array" ref="E28">MAX((K$2:K$7&lt;=A28)*K$2:K$7)</f>
        <v>7</v>
      </c>
      <c r="F28">
        <v>10</v>
      </c>
      <c r="G28">
        <v>9</v>
      </c>
      <c r="H28" s="78">
        <f t="shared" si="4"/>
        <v>1</v>
      </c>
      <c r="I28" s="79">
        <f t="shared" si="5"/>
        <v>27</v>
      </c>
      <c r="J28">
        <f t="shared" si="6"/>
        <v>28347</v>
      </c>
      <c r="L28">
        <v>64194</v>
      </c>
      <c r="M28">
        <v>193194</v>
      </c>
      <c r="N28">
        <f>M28-L28</f>
        <v>129000</v>
      </c>
      <c r="O28">
        <f>L28/N28</f>
        <v>0.49762790697674419</v>
      </c>
    </row>
    <row r="29" spans="1:15">
      <c r="A29" s="45">
        <v>28</v>
      </c>
      <c r="B29" s="45">
        <v>128388</v>
      </c>
      <c r="C29">
        <f t="shared" si="7"/>
        <v>15000</v>
      </c>
      <c r="D29" s="90">
        <f t="shared" si="0"/>
        <v>32097</v>
      </c>
      <c r="E29">
        <f t="array" ref="E29">MAX((K$2:K$7&lt;=A29)*K$2:K$7)</f>
        <v>7</v>
      </c>
      <c r="F29">
        <v>10</v>
      </c>
      <c r="G29">
        <v>9</v>
      </c>
      <c r="H29" s="78">
        <f t="shared" si="4"/>
        <v>0</v>
      </c>
      <c r="I29" s="79">
        <f t="shared" si="5"/>
        <v>27</v>
      </c>
      <c r="J29">
        <f t="shared" si="6"/>
        <v>28347</v>
      </c>
    </row>
    <row r="30" spans="1:15">
      <c r="A30" s="45">
        <v>29</v>
      </c>
      <c r="B30" s="45">
        <v>144388</v>
      </c>
      <c r="C30">
        <f t="shared" si="7"/>
        <v>16000</v>
      </c>
      <c r="D30" s="90">
        <f t="shared" si="0"/>
        <v>36097</v>
      </c>
      <c r="E30">
        <f t="array" ref="E30">MAX((K$2:K$7&lt;=A30)*K$2:K$7)</f>
        <v>7</v>
      </c>
      <c r="F30" s="37" t="s">
        <v>777</v>
      </c>
      <c r="G30">
        <v>9</v>
      </c>
      <c r="H30" s="78">
        <f t="shared" si="4"/>
        <v>0</v>
      </c>
      <c r="I30" s="79">
        <f t="shared" si="5"/>
        <v>27</v>
      </c>
      <c r="J30">
        <f t="shared" si="6"/>
        <v>28347</v>
      </c>
    </row>
    <row r="31" spans="1:15">
      <c r="A31" s="45">
        <v>30</v>
      </c>
      <c r="B31" s="45">
        <v>161388</v>
      </c>
      <c r="C31">
        <f t="shared" si="7"/>
        <v>17000</v>
      </c>
      <c r="D31" s="90">
        <f t="shared" si="0"/>
        <v>40347</v>
      </c>
      <c r="E31">
        <f t="array" ref="E31">MAX((K$2:K$7&lt;=A31)*K$2:K$7)</f>
        <v>7</v>
      </c>
      <c r="F31" s="37" t="s">
        <v>777</v>
      </c>
      <c r="G31">
        <v>9</v>
      </c>
      <c r="H31" s="78">
        <f t="shared" si="4"/>
        <v>0</v>
      </c>
      <c r="I31" s="79">
        <f t="shared" si="5"/>
        <v>27</v>
      </c>
      <c r="J31">
        <f t="shared" si="6"/>
        <v>28347</v>
      </c>
    </row>
    <row r="32" spans="1:15">
      <c r="A32" s="45">
        <v>31</v>
      </c>
      <c r="B32" s="45">
        <v>179388</v>
      </c>
      <c r="C32">
        <f t="shared" si="7"/>
        <v>18000</v>
      </c>
      <c r="D32" s="90">
        <f t="shared" si="0"/>
        <v>44847</v>
      </c>
      <c r="E32">
        <f t="array" ref="E32">MAX((K$2:K$7&lt;=A32)*K$2:K$7)</f>
        <v>7</v>
      </c>
      <c r="F32" s="37" t="s">
        <v>777</v>
      </c>
      <c r="G32">
        <v>9</v>
      </c>
      <c r="H32" s="78">
        <f t="shared" si="4"/>
        <v>0</v>
      </c>
      <c r="I32" s="79">
        <f t="shared" si="5"/>
        <v>27</v>
      </c>
      <c r="J32">
        <f t="shared" si="6"/>
        <v>28347</v>
      </c>
    </row>
    <row r="33" spans="1:14">
      <c r="A33" s="45">
        <v>32</v>
      </c>
      <c r="B33" s="45">
        <v>198388</v>
      </c>
      <c r="C33">
        <f t="shared" si="7"/>
        <v>19000</v>
      </c>
      <c r="D33" s="90">
        <f t="shared" si="0"/>
        <v>49597</v>
      </c>
      <c r="E33">
        <f t="array" ref="E33">MAX((K$2:K$7&lt;=A33)*K$2:K$7)</f>
        <v>7</v>
      </c>
      <c r="F33" s="37" t="s">
        <v>777</v>
      </c>
      <c r="G33">
        <v>9</v>
      </c>
      <c r="H33" s="78">
        <f t="shared" si="4"/>
        <v>0</v>
      </c>
      <c r="I33" s="79">
        <f t="shared" si="5"/>
        <v>27</v>
      </c>
      <c r="J33">
        <f t="shared" si="6"/>
        <v>28347</v>
      </c>
    </row>
    <row r="34" spans="1:14">
      <c r="A34" s="45">
        <v>33</v>
      </c>
      <c r="B34" s="45">
        <v>218388</v>
      </c>
      <c r="C34">
        <f t="shared" si="7"/>
        <v>20000</v>
      </c>
      <c r="D34" s="90">
        <f t="shared" si="0"/>
        <v>54597</v>
      </c>
      <c r="E34">
        <f t="array" ref="E34">MAX((K$2:K$7&lt;=A34)*K$2:K$7)</f>
        <v>7</v>
      </c>
      <c r="F34" s="37" t="s">
        <v>777</v>
      </c>
      <c r="G34">
        <v>10</v>
      </c>
      <c r="H34" s="78">
        <f t="shared" si="4"/>
        <v>1</v>
      </c>
      <c r="I34" s="79">
        <f t="shared" si="5"/>
        <v>33</v>
      </c>
      <c r="J34">
        <f t="shared" si="6"/>
        <v>54597</v>
      </c>
    </row>
    <row r="35" spans="1:14">
      <c r="A35" s="45">
        <v>34</v>
      </c>
      <c r="B35" s="45">
        <v>239388</v>
      </c>
      <c r="C35">
        <f t="shared" si="7"/>
        <v>21000</v>
      </c>
      <c r="D35" s="90">
        <f t="shared" si="0"/>
        <v>59847</v>
      </c>
      <c r="E35">
        <f t="array" ref="E35">MAX((K$2:K$7&lt;=A35)*K$2:K$7)</f>
        <v>7</v>
      </c>
      <c r="F35" s="37" t="s">
        <v>777</v>
      </c>
      <c r="G35">
        <v>10</v>
      </c>
      <c r="H35" s="78">
        <f t="shared" si="4"/>
        <v>0</v>
      </c>
      <c r="I35" s="79">
        <f t="shared" si="5"/>
        <v>33</v>
      </c>
      <c r="J35">
        <f t="shared" si="6"/>
        <v>54597</v>
      </c>
    </row>
    <row r="36" spans="1:14">
      <c r="A36" s="45">
        <v>35</v>
      </c>
      <c r="B36" s="45">
        <v>261388</v>
      </c>
      <c r="C36">
        <f t="shared" si="7"/>
        <v>22000</v>
      </c>
      <c r="D36" s="90">
        <f t="shared" si="0"/>
        <v>65347</v>
      </c>
      <c r="E36">
        <f t="array" ref="E36">MAX((K$2:K$7&lt;=A36)*K$2:K$7)</f>
        <v>7</v>
      </c>
      <c r="F36" s="37" t="s">
        <v>777</v>
      </c>
      <c r="G36">
        <v>10</v>
      </c>
      <c r="H36" s="78">
        <f t="shared" si="4"/>
        <v>0</v>
      </c>
      <c r="I36" s="79">
        <f t="shared" si="5"/>
        <v>33</v>
      </c>
      <c r="J36">
        <f t="shared" si="6"/>
        <v>54597</v>
      </c>
    </row>
    <row r="37" spans="1:14">
      <c r="A37" s="45">
        <v>36</v>
      </c>
      <c r="B37" s="45">
        <v>284388</v>
      </c>
      <c r="C37">
        <f t="shared" si="7"/>
        <v>23000</v>
      </c>
      <c r="D37" s="90">
        <f t="shared" si="0"/>
        <v>71097</v>
      </c>
      <c r="E37">
        <f t="array" ref="E37">MAX((K$2:K$7&lt;=A37)*K$2:K$7)</f>
        <v>7</v>
      </c>
      <c r="F37" s="37" t="s">
        <v>777</v>
      </c>
      <c r="G37">
        <v>10</v>
      </c>
      <c r="H37" s="78">
        <f t="shared" si="4"/>
        <v>0</v>
      </c>
      <c r="I37" s="79">
        <f t="shared" si="5"/>
        <v>33</v>
      </c>
      <c r="J37">
        <f t="shared" si="6"/>
        <v>54597</v>
      </c>
    </row>
    <row r="38" spans="1:14">
      <c r="A38" s="45">
        <v>37</v>
      </c>
      <c r="B38" s="45">
        <v>308388</v>
      </c>
      <c r="C38">
        <f t="shared" si="7"/>
        <v>24000</v>
      </c>
      <c r="D38" s="90">
        <f t="shared" si="0"/>
        <v>77097</v>
      </c>
      <c r="E38">
        <f t="array" ref="E38">MAX((K$2:K$7&lt;=A38)*K$2:K$7)</f>
        <v>7</v>
      </c>
      <c r="F38" s="37" t="s">
        <v>777</v>
      </c>
      <c r="G38">
        <v>10</v>
      </c>
      <c r="H38" s="78">
        <f t="shared" si="4"/>
        <v>0</v>
      </c>
      <c r="I38" s="79">
        <f t="shared" si="5"/>
        <v>33</v>
      </c>
      <c r="J38">
        <f t="shared" si="6"/>
        <v>54597</v>
      </c>
    </row>
    <row r="39" spans="1:14">
      <c r="A39" s="45">
        <v>38</v>
      </c>
      <c r="B39" s="45">
        <v>333388</v>
      </c>
      <c r="C39">
        <f t="shared" si="7"/>
        <v>25000</v>
      </c>
      <c r="D39" s="90">
        <f t="shared" si="0"/>
        <v>83347</v>
      </c>
      <c r="E39">
        <f t="array" ref="E39">MAX((K$2:K$7&lt;=A39)*K$2:K$7)</f>
        <v>7</v>
      </c>
      <c r="F39" s="37" t="s">
        <v>777</v>
      </c>
      <c r="G39">
        <v>10</v>
      </c>
      <c r="H39" s="78">
        <f t="shared" si="4"/>
        <v>0</v>
      </c>
      <c r="I39" s="79">
        <f t="shared" si="5"/>
        <v>33</v>
      </c>
      <c r="J39">
        <f t="shared" si="6"/>
        <v>54597</v>
      </c>
    </row>
    <row r="40" spans="1:14">
      <c r="A40" s="45">
        <v>39</v>
      </c>
      <c r="B40" s="45">
        <v>359388</v>
      </c>
      <c r="C40">
        <f t="shared" si="7"/>
        <v>26000</v>
      </c>
      <c r="D40" s="90">
        <f t="shared" si="0"/>
        <v>89847</v>
      </c>
      <c r="E40">
        <f t="array" ref="E40">MAX((K$2:K$7&lt;=A40)*K$2:K$7)</f>
        <v>7</v>
      </c>
      <c r="F40" s="37" t="s">
        <v>777</v>
      </c>
      <c r="G40">
        <v>10</v>
      </c>
      <c r="H40" s="78">
        <f t="shared" si="4"/>
        <v>0</v>
      </c>
      <c r="I40" s="79">
        <f t="shared" si="5"/>
        <v>33</v>
      </c>
      <c r="J40">
        <f t="shared" si="6"/>
        <v>54597</v>
      </c>
      <c r="N40" s="92"/>
    </row>
    <row r="41" spans="1:14">
      <c r="A41" s="45">
        <v>40</v>
      </c>
      <c r="B41" s="45">
        <v>386388</v>
      </c>
      <c r="C41">
        <f t="shared" si="7"/>
        <v>27000</v>
      </c>
      <c r="D41" s="90">
        <f t="shared" si="0"/>
        <v>96597</v>
      </c>
      <c r="E41">
        <f t="array" ref="E41">MAX((K$2:K$7&lt;=A41)*K$2:K$7)</f>
        <v>7</v>
      </c>
      <c r="F41" s="37" t="s">
        <v>777</v>
      </c>
      <c r="G41">
        <v>10</v>
      </c>
      <c r="H41" s="78">
        <f t="shared" si="4"/>
        <v>0</v>
      </c>
      <c r="I41" s="79">
        <f t="shared" si="5"/>
        <v>33</v>
      </c>
      <c r="J41">
        <f t="shared" si="6"/>
        <v>54597</v>
      </c>
    </row>
    <row r="42" spans="1:14">
      <c r="A42" s="45">
        <v>41</v>
      </c>
      <c r="B42" s="45">
        <v>414388</v>
      </c>
      <c r="C42">
        <f t="shared" si="7"/>
        <v>28000</v>
      </c>
      <c r="D42" s="90">
        <f t="shared" si="0"/>
        <v>103597</v>
      </c>
      <c r="E42">
        <f t="array" ref="E42">MAX((K$2:K$7&lt;=A42)*K$2:K$7)</f>
        <v>7</v>
      </c>
      <c r="F42" s="37" t="s">
        <v>777</v>
      </c>
      <c r="G42">
        <v>10</v>
      </c>
      <c r="H42" s="78">
        <f t="shared" si="4"/>
        <v>0</v>
      </c>
      <c r="I42" s="79">
        <f t="shared" si="5"/>
        <v>33</v>
      </c>
      <c r="J42">
        <f t="shared" si="6"/>
        <v>54597</v>
      </c>
    </row>
    <row r="43" spans="1:14">
      <c r="A43" s="45">
        <v>42</v>
      </c>
      <c r="B43" s="45">
        <v>443388</v>
      </c>
      <c r="C43">
        <f t="shared" si="7"/>
        <v>29000</v>
      </c>
      <c r="D43" s="90">
        <f t="shared" si="0"/>
        <v>110847</v>
      </c>
      <c r="E43">
        <f t="array" ref="E43">MAX((K$2:K$7&lt;=A43)*K$2:K$7)</f>
        <v>7</v>
      </c>
      <c r="F43" s="37" t="s">
        <v>777</v>
      </c>
      <c r="G43" s="37" t="s">
        <v>781</v>
      </c>
    </row>
    <row r="44" spans="1:14">
      <c r="A44" s="45">
        <v>43</v>
      </c>
      <c r="B44" s="45">
        <v>473388</v>
      </c>
      <c r="C44">
        <f t="shared" si="7"/>
        <v>30000</v>
      </c>
      <c r="D44" s="90">
        <f t="shared" si="0"/>
        <v>118347</v>
      </c>
      <c r="E44">
        <f t="array" ref="E44">MAX((K$2:K$7&lt;=A44)*K$2:K$7)</f>
        <v>7</v>
      </c>
      <c r="F44" s="37" t="s">
        <v>777</v>
      </c>
      <c r="G44" s="37" t="s">
        <v>781</v>
      </c>
    </row>
    <row r="45" spans="1:14">
      <c r="A45" s="45">
        <v>44</v>
      </c>
      <c r="B45" s="45">
        <v>504388</v>
      </c>
      <c r="C45">
        <f t="shared" si="7"/>
        <v>31000</v>
      </c>
      <c r="D45" s="90">
        <f t="shared" si="0"/>
        <v>126097</v>
      </c>
      <c r="E45">
        <f t="array" ref="E45">MAX((K$2:K$7&lt;=A45)*K$2:K$7)</f>
        <v>7</v>
      </c>
      <c r="F45" s="37" t="s">
        <v>777</v>
      </c>
      <c r="G45" s="37" t="s">
        <v>781</v>
      </c>
    </row>
    <row r="46" spans="1:14">
      <c r="A46" s="45">
        <v>45</v>
      </c>
      <c r="B46" s="45">
        <v>536388</v>
      </c>
      <c r="C46">
        <f t="shared" si="7"/>
        <v>32000</v>
      </c>
      <c r="D46" s="90">
        <f t="shared" si="0"/>
        <v>134097</v>
      </c>
      <c r="E46">
        <f t="array" ref="E46">MAX((K$2:K$7&lt;=A46)*K$2:K$7)</f>
        <v>7</v>
      </c>
      <c r="F46" s="37" t="s">
        <v>777</v>
      </c>
      <c r="G46" s="37" t="s">
        <v>781</v>
      </c>
    </row>
    <row r="47" spans="1:14">
      <c r="A47" s="45">
        <v>46</v>
      </c>
      <c r="B47" s="45">
        <v>569388</v>
      </c>
      <c r="C47">
        <f t="shared" si="7"/>
        <v>33000</v>
      </c>
      <c r="D47" s="90">
        <f t="shared" si="0"/>
        <v>142347</v>
      </c>
      <c r="E47">
        <f t="array" ref="E47">MAX((K$2:K$7&lt;=A47)*K$2:K$7)</f>
        <v>7</v>
      </c>
      <c r="F47" s="37" t="s">
        <v>777</v>
      </c>
      <c r="G47" s="37" t="s">
        <v>781</v>
      </c>
    </row>
    <row r="48" spans="1:14">
      <c r="A48" s="45">
        <v>47</v>
      </c>
      <c r="B48" s="45">
        <v>603388</v>
      </c>
      <c r="C48">
        <f t="shared" si="7"/>
        <v>34000</v>
      </c>
      <c r="D48" s="90">
        <f t="shared" si="0"/>
        <v>150847</v>
      </c>
      <c r="E48">
        <f t="array" ref="E48">MAX((K$2:K$7&lt;=A48)*K$2:K$7)</f>
        <v>7</v>
      </c>
      <c r="F48" s="37" t="s">
        <v>777</v>
      </c>
      <c r="G48" s="37" t="s">
        <v>781</v>
      </c>
    </row>
    <row r="49" spans="1:7">
      <c r="A49" s="45">
        <v>48</v>
      </c>
      <c r="B49" s="45">
        <v>638388</v>
      </c>
      <c r="C49">
        <f t="shared" si="7"/>
        <v>35000</v>
      </c>
      <c r="D49" s="90">
        <f t="shared" si="0"/>
        <v>159597</v>
      </c>
      <c r="E49">
        <f t="array" ref="E49">MAX((K$2:K$7&lt;=A49)*K$2:K$7)</f>
        <v>7</v>
      </c>
      <c r="F49" s="37" t="s">
        <v>777</v>
      </c>
      <c r="G49" s="37" t="s">
        <v>781</v>
      </c>
    </row>
    <row r="50" spans="1:7">
      <c r="A50" s="45">
        <v>49</v>
      </c>
      <c r="B50" s="45">
        <v>674388</v>
      </c>
      <c r="C50">
        <f t="shared" si="7"/>
        <v>36000</v>
      </c>
      <c r="D50" s="90">
        <f t="shared" si="0"/>
        <v>168597</v>
      </c>
      <c r="E50">
        <f t="array" ref="E50">MAX((K$2:K$7&lt;=A50)*K$2:K$7)</f>
        <v>7</v>
      </c>
      <c r="F50" s="37" t="s">
        <v>777</v>
      </c>
      <c r="G50" s="37" t="s">
        <v>781</v>
      </c>
    </row>
    <row r="51" spans="1:7">
      <c r="A51" s="45">
        <v>50</v>
      </c>
      <c r="B51" s="45">
        <v>711388</v>
      </c>
      <c r="C51">
        <f t="shared" si="7"/>
        <v>37000</v>
      </c>
      <c r="D51" s="90">
        <f t="shared" si="0"/>
        <v>177847</v>
      </c>
      <c r="E51">
        <f t="array" ref="E51">MAX((K$2:K$7&lt;=A51)*K$2:K$7)</f>
        <v>7</v>
      </c>
      <c r="F51" s="37" t="s">
        <v>777</v>
      </c>
      <c r="G51" s="37" t="s">
        <v>781</v>
      </c>
    </row>
    <row r="52" spans="1:7">
      <c r="A52" s="45">
        <v>51</v>
      </c>
      <c r="B52" s="45">
        <v>749388</v>
      </c>
      <c r="C52">
        <f t="shared" si="7"/>
        <v>38000</v>
      </c>
      <c r="D52" s="90">
        <f t="shared" si="0"/>
        <v>187347</v>
      </c>
      <c r="E52">
        <f t="array" ref="E52">MAX((K$2:K$7&lt;=A52)*K$2:K$7)</f>
        <v>7</v>
      </c>
      <c r="F52" s="37" t="s">
        <v>777</v>
      </c>
      <c r="G52" s="37" t="s">
        <v>781</v>
      </c>
    </row>
    <row r="53" spans="1:7">
      <c r="A53" s="45">
        <v>52</v>
      </c>
      <c r="B53" s="45">
        <v>788388</v>
      </c>
      <c r="C53">
        <f t="shared" si="7"/>
        <v>39000</v>
      </c>
      <c r="D53" s="90">
        <f t="shared" si="0"/>
        <v>197097</v>
      </c>
      <c r="E53">
        <f t="array" ref="E53">MAX((K$2:K$7&lt;=A53)*K$2:K$7)</f>
        <v>7</v>
      </c>
      <c r="F53" s="37" t="s">
        <v>777</v>
      </c>
      <c r="G53" s="37" t="s">
        <v>781</v>
      </c>
    </row>
    <row r="54" spans="1:7">
      <c r="A54" s="45">
        <v>53</v>
      </c>
      <c r="B54" s="45">
        <v>828388</v>
      </c>
      <c r="C54">
        <f t="shared" si="7"/>
        <v>40000</v>
      </c>
      <c r="D54" s="90">
        <f t="shared" si="0"/>
        <v>207097</v>
      </c>
      <c r="E54">
        <f t="array" ref="E54">MAX((K$2:K$7&lt;=A54)*K$2:K$7)</f>
        <v>7</v>
      </c>
      <c r="F54" s="37" t="s">
        <v>777</v>
      </c>
      <c r="G54" s="37" t="s">
        <v>781</v>
      </c>
    </row>
    <row r="55" spans="1:7">
      <c r="A55" s="45">
        <v>54</v>
      </c>
      <c r="B55" s="45">
        <v>869388</v>
      </c>
      <c r="C55">
        <f t="shared" si="7"/>
        <v>41000</v>
      </c>
      <c r="D55" s="90">
        <f t="shared" si="0"/>
        <v>217347</v>
      </c>
      <c r="E55">
        <f t="array" ref="E55">MAX((K$2:K$7&lt;=A55)*K$2:K$7)</f>
        <v>7</v>
      </c>
      <c r="F55" s="37" t="s">
        <v>777</v>
      </c>
      <c r="G55" s="37" t="s">
        <v>781</v>
      </c>
    </row>
    <row r="56" spans="1:7">
      <c r="A56" s="45">
        <v>55</v>
      </c>
      <c r="B56" s="45">
        <v>911388</v>
      </c>
      <c r="C56">
        <f t="shared" si="7"/>
        <v>42000</v>
      </c>
      <c r="D56" s="90">
        <f t="shared" si="0"/>
        <v>227847</v>
      </c>
      <c r="E56">
        <f t="array" ref="E56">MAX((K$2:K$7&lt;=A56)*K$2:K$7)</f>
        <v>7</v>
      </c>
      <c r="F56" s="37" t="s">
        <v>777</v>
      </c>
      <c r="G56" s="37" t="s">
        <v>781</v>
      </c>
    </row>
    <row r="57" spans="1:7">
      <c r="A57" s="45">
        <v>56</v>
      </c>
      <c r="B57" s="45">
        <v>954388</v>
      </c>
      <c r="C57">
        <f t="shared" si="7"/>
        <v>43000</v>
      </c>
      <c r="D57" s="90">
        <f t="shared" si="0"/>
        <v>238597</v>
      </c>
      <c r="E57">
        <f t="array" ref="E57">MAX((K$2:K$7&lt;=A57)*K$2:K$7)</f>
        <v>7</v>
      </c>
      <c r="F57" s="37" t="s">
        <v>777</v>
      </c>
      <c r="G57" s="37" t="s">
        <v>781</v>
      </c>
    </row>
    <row r="58" spans="1:7">
      <c r="A58" s="45">
        <v>57</v>
      </c>
      <c r="B58" s="45">
        <v>998388</v>
      </c>
      <c r="C58">
        <f t="shared" si="7"/>
        <v>44000</v>
      </c>
      <c r="D58" s="90">
        <f t="shared" si="0"/>
        <v>249597</v>
      </c>
      <c r="E58">
        <f t="array" ref="E58">MAX((K$2:K$7&lt;=A58)*K$2:K$7)</f>
        <v>7</v>
      </c>
      <c r="F58" s="37" t="s">
        <v>777</v>
      </c>
      <c r="G58" s="37" t="s">
        <v>781</v>
      </c>
    </row>
    <row r="59" spans="1:7">
      <c r="A59" s="45">
        <v>58</v>
      </c>
      <c r="B59" s="45">
        <v>1043388</v>
      </c>
      <c r="C59">
        <f t="shared" si="7"/>
        <v>45000</v>
      </c>
      <c r="D59" s="90">
        <f t="shared" si="0"/>
        <v>260847</v>
      </c>
      <c r="E59">
        <f t="array" ref="E59">MAX((K$2:K$7&lt;=A59)*K$2:K$7)</f>
        <v>7</v>
      </c>
      <c r="F59" s="37" t="s">
        <v>777</v>
      </c>
      <c r="G59" s="37" t="s">
        <v>781</v>
      </c>
    </row>
    <row r="60" spans="1:7">
      <c r="A60" s="45">
        <v>59</v>
      </c>
      <c r="B60" s="45">
        <v>1089388</v>
      </c>
      <c r="C60">
        <f t="shared" si="7"/>
        <v>46000</v>
      </c>
      <c r="D60" s="90">
        <f t="shared" si="0"/>
        <v>272347</v>
      </c>
      <c r="E60">
        <f t="array" ref="E60">MAX((K$2:K$7&lt;=A60)*K$2:K$7)</f>
        <v>7</v>
      </c>
      <c r="F60" s="37" t="s">
        <v>777</v>
      </c>
      <c r="G60" s="37" t="s">
        <v>781</v>
      </c>
    </row>
    <row r="61" spans="1:7">
      <c r="A61" s="45">
        <v>60</v>
      </c>
      <c r="B61" s="45">
        <v>1136388</v>
      </c>
      <c r="C61">
        <f t="shared" si="7"/>
        <v>47000</v>
      </c>
      <c r="D61" s="90">
        <f t="shared" si="0"/>
        <v>284097</v>
      </c>
      <c r="E61">
        <f t="array" ref="E61">MAX((K$2:K$7&lt;=A61)*K$2:K$7)</f>
        <v>7</v>
      </c>
      <c r="F61" s="37" t="s">
        <v>777</v>
      </c>
      <c r="G61" s="37" t="s">
        <v>781</v>
      </c>
    </row>
    <row r="62" spans="1:7">
      <c r="A62" s="45">
        <v>61</v>
      </c>
      <c r="B62" s="45">
        <v>1184388</v>
      </c>
      <c r="C62">
        <f t="shared" si="7"/>
        <v>48000</v>
      </c>
      <c r="D62" s="90">
        <f t="shared" si="0"/>
        <v>296097</v>
      </c>
      <c r="E62">
        <f t="array" ref="E62">MAX((K$2:K$7&lt;=A62)*K$2:K$7)</f>
        <v>7</v>
      </c>
      <c r="F62" s="37" t="s">
        <v>777</v>
      </c>
      <c r="G62" s="37" t="s">
        <v>781</v>
      </c>
    </row>
    <row r="63" spans="1:7">
      <c r="A63" s="45">
        <v>62</v>
      </c>
      <c r="B63" s="45">
        <v>1233388</v>
      </c>
      <c r="C63">
        <f t="shared" si="7"/>
        <v>49000</v>
      </c>
      <c r="D63" s="90">
        <f t="shared" si="0"/>
        <v>308347</v>
      </c>
      <c r="E63">
        <f t="array" ref="E63">MAX((K$2:K$7&lt;=A63)*K$2:K$7)</f>
        <v>7</v>
      </c>
      <c r="F63" s="37" t="s">
        <v>777</v>
      </c>
      <c r="G63" s="37" t="s">
        <v>781</v>
      </c>
    </row>
    <row r="64" spans="1:7">
      <c r="A64" s="45">
        <v>63</v>
      </c>
      <c r="B64" s="45">
        <v>1283388</v>
      </c>
      <c r="C64">
        <f t="shared" si="7"/>
        <v>50000</v>
      </c>
      <c r="D64" s="90">
        <f t="shared" si="0"/>
        <v>320847</v>
      </c>
      <c r="E64">
        <f t="array" ref="E64">MAX((K$2:K$7&lt;=A64)*K$2:K$7)</f>
        <v>7</v>
      </c>
      <c r="F64" s="37" t="s">
        <v>777</v>
      </c>
      <c r="G64" s="37" t="s">
        <v>781</v>
      </c>
    </row>
    <row r="65" spans="1:7">
      <c r="A65" s="45">
        <v>64</v>
      </c>
      <c r="B65" s="45">
        <v>1334388</v>
      </c>
      <c r="C65">
        <f t="shared" si="7"/>
        <v>51000</v>
      </c>
      <c r="D65" s="90">
        <f t="shared" si="0"/>
        <v>333597</v>
      </c>
      <c r="E65">
        <f t="array" ref="E65">MAX((K$2:K$7&lt;=A65)*K$2:K$7)</f>
        <v>7</v>
      </c>
      <c r="F65" s="37" t="s">
        <v>777</v>
      </c>
      <c r="G65" s="37" t="s">
        <v>781</v>
      </c>
    </row>
    <row r="66" spans="1:7">
      <c r="A66" s="45">
        <v>65</v>
      </c>
      <c r="B66" s="45">
        <v>1386388</v>
      </c>
      <c r="C66">
        <f t="shared" si="7"/>
        <v>52000</v>
      </c>
      <c r="D66" s="90">
        <f t="shared" si="0"/>
        <v>346597</v>
      </c>
      <c r="E66">
        <f t="array" ref="E66">MAX((K$2:K$7&lt;=A66)*K$2:K$7)</f>
        <v>7</v>
      </c>
      <c r="F66" s="37" t="s">
        <v>777</v>
      </c>
      <c r="G66" s="37" t="s">
        <v>781</v>
      </c>
    </row>
    <row r="67" spans="1:7">
      <c r="A67" s="45">
        <v>66</v>
      </c>
      <c r="B67" s="45">
        <v>1439388</v>
      </c>
      <c r="C67">
        <f t="shared" si="7"/>
        <v>53000</v>
      </c>
      <c r="D67" s="90">
        <f t="shared" ref="D67:D130" si="8">B67*0.5*0.5</f>
        <v>359847</v>
      </c>
      <c r="E67">
        <f t="array" ref="E67">MAX((K$2:K$7&lt;=A67)*K$2:K$7)</f>
        <v>7</v>
      </c>
      <c r="F67" s="37" t="s">
        <v>777</v>
      </c>
      <c r="G67" s="37" t="s">
        <v>781</v>
      </c>
    </row>
    <row r="68" spans="1:7">
      <c r="A68" s="45">
        <v>67</v>
      </c>
      <c r="B68" s="45">
        <v>1493388</v>
      </c>
      <c r="C68">
        <f t="shared" si="7"/>
        <v>54000</v>
      </c>
      <c r="D68" s="90">
        <f t="shared" si="8"/>
        <v>373347</v>
      </c>
      <c r="E68">
        <f t="array" ref="E68">MAX((K$2:K$7&lt;=A68)*K$2:K$7)</f>
        <v>7</v>
      </c>
      <c r="F68" s="37" t="s">
        <v>777</v>
      </c>
      <c r="G68" s="37" t="s">
        <v>781</v>
      </c>
    </row>
    <row r="69" spans="1:7">
      <c r="A69" s="45">
        <v>68</v>
      </c>
      <c r="B69" s="45">
        <v>1548388</v>
      </c>
      <c r="C69">
        <f t="shared" si="7"/>
        <v>55000</v>
      </c>
      <c r="D69" s="90">
        <f t="shared" si="8"/>
        <v>387097</v>
      </c>
      <c r="E69">
        <f t="array" ref="E69">MAX((K$2:K$7&lt;=A69)*K$2:K$7)</f>
        <v>7</v>
      </c>
      <c r="F69" s="37" t="s">
        <v>777</v>
      </c>
      <c r="G69" s="37" t="s">
        <v>781</v>
      </c>
    </row>
    <row r="70" spans="1:7">
      <c r="A70" s="45">
        <v>69</v>
      </c>
      <c r="B70" s="45">
        <v>1604388</v>
      </c>
      <c r="C70">
        <f t="shared" si="7"/>
        <v>56000</v>
      </c>
      <c r="D70" s="90">
        <f t="shared" si="8"/>
        <v>401097</v>
      </c>
      <c r="E70">
        <f t="array" ref="E70">MAX((K$2:K$7&lt;=A70)*K$2:K$7)</f>
        <v>7</v>
      </c>
      <c r="F70" s="37" t="s">
        <v>777</v>
      </c>
      <c r="G70" s="37" t="s">
        <v>781</v>
      </c>
    </row>
    <row r="71" spans="1:7">
      <c r="A71" s="45">
        <v>70</v>
      </c>
      <c r="B71" s="45">
        <v>1661388</v>
      </c>
      <c r="C71">
        <f t="shared" si="7"/>
        <v>57000</v>
      </c>
      <c r="D71" s="90">
        <f t="shared" si="8"/>
        <v>415347</v>
      </c>
      <c r="E71">
        <f t="array" ref="E71">MAX((K$2:K$7&lt;=A71)*K$2:K$7)</f>
        <v>7</v>
      </c>
      <c r="F71" s="37" t="s">
        <v>777</v>
      </c>
      <c r="G71" s="37" t="s">
        <v>781</v>
      </c>
    </row>
    <row r="72" spans="1:7">
      <c r="A72" s="45">
        <v>71</v>
      </c>
      <c r="B72" s="45">
        <v>1719388</v>
      </c>
      <c r="C72">
        <f t="shared" si="7"/>
        <v>58000</v>
      </c>
      <c r="D72" s="90">
        <f t="shared" si="8"/>
        <v>429847</v>
      </c>
      <c r="E72">
        <f t="array" ref="E72">MAX((K$2:K$7&lt;=A72)*K$2:K$7)</f>
        <v>7</v>
      </c>
      <c r="F72" s="37" t="s">
        <v>777</v>
      </c>
      <c r="G72" s="37" t="s">
        <v>781</v>
      </c>
    </row>
    <row r="73" spans="1:7">
      <c r="A73" s="45">
        <v>72</v>
      </c>
      <c r="B73" s="45">
        <v>1778388</v>
      </c>
      <c r="C73">
        <f t="shared" ref="C73:C136" si="9">B73-B72</f>
        <v>59000</v>
      </c>
      <c r="D73" s="90">
        <f t="shared" si="8"/>
        <v>444597</v>
      </c>
      <c r="E73">
        <f t="array" ref="E73">MAX((K$2:K$7&lt;=A73)*K$2:K$7)</f>
        <v>7</v>
      </c>
      <c r="F73" s="37" t="s">
        <v>777</v>
      </c>
      <c r="G73" s="37" t="s">
        <v>781</v>
      </c>
    </row>
    <row r="74" spans="1:7">
      <c r="A74" s="45">
        <v>73</v>
      </c>
      <c r="B74" s="45">
        <v>1838388</v>
      </c>
      <c r="C74">
        <f t="shared" si="9"/>
        <v>60000</v>
      </c>
      <c r="D74" s="90">
        <f t="shared" si="8"/>
        <v>459597</v>
      </c>
      <c r="E74">
        <f t="array" ref="E74">MAX((K$2:K$7&lt;=A74)*K$2:K$7)</f>
        <v>7</v>
      </c>
      <c r="F74" s="37" t="s">
        <v>777</v>
      </c>
      <c r="G74" s="37" t="s">
        <v>781</v>
      </c>
    </row>
    <row r="75" spans="1:7">
      <c r="A75" s="45">
        <v>74</v>
      </c>
      <c r="B75" s="45">
        <v>1899388</v>
      </c>
      <c r="C75">
        <f t="shared" si="9"/>
        <v>61000</v>
      </c>
      <c r="D75" s="90">
        <f t="shared" si="8"/>
        <v>474847</v>
      </c>
      <c r="E75">
        <f t="array" ref="E75">MAX((K$2:K$7&lt;=A75)*K$2:K$7)</f>
        <v>7</v>
      </c>
      <c r="F75" s="37" t="s">
        <v>777</v>
      </c>
      <c r="G75" s="37" t="s">
        <v>781</v>
      </c>
    </row>
    <row r="76" spans="1:7">
      <c r="A76" s="45">
        <v>75</v>
      </c>
      <c r="B76" s="45">
        <v>1961388</v>
      </c>
      <c r="C76">
        <f t="shared" si="9"/>
        <v>62000</v>
      </c>
      <c r="D76" s="90">
        <f t="shared" si="8"/>
        <v>490347</v>
      </c>
      <c r="E76">
        <f t="array" ref="E76">MAX((K$2:K$7&lt;=A76)*K$2:K$7)</f>
        <v>7</v>
      </c>
      <c r="F76" s="37" t="s">
        <v>777</v>
      </c>
      <c r="G76" s="37" t="s">
        <v>781</v>
      </c>
    </row>
    <row r="77" spans="1:7">
      <c r="A77" s="45">
        <v>76</v>
      </c>
      <c r="B77" s="45">
        <v>2024388</v>
      </c>
      <c r="C77">
        <f t="shared" si="9"/>
        <v>63000</v>
      </c>
      <c r="D77" s="90">
        <f t="shared" si="8"/>
        <v>506097</v>
      </c>
      <c r="E77">
        <f t="array" ref="E77">MAX((K$2:K$7&lt;=A77)*K$2:K$7)</f>
        <v>7</v>
      </c>
      <c r="F77" s="37" t="s">
        <v>777</v>
      </c>
      <c r="G77" s="37" t="s">
        <v>781</v>
      </c>
    </row>
    <row r="78" spans="1:7">
      <c r="A78" s="45">
        <v>77</v>
      </c>
      <c r="B78" s="45">
        <v>2088388</v>
      </c>
      <c r="C78">
        <f t="shared" si="9"/>
        <v>64000</v>
      </c>
      <c r="D78" s="90">
        <f t="shared" si="8"/>
        <v>522097</v>
      </c>
      <c r="E78">
        <f t="array" ref="E78">MAX((K$2:K$7&lt;=A78)*K$2:K$7)</f>
        <v>7</v>
      </c>
      <c r="F78" s="37" t="s">
        <v>777</v>
      </c>
      <c r="G78" s="37" t="s">
        <v>781</v>
      </c>
    </row>
    <row r="79" spans="1:7">
      <c r="A79" s="45">
        <v>78</v>
      </c>
      <c r="B79" s="45">
        <v>2153388</v>
      </c>
      <c r="C79">
        <f t="shared" si="9"/>
        <v>65000</v>
      </c>
      <c r="D79" s="90">
        <f t="shared" si="8"/>
        <v>538347</v>
      </c>
      <c r="E79">
        <f t="array" ref="E79">MAX((K$2:K$7&lt;=A79)*K$2:K$7)</f>
        <v>7</v>
      </c>
      <c r="F79" s="37" t="s">
        <v>777</v>
      </c>
      <c r="G79" s="37" t="s">
        <v>781</v>
      </c>
    </row>
    <row r="80" spans="1:7">
      <c r="A80" s="45">
        <v>79</v>
      </c>
      <c r="B80" s="45">
        <v>2219388</v>
      </c>
      <c r="C80">
        <f t="shared" si="9"/>
        <v>66000</v>
      </c>
      <c r="D80" s="90">
        <f t="shared" si="8"/>
        <v>554847</v>
      </c>
      <c r="E80">
        <f t="array" ref="E80">MAX((K$2:K$7&lt;=A80)*K$2:K$7)</f>
        <v>7</v>
      </c>
      <c r="F80" s="37" t="s">
        <v>777</v>
      </c>
      <c r="G80" s="37" t="s">
        <v>781</v>
      </c>
    </row>
    <row r="81" spans="1:7">
      <c r="A81" s="45">
        <v>80</v>
      </c>
      <c r="B81" s="45">
        <v>2286388</v>
      </c>
      <c r="C81">
        <f t="shared" si="9"/>
        <v>67000</v>
      </c>
      <c r="D81" s="90">
        <f t="shared" si="8"/>
        <v>571597</v>
      </c>
      <c r="E81">
        <f t="array" ref="E81">MAX((K$2:K$7&lt;=A81)*K$2:K$7)</f>
        <v>7</v>
      </c>
      <c r="F81" s="37" t="s">
        <v>777</v>
      </c>
      <c r="G81" s="37" t="s">
        <v>781</v>
      </c>
    </row>
    <row r="82" spans="1:7">
      <c r="A82" s="45">
        <v>81</v>
      </c>
      <c r="B82" s="45">
        <v>2354388</v>
      </c>
      <c r="C82">
        <f t="shared" si="9"/>
        <v>68000</v>
      </c>
      <c r="D82" s="90">
        <f t="shared" si="8"/>
        <v>588597</v>
      </c>
      <c r="E82">
        <f t="array" ref="E82">MAX((K$2:K$7&lt;=A82)*K$2:K$7)</f>
        <v>7</v>
      </c>
      <c r="F82" s="37" t="s">
        <v>777</v>
      </c>
      <c r="G82" s="37" t="s">
        <v>781</v>
      </c>
    </row>
    <row r="83" spans="1:7">
      <c r="A83" s="45">
        <v>82</v>
      </c>
      <c r="B83" s="45">
        <v>2423388</v>
      </c>
      <c r="C83">
        <f t="shared" si="9"/>
        <v>69000</v>
      </c>
      <c r="D83" s="90">
        <f t="shared" si="8"/>
        <v>605847</v>
      </c>
      <c r="E83">
        <f t="array" ref="E83">MAX((K$2:K$7&lt;=A83)*K$2:K$7)</f>
        <v>7</v>
      </c>
      <c r="F83" s="37" t="s">
        <v>777</v>
      </c>
      <c r="G83" s="37" t="s">
        <v>781</v>
      </c>
    </row>
    <row r="84" spans="1:7">
      <c r="A84" s="45">
        <v>83</v>
      </c>
      <c r="B84" s="45">
        <v>2493388</v>
      </c>
      <c r="C84">
        <f t="shared" si="9"/>
        <v>70000</v>
      </c>
      <c r="D84" s="90">
        <f t="shared" si="8"/>
        <v>623347</v>
      </c>
      <c r="E84">
        <f t="array" ref="E84">MAX((K$2:K$7&lt;=A84)*K$2:K$7)</f>
        <v>7</v>
      </c>
      <c r="F84" s="37" t="s">
        <v>777</v>
      </c>
      <c r="G84" s="37" t="s">
        <v>781</v>
      </c>
    </row>
    <row r="85" spans="1:7">
      <c r="A85" s="45">
        <v>84</v>
      </c>
      <c r="B85" s="45">
        <v>2564388</v>
      </c>
      <c r="C85">
        <f t="shared" si="9"/>
        <v>71000</v>
      </c>
      <c r="D85" s="90">
        <f t="shared" si="8"/>
        <v>641097</v>
      </c>
      <c r="E85">
        <f t="array" ref="E85">MAX((K$2:K$7&lt;=A85)*K$2:K$7)</f>
        <v>7</v>
      </c>
      <c r="F85" s="37" t="s">
        <v>777</v>
      </c>
      <c r="G85" s="37" t="s">
        <v>781</v>
      </c>
    </row>
    <row r="86" spans="1:7">
      <c r="A86" s="45">
        <v>85</v>
      </c>
      <c r="B86" s="45">
        <v>2636388</v>
      </c>
      <c r="C86">
        <f t="shared" si="9"/>
        <v>72000</v>
      </c>
      <c r="D86" s="90">
        <f t="shared" si="8"/>
        <v>659097</v>
      </c>
      <c r="E86">
        <f t="array" ref="E86">MAX((K$2:K$7&lt;=A86)*K$2:K$7)</f>
        <v>7</v>
      </c>
      <c r="F86" s="37" t="s">
        <v>777</v>
      </c>
      <c r="G86" s="37" t="s">
        <v>781</v>
      </c>
    </row>
    <row r="87" spans="1:7">
      <c r="A87" s="45">
        <v>86</v>
      </c>
      <c r="B87" s="45">
        <v>2709388</v>
      </c>
      <c r="C87">
        <f t="shared" si="9"/>
        <v>73000</v>
      </c>
      <c r="D87" s="90">
        <f t="shared" si="8"/>
        <v>677347</v>
      </c>
      <c r="E87">
        <f t="array" ref="E87">MAX((K$2:K$7&lt;=A87)*K$2:K$7)</f>
        <v>7</v>
      </c>
      <c r="F87" s="37" t="s">
        <v>777</v>
      </c>
      <c r="G87" s="37" t="s">
        <v>781</v>
      </c>
    </row>
    <row r="88" spans="1:7">
      <c r="A88" s="45">
        <v>87</v>
      </c>
      <c r="B88" s="45">
        <v>2783388</v>
      </c>
      <c r="C88">
        <f t="shared" si="9"/>
        <v>74000</v>
      </c>
      <c r="D88" s="90">
        <f t="shared" si="8"/>
        <v>695847</v>
      </c>
      <c r="E88">
        <f t="array" ref="E88">MAX((K$2:K$7&lt;=A88)*K$2:K$7)</f>
        <v>7</v>
      </c>
      <c r="F88" s="37" t="s">
        <v>777</v>
      </c>
      <c r="G88" s="37" t="s">
        <v>781</v>
      </c>
    </row>
    <row r="89" spans="1:7">
      <c r="A89" s="45">
        <v>88</v>
      </c>
      <c r="B89" s="45">
        <v>2858388</v>
      </c>
      <c r="C89">
        <f t="shared" si="9"/>
        <v>75000</v>
      </c>
      <c r="D89" s="90">
        <f t="shared" si="8"/>
        <v>714597</v>
      </c>
      <c r="E89">
        <f t="array" ref="E89">MAX((K$2:K$7&lt;=A89)*K$2:K$7)</f>
        <v>7</v>
      </c>
      <c r="F89" s="37" t="s">
        <v>777</v>
      </c>
      <c r="G89" s="37" t="s">
        <v>781</v>
      </c>
    </row>
    <row r="90" spans="1:7">
      <c r="A90" s="45">
        <v>89</v>
      </c>
      <c r="B90" s="45">
        <v>2934388</v>
      </c>
      <c r="C90">
        <f t="shared" si="9"/>
        <v>76000</v>
      </c>
      <c r="D90" s="90">
        <f t="shared" si="8"/>
        <v>733597</v>
      </c>
      <c r="E90">
        <f t="array" ref="E90">MAX((K$2:K$7&lt;=A90)*K$2:K$7)</f>
        <v>7</v>
      </c>
      <c r="F90" s="37" t="s">
        <v>777</v>
      </c>
      <c r="G90" s="37" t="s">
        <v>781</v>
      </c>
    </row>
    <row r="91" spans="1:7">
      <c r="A91" s="45">
        <v>90</v>
      </c>
      <c r="B91" s="45">
        <v>3011388</v>
      </c>
      <c r="C91">
        <f t="shared" si="9"/>
        <v>77000</v>
      </c>
      <c r="D91" s="90">
        <f t="shared" si="8"/>
        <v>752847</v>
      </c>
      <c r="E91">
        <f t="array" ref="E91">MAX((K$2:K$7&lt;=A91)*K$2:K$7)</f>
        <v>7</v>
      </c>
      <c r="F91" s="37" t="s">
        <v>777</v>
      </c>
      <c r="G91" s="37" t="s">
        <v>781</v>
      </c>
    </row>
    <row r="92" spans="1:7">
      <c r="A92" s="45">
        <v>91</v>
      </c>
      <c r="B92" s="45">
        <v>3089388</v>
      </c>
      <c r="C92">
        <f t="shared" si="9"/>
        <v>78000</v>
      </c>
      <c r="D92" s="90">
        <f t="shared" si="8"/>
        <v>772347</v>
      </c>
      <c r="E92">
        <f t="array" ref="E92">MAX((K$2:K$7&lt;=A92)*K$2:K$7)</f>
        <v>7</v>
      </c>
      <c r="F92" s="37" t="s">
        <v>777</v>
      </c>
      <c r="G92" s="37" t="s">
        <v>781</v>
      </c>
    </row>
    <row r="93" spans="1:7">
      <c r="A93" s="45">
        <v>92</v>
      </c>
      <c r="B93" s="45">
        <v>3168388</v>
      </c>
      <c r="C93">
        <f t="shared" si="9"/>
        <v>79000</v>
      </c>
      <c r="D93" s="90">
        <f t="shared" si="8"/>
        <v>792097</v>
      </c>
      <c r="E93">
        <f t="array" ref="E93">MAX((K$2:K$7&lt;=A93)*K$2:K$7)</f>
        <v>7</v>
      </c>
      <c r="F93" s="37" t="s">
        <v>777</v>
      </c>
      <c r="G93" s="37" t="s">
        <v>781</v>
      </c>
    </row>
    <row r="94" spans="1:7">
      <c r="A94" s="45">
        <v>93</v>
      </c>
      <c r="B94" s="45">
        <v>3248388</v>
      </c>
      <c r="C94">
        <f t="shared" si="9"/>
        <v>80000</v>
      </c>
      <c r="D94" s="90">
        <f t="shared" si="8"/>
        <v>812097</v>
      </c>
      <c r="E94">
        <f t="array" ref="E94">MAX((K$2:K$7&lt;=A94)*K$2:K$7)</f>
        <v>7</v>
      </c>
      <c r="F94" s="37" t="s">
        <v>777</v>
      </c>
      <c r="G94" s="37" t="s">
        <v>781</v>
      </c>
    </row>
    <row r="95" spans="1:7">
      <c r="A95" s="45">
        <v>94</v>
      </c>
      <c r="B95" s="45">
        <v>3329388</v>
      </c>
      <c r="C95">
        <f t="shared" si="9"/>
        <v>81000</v>
      </c>
      <c r="D95" s="90">
        <f t="shared" si="8"/>
        <v>832347</v>
      </c>
      <c r="E95">
        <f t="array" ref="E95">MAX((K$2:K$7&lt;=A95)*K$2:K$7)</f>
        <v>7</v>
      </c>
      <c r="F95" s="37" t="s">
        <v>777</v>
      </c>
      <c r="G95" s="37" t="s">
        <v>781</v>
      </c>
    </row>
    <row r="96" spans="1:7">
      <c r="A96" s="45">
        <v>95</v>
      </c>
      <c r="B96" s="45">
        <v>3411388</v>
      </c>
      <c r="C96">
        <f t="shared" si="9"/>
        <v>82000</v>
      </c>
      <c r="D96" s="90">
        <f t="shared" si="8"/>
        <v>852847</v>
      </c>
      <c r="E96">
        <f t="array" ref="E96">MAX((K$2:K$7&lt;=A96)*K$2:K$7)</f>
        <v>7</v>
      </c>
      <c r="F96" s="37" t="s">
        <v>777</v>
      </c>
      <c r="G96" s="37" t="s">
        <v>781</v>
      </c>
    </row>
    <row r="97" spans="1:7">
      <c r="A97" s="45">
        <v>96</v>
      </c>
      <c r="B97" s="45">
        <v>3494388</v>
      </c>
      <c r="C97">
        <f t="shared" si="9"/>
        <v>83000</v>
      </c>
      <c r="D97" s="90">
        <f t="shared" si="8"/>
        <v>873597</v>
      </c>
      <c r="E97">
        <f t="array" ref="E97">MAX((K$2:K$7&lt;=A97)*K$2:K$7)</f>
        <v>7</v>
      </c>
      <c r="F97" s="37" t="s">
        <v>777</v>
      </c>
      <c r="G97" s="37" t="s">
        <v>781</v>
      </c>
    </row>
    <row r="98" spans="1:7">
      <c r="A98" s="45">
        <v>97</v>
      </c>
      <c r="B98" s="45">
        <v>3578388</v>
      </c>
      <c r="C98">
        <f t="shared" si="9"/>
        <v>84000</v>
      </c>
      <c r="D98" s="90">
        <f t="shared" si="8"/>
        <v>894597</v>
      </c>
      <c r="E98">
        <f t="array" ref="E98">MAX((K$2:K$7&lt;=A98)*K$2:K$7)</f>
        <v>7</v>
      </c>
      <c r="F98" s="37" t="s">
        <v>777</v>
      </c>
      <c r="G98" s="37" t="s">
        <v>781</v>
      </c>
    </row>
    <row r="99" spans="1:7">
      <c r="A99" s="45">
        <v>98</v>
      </c>
      <c r="B99" s="45">
        <v>3663388</v>
      </c>
      <c r="C99">
        <f t="shared" si="9"/>
        <v>85000</v>
      </c>
      <c r="D99" s="90">
        <f t="shared" si="8"/>
        <v>915847</v>
      </c>
      <c r="E99">
        <f t="array" ref="E99">MAX((K$2:K$7&lt;=A99)*K$2:K$7)</f>
        <v>7</v>
      </c>
      <c r="F99" s="37" t="s">
        <v>777</v>
      </c>
      <c r="G99" s="37" t="s">
        <v>781</v>
      </c>
    </row>
    <row r="100" spans="1:7">
      <c r="A100" s="45">
        <v>99</v>
      </c>
      <c r="B100" s="45">
        <v>3749388</v>
      </c>
      <c r="C100">
        <f t="shared" si="9"/>
        <v>86000</v>
      </c>
      <c r="D100" s="90">
        <f t="shared" si="8"/>
        <v>937347</v>
      </c>
      <c r="E100">
        <f t="array" ref="E100">MAX((K$2:K$7&lt;=A100)*K$2:K$7)</f>
        <v>7</v>
      </c>
      <c r="F100" s="37" t="s">
        <v>777</v>
      </c>
      <c r="G100" s="37" t="s">
        <v>781</v>
      </c>
    </row>
    <row r="101" spans="1:7">
      <c r="A101" s="45">
        <v>100</v>
      </c>
      <c r="B101" s="45">
        <v>3836388</v>
      </c>
      <c r="C101">
        <f t="shared" si="9"/>
        <v>87000</v>
      </c>
      <c r="D101" s="90">
        <f t="shared" si="8"/>
        <v>959097</v>
      </c>
      <c r="E101">
        <f t="array" ref="E101">MAX((K$2:K$7&lt;=A101)*K$2:K$7)</f>
        <v>7</v>
      </c>
      <c r="F101" s="37" t="s">
        <v>777</v>
      </c>
      <c r="G101" s="37" t="s">
        <v>781</v>
      </c>
    </row>
    <row r="102" spans="1:7">
      <c r="A102" s="45">
        <v>101</v>
      </c>
      <c r="B102" s="45">
        <v>3922388</v>
      </c>
      <c r="C102">
        <f t="shared" si="9"/>
        <v>86000</v>
      </c>
      <c r="D102" s="90">
        <f t="shared" si="8"/>
        <v>980597</v>
      </c>
      <c r="E102">
        <f t="array" ref="E102">MAX((K$2:K$7&lt;=A102)*K$2:K$7)</f>
        <v>7</v>
      </c>
      <c r="F102" s="37" t="s">
        <v>777</v>
      </c>
      <c r="G102" s="37" t="s">
        <v>781</v>
      </c>
    </row>
    <row r="103" spans="1:7">
      <c r="A103" s="45">
        <v>102</v>
      </c>
      <c r="B103" s="45">
        <v>4007388</v>
      </c>
      <c r="C103">
        <f t="shared" si="9"/>
        <v>85000</v>
      </c>
      <c r="D103" s="90">
        <f t="shared" si="8"/>
        <v>1001847</v>
      </c>
      <c r="E103">
        <f t="array" ref="E103">MAX((K$2:K$7&lt;=A103)*K$2:K$7)</f>
        <v>7</v>
      </c>
      <c r="F103" s="37" t="s">
        <v>777</v>
      </c>
      <c r="G103" s="37" t="s">
        <v>781</v>
      </c>
    </row>
    <row r="104" spans="1:7">
      <c r="A104" s="45">
        <v>103</v>
      </c>
      <c r="B104" s="45">
        <v>4091388</v>
      </c>
      <c r="C104">
        <f t="shared" si="9"/>
        <v>84000</v>
      </c>
      <c r="D104" s="90">
        <f t="shared" si="8"/>
        <v>1022847</v>
      </c>
      <c r="E104">
        <f t="array" ref="E104">MAX((K$2:K$7&lt;=A104)*K$2:K$7)</f>
        <v>7</v>
      </c>
      <c r="F104" s="37" t="s">
        <v>777</v>
      </c>
      <c r="G104" s="37" t="s">
        <v>781</v>
      </c>
    </row>
    <row r="105" spans="1:7">
      <c r="A105" s="45">
        <v>104</v>
      </c>
      <c r="B105" s="45">
        <v>4174388</v>
      </c>
      <c r="C105">
        <f t="shared" si="9"/>
        <v>83000</v>
      </c>
      <c r="D105" s="90">
        <f t="shared" si="8"/>
        <v>1043597</v>
      </c>
      <c r="E105">
        <f t="array" ref="E105">MAX((K$2:K$7&lt;=A105)*K$2:K$7)</f>
        <v>7</v>
      </c>
      <c r="F105" s="37" t="s">
        <v>777</v>
      </c>
      <c r="G105" s="37" t="s">
        <v>781</v>
      </c>
    </row>
    <row r="106" spans="1:7">
      <c r="A106" s="45">
        <v>105</v>
      </c>
      <c r="B106" s="45">
        <v>4256388</v>
      </c>
      <c r="C106">
        <f t="shared" si="9"/>
        <v>82000</v>
      </c>
      <c r="D106" s="90">
        <f t="shared" si="8"/>
        <v>1064097</v>
      </c>
      <c r="E106">
        <f t="array" ref="E106">MAX((K$2:K$7&lt;=A106)*K$2:K$7)</f>
        <v>7</v>
      </c>
      <c r="F106" s="37" t="s">
        <v>777</v>
      </c>
      <c r="G106" s="37" t="s">
        <v>781</v>
      </c>
    </row>
    <row r="107" spans="1:7">
      <c r="A107" s="45">
        <v>106</v>
      </c>
      <c r="B107" s="45">
        <v>4337388</v>
      </c>
      <c r="C107">
        <f t="shared" si="9"/>
        <v>81000</v>
      </c>
      <c r="D107" s="90">
        <f t="shared" si="8"/>
        <v>1084347</v>
      </c>
      <c r="E107">
        <f t="array" ref="E107">MAX((K$2:K$7&lt;=A107)*K$2:K$7)</f>
        <v>7</v>
      </c>
      <c r="F107" s="37" t="s">
        <v>777</v>
      </c>
      <c r="G107" s="37" t="s">
        <v>781</v>
      </c>
    </row>
    <row r="108" spans="1:7">
      <c r="A108" s="45">
        <v>107</v>
      </c>
      <c r="B108" s="45">
        <v>4417388</v>
      </c>
      <c r="C108">
        <f t="shared" si="9"/>
        <v>80000</v>
      </c>
      <c r="D108" s="90">
        <f t="shared" si="8"/>
        <v>1104347</v>
      </c>
      <c r="E108">
        <f t="array" ref="E108">MAX((K$2:K$7&lt;=A108)*K$2:K$7)</f>
        <v>7</v>
      </c>
      <c r="F108" s="37" t="s">
        <v>777</v>
      </c>
      <c r="G108" s="37" t="s">
        <v>781</v>
      </c>
    </row>
    <row r="109" spans="1:7">
      <c r="A109" s="45">
        <v>108</v>
      </c>
      <c r="B109" s="45">
        <v>4496388</v>
      </c>
      <c r="C109">
        <f t="shared" si="9"/>
        <v>79000</v>
      </c>
      <c r="D109" s="90">
        <f t="shared" si="8"/>
        <v>1124097</v>
      </c>
      <c r="E109">
        <f t="array" ref="E109">MAX((K$2:K$7&lt;=A109)*K$2:K$7)</f>
        <v>7</v>
      </c>
      <c r="F109" s="37" t="s">
        <v>777</v>
      </c>
      <c r="G109" s="37" t="s">
        <v>781</v>
      </c>
    </row>
    <row r="110" spans="1:7">
      <c r="A110" s="45">
        <v>109</v>
      </c>
      <c r="B110" s="45">
        <v>4574388</v>
      </c>
      <c r="C110">
        <f t="shared" si="9"/>
        <v>78000</v>
      </c>
      <c r="D110" s="90">
        <f t="shared" si="8"/>
        <v>1143597</v>
      </c>
      <c r="E110">
        <f t="array" ref="E110">MAX((K$2:K$7&lt;=A110)*K$2:K$7)</f>
        <v>7</v>
      </c>
      <c r="F110" s="37" t="s">
        <v>777</v>
      </c>
      <c r="G110" s="37" t="s">
        <v>781</v>
      </c>
    </row>
    <row r="111" spans="1:7">
      <c r="A111" s="45">
        <v>110</v>
      </c>
      <c r="B111" s="45">
        <v>4651388</v>
      </c>
      <c r="C111">
        <f t="shared" si="9"/>
        <v>77000</v>
      </c>
      <c r="D111" s="90">
        <f t="shared" si="8"/>
        <v>1162847</v>
      </c>
      <c r="E111">
        <f t="array" ref="E111">MAX((K$2:K$7&lt;=A111)*K$2:K$7)</f>
        <v>7</v>
      </c>
      <c r="F111" s="37" t="s">
        <v>777</v>
      </c>
      <c r="G111" s="37" t="s">
        <v>781</v>
      </c>
    </row>
    <row r="112" spans="1:7">
      <c r="A112" s="45">
        <v>111</v>
      </c>
      <c r="B112" s="45">
        <v>4727388</v>
      </c>
      <c r="C112">
        <f t="shared" si="9"/>
        <v>76000</v>
      </c>
      <c r="D112" s="90">
        <f t="shared" si="8"/>
        <v>1181847</v>
      </c>
      <c r="E112">
        <f t="array" ref="E112">MAX((K$2:K$7&lt;=A112)*K$2:K$7)</f>
        <v>7</v>
      </c>
      <c r="F112" s="37" t="s">
        <v>777</v>
      </c>
      <c r="G112" s="37" t="s">
        <v>781</v>
      </c>
    </row>
    <row r="113" spans="1:7">
      <c r="A113" s="45">
        <v>112</v>
      </c>
      <c r="B113" s="45">
        <v>4802388</v>
      </c>
      <c r="C113">
        <f t="shared" si="9"/>
        <v>75000</v>
      </c>
      <c r="D113" s="90">
        <f t="shared" si="8"/>
        <v>1200597</v>
      </c>
      <c r="E113">
        <f t="array" ref="E113">MAX((K$2:K$7&lt;=A113)*K$2:K$7)</f>
        <v>7</v>
      </c>
      <c r="F113" s="37" t="s">
        <v>777</v>
      </c>
      <c r="G113" s="37" t="s">
        <v>781</v>
      </c>
    </row>
    <row r="114" spans="1:7">
      <c r="A114" s="45">
        <v>113</v>
      </c>
      <c r="B114" s="45">
        <v>4876388</v>
      </c>
      <c r="C114">
        <f t="shared" si="9"/>
        <v>74000</v>
      </c>
      <c r="D114" s="90">
        <f t="shared" si="8"/>
        <v>1219097</v>
      </c>
      <c r="E114">
        <f t="array" ref="E114">MAX((K$2:K$7&lt;=A114)*K$2:K$7)</f>
        <v>7</v>
      </c>
      <c r="F114" s="37" t="s">
        <v>777</v>
      </c>
      <c r="G114" s="37" t="s">
        <v>781</v>
      </c>
    </row>
    <row r="115" spans="1:7">
      <c r="A115" s="45">
        <v>114</v>
      </c>
      <c r="B115" s="45">
        <v>4949388</v>
      </c>
      <c r="C115">
        <f t="shared" si="9"/>
        <v>73000</v>
      </c>
      <c r="D115" s="90">
        <f t="shared" si="8"/>
        <v>1237347</v>
      </c>
      <c r="E115">
        <f t="array" ref="E115">MAX((K$2:K$7&lt;=A115)*K$2:K$7)</f>
        <v>7</v>
      </c>
      <c r="F115" s="37" t="s">
        <v>777</v>
      </c>
      <c r="G115" s="37" t="s">
        <v>781</v>
      </c>
    </row>
    <row r="116" spans="1:7">
      <c r="A116" s="45">
        <v>115</v>
      </c>
      <c r="B116" s="45">
        <v>5021388</v>
      </c>
      <c r="C116">
        <f t="shared" si="9"/>
        <v>72000</v>
      </c>
      <c r="D116" s="90">
        <f t="shared" si="8"/>
        <v>1255347</v>
      </c>
      <c r="E116">
        <f t="array" ref="E116">MAX((K$2:K$7&lt;=A116)*K$2:K$7)</f>
        <v>7</v>
      </c>
      <c r="F116" s="37" t="s">
        <v>777</v>
      </c>
      <c r="G116" s="37" t="s">
        <v>781</v>
      </c>
    </row>
    <row r="117" spans="1:7">
      <c r="A117" s="45">
        <v>116</v>
      </c>
      <c r="B117" s="45">
        <v>5092388</v>
      </c>
      <c r="C117">
        <f t="shared" si="9"/>
        <v>71000</v>
      </c>
      <c r="D117" s="90">
        <f t="shared" si="8"/>
        <v>1273097</v>
      </c>
      <c r="E117">
        <f t="array" ref="E117">MAX((K$2:K$7&lt;=A117)*K$2:K$7)</f>
        <v>7</v>
      </c>
      <c r="F117" s="37" t="s">
        <v>777</v>
      </c>
      <c r="G117" s="37" t="s">
        <v>781</v>
      </c>
    </row>
    <row r="118" spans="1:7">
      <c r="A118" s="45">
        <v>117</v>
      </c>
      <c r="B118" s="45">
        <v>5162388</v>
      </c>
      <c r="C118">
        <f t="shared" si="9"/>
        <v>70000</v>
      </c>
      <c r="D118" s="90">
        <f t="shared" si="8"/>
        <v>1290597</v>
      </c>
      <c r="E118">
        <f t="array" ref="E118">MAX((K$2:K$7&lt;=A118)*K$2:K$7)</f>
        <v>7</v>
      </c>
      <c r="F118" s="37" t="s">
        <v>777</v>
      </c>
      <c r="G118" s="37" t="s">
        <v>781</v>
      </c>
    </row>
    <row r="119" spans="1:7">
      <c r="A119" s="45">
        <v>118</v>
      </c>
      <c r="B119" s="45">
        <v>5231388</v>
      </c>
      <c r="C119">
        <f t="shared" si="9"/>
        <v>69000</v>
      </c>
      <c r="D119" s="90">
        <f t="shared" si="8"/>
        <v>1307847</v>
      </c>
      <c r="E119">
        <f t="array" ref="E119">MAX((K$2:K$7&lt;=A119)*K$2:K$7)</f>
        <v>7</v>
      </c>
      <c r="F119" s="37" t="s">
        <v>777</v>
      </c>
      <c r="G119" s="37" t="s">
        <v>781</v>
      </c>
    </row>
    <row r="120" spans="1:7">
      <c r="A120" s="45">
        <v>119</v>
      </c>
      <c r="B120" s="45">
        <v>5299388</v>
      </c>
      <c r="C120">
        <f t="shared" si="9"/>
        <v>68000</v>
      </c>
      <c r="D120" s="90">
        <f t="shared" si="8"/>
        <v>1324847</v>
      </c>
      <c r="E120">
        <f t="array" ref="E120">MAX((K$2:K$7&lt;=A120)*K$2:K$7)</f>
        <v>7</v>
      </c>
      <c r="F120" s="37" t="s">
        <v>777</v>
      </c>
      <c r="G120" s="37" t="s">
        <v>781</v>
      </c>
    </row>
    <row r="121" spans="1:7">
      <c r="A121" s="45">
        <v>120</v>
      </c>
      <c r="B121" s="45">
        <v>5366388</v>
      </c>
      <c r="C121">
        <f t="shared" si="9"/>
        <v>67000</v>
      </c>
      <c r="D121" s="90">
        <f t="shared" si="8"/>
        <v>1341597</v>
      </c>
      <c r="E121">
        <f t="array" ref="E121">MAX((K$2:K$7&lt;=A121)*K$2:K$7)</f>
        <v>7</v>
      </c>
      <c r="F121" s="37" t="s">
        <v>777</v>
      </c>
      <c r="G121" s="37" t="s">
        <v>781</v>
      </c>
    </row>
    <row r="122" spans="1:7">
      <c r="A122" s="45">
        <v>121</v>
      </c>
      <c r="B122" s="45">
        <v>5432388</v>
      </c>
      <c r="C122">
        <f t="shared" si="9"/>
        <v>66000</v>
      </c>
      <c r="D122" s="90">
        <f t="shared" si="8"/>
        <v>1358097</v>
      </c>
      <c r="E122">
        <f t="array" ref="E122">MAX((K$2:K$7&lt;=A122)*K$2:K$7)</f>
        <v>7</v>
      </c>
      <c r="F122" s="37" t="s">
        <v>777</v>
      </c>
      <c r="G122" s="37" t="s">
        <v>781</v>
      </c>
    </row>
    <row r="123" spans="1:7">
      <c r="A123" s="45">
        <v>122</v>
      </c>
      <c r="B123" s="45">
        <v>5497388</v>
      </c>
      <c r="C123">
        <f t="shared" si="9"/>
        <v>65000</v>
      </c>
      <c r="D123" s="90">
        <f t="shared" si="8"/>
        <v>1374347</v>
      </c>
      <c r="E123">
        <f t="array" ref="E123">MAX((K$2:K$7&lt;=A123)*K$2:K$7)</f>
        <v>7</v>
      </c>
      <c r="F123" s="37" t="s">
        <v>777</v>
      </c>
      <c r="G123" s="37" t="s">
        <v>781</v>
      </c>
    </row>
    <row r="124" spans="1:7">
      <c r="A124" s="45">
        <v>123</v>
      </c>
      <c r="B124" s="45">
        <v>5561388</v>
      </c>
      <c r="C124">
        <f t="shared" si="9"/>
        <v>64000</v>
      </c>
      <c r="D124" s="90">
        <f t="shared" si="8"/>
        <v>1390347</v>
      </c>
      <c r="E124">
        <f t="array" ref="E124">MAX((K$2:K$7&lt;=A124)*K$2:K$7)</f>
        <v>7</v>
      </c>
      <c r="F124" s="37" t="s">
        <v>777</v>
      </c>
      <c r="G124" s="37" t="s">
        <v>781</v>
      </c>
    </row>
    <row r="125" spans="1:7">
      <c r="A125" s="45">
        <v>124</v>
      </c>
      <c r="B125" s="45">
        <v>5624388</v>
      </c>
      <c r="C125">
        <f t="shared" si="9"/>
        <v>63000</v>
      </c>
      <c r="D125" s="90">
        <f t="shared" si="8"/>
        <v>1406097</v>
      </c>
      <c r="E125">
        <f t="array" ref="E125">MAX((K$2:K$7&lt;=A125)*K$2:K$7)</f>
        <v>7</v>
      </c>
      <c r="F125" s="37" t="s">
        <v>777</v>
      </c>
      <c r="G125" s="37" t="s">
        <v>781</v>
      </c>
    </row>
    <row r="126" spans="1:7">
      <c r="A126" s="45">
        <v>125</v>
      </c>
      <c r="B126" s="45">
        <v>5686388</v>
      </c>
      <c r="C126">
        <f t="shared" si="9"/>
        <v>62000</v>
      </c>
      <c r="D126" s="90">
        <f t="shared" si="8"/>
        <v>1421597</v>
      </c>
      <c r="E126">
        <f t="array" ref="E126">MAX((K$2:K$7&lt;=A126)*K$2:K$7)</f>
        <v>7</v>
      </c>
      <c r="F126" s="37" t="s">
        <v>777</v>
      </c>
      <c r="G126" s="37" t="s">
        <v>781</v>
      </c>
    </row>
    <row r="127" spans="1:7">
      <c r="A127" s="45">
        <v>126</v>
      </c>
      <c r="B127" s="45">
        <v>5747388</v>
      </c>
      <c r="C127">
        <f t="shared" si="9"/>
        <v>61000</v>
      </c>
      <c r="D127" s="90">
        <f t="shared" si="8"/>
        <v>1436847</v>
      </c>
      <c r="E127">
        <f t="array" ref="E127">MAX((K$2:K$7&lt;=A127)*K$2:K$7)</f>
        <v>7</v>
      </c>
      <c r="F127" s="37" t="s">
        <v>777</v>
      </c>
      <c r="G127" s="37" t="s">
        <v>781</v>
      </c>
    </row>
    <row r="128" spans="1:7">
      <c r="A128" s="45">
        <v>127</v>
      </c>
      <c r="B128" s="45">
        <v>5807388</v>
      </c>
      <c r="C128">
        <f t="shared" si="9"/>
        <v>60000</v>
      </c>
      <c r="D128" s="90">
        <f t="shared" si="8"/>
        <v>1451847</v>
      </c>
      <c r="E128">
        <f t="array" ref="E128">MAX((K$2:K$7&lt;=A128)*K$2:K$7)</f>
        <v>7</v>
      </c>
      <c r="F128" s="37" t="s">
        <v>777</v>
      </c>
      <c r="G128" s="37" t="s">
        <v>781</v>
      </c>
    </row>
    <row r="129" spans="1:7">
      <c r="A129" s="45">
        <v>128</v>
      </c>
      <c r="B129" s="45">
        <v>5866388</v>
      </c>
      <c r="C129">
        <f t="shared" si="9"/>
        <v>59000</v>
      </c>
      <c r="D129" s="90">
        <f t="shared" si="8"/>
        <v>1466597</v>
      </c>
      <c r="E129">
        <f t="array" ref="E129">MAX((K$2:K$7&lt;=A129)*K$2:K$7)</f>
        <v>7</v>
      </c>
      <c r="F129" s="37" t="s">
        <v>777</v>
      </c>
      <c r="G129" s="37" t="s">
        <v>781</v>
      </c>
    </row>
    <row r="130" spans="1:7">
      <c r="A130" s="45">
        <v>129</v>
      </c>
      <c r="B130" s="45">
        <v>5924388</v>
      </c>
      <c r="C130">
        <f t="shared" si="9"/>
        <v>58000</v>
      </c>
      <c r="D130" s="90">
        <f t="shared" si="8"/>
        <v>1481097</v>
      </c>
      <c r="E130">
        <f t="array" ref="E130">MAX((K$2:K$7&lt;=A130)*K$2:K$7)</f>
        <v>7</v>
      </c>
      <c r="F130" s="37" t="s">
        <v>777</v>
      </c>
      <c r="G130" s="37" t="s">
        <v>781</v>
      </c>
    </row>
    <row r="131" spans="1:7">
      <c r="A131" s="45">
        <v>130</v>
      </c>
      <c r="B131" s="45">
        <v>5981388</v>
      </c>
      <c r="C131">
        <f t="shared" si="9"/>
        <v>57000</v>
      </c>
      <c r="D131" s="90">
        <f t="shared" ref="D131:D194" si="10">B131*0.5*0.5</f>
        <v>1495347</v>
      </c>
      <c r="E131">
        <f t="array" ref="E131">MAX((K$2:K$7&lt;=A131)*K$2:K$7)</f>
        <v>7</v>
      </c>
      <c r="F131" s="37" t="s">
        <v>777</v>
      </c>
      <c r="G131" s="37" t="s">
        <v>781</v>
      </c>
    </row>
    <row r="132" spans="1:7">
      <c r="A132" s="45">
        <v>131</v>
      </c>
      <c r="B132" s="45">
        <v>6037388</v>
      </c>
      <c r="C132">
        <f t="shared" si="9"/>
        <v>56000</v>
      </c>
      <c r="D132" s="90">
        <f t="shared" si="10"/>
        <v>1509347</v>
      </c>
      <c r="E132">
        <f t="array" ref="E132">MAX((K$2:K$7&lt;=A132)*K$2:K$7)</f>
        <v>7</v>
      </c>
      <c r="F132" s="37" t="s">
        <v>777</v>
      </c>
      <c r="G132" s="37" t="s">
        <v>781</v>
      </c>
    </row>
    <row r="133" spans="1:7">
      <c r="A133" s="45">
        <v>132</v>
      </c>
      <c r="B133" s="45">
        <v>6092388</v>
      </c>
      <c r="C133">
        <f t="shared" si="9"/>
        <v>55000</v>
      </c>
      <c r="D133" s="90">
        <f t="shared" si="10"/>
        <v>1523097</v>
      </c>
      <c r="E133">
        <f t="array" ref="E133">MAX((K$2:K$7&lt;=A133)*K$2:K$7)</f>
        <v>7</v>
      </c>
      <c r="F133" s="37" t="s">
        <v>777</v>
      </c>
      <c r="G133" s="37" t="s">
        <v>781</v>
      </c>
    </row>
    <row r="134" spans="1:7">
      <c r="A134" s="45">
        <v>133</v>
      </c>
      <c r="B134" s="45">
        <v>6146388</v>
      </c>
      <c r="C134">
        <f t="shared" si="9"/>
        <v>54000</v>
      </c>
      <c r="D134" s="90">
        <f t="shared" si="10"/>
        <v>1536597</v>
      </c>
      <c r="E134">
        <f t="array" ref="E134">MAX((K$2:K$7&lt;=A134)*K$2:K$7)</f>
        <v>7</v>
      </c>
      <c r="F134" s="37" t="s">
        <v>777</v>
      </c>
      <c r="G134" s="37" t="s">
        <v>781</v>
      </c>
    </row>
    <row r="135" spans="1:7">
      <c r="A135" s="45">
        <v>134</v>
      </c>
      <c r="B135" s="45">
        <v>6199388</v>
      </c>
      <c r="C135">
        <f t="shared" si="9"/>
        <v>53000</v>
      </c>
      <c r="D135" s="90">
        <f t="shared" si="10"/>
        <v>1549847</v>
      </c>
      <c r="E135">
        <f t="array" ref="E135">MAX((K$2:K$7&lt;=A135)*K$2:K$7)</f>
        <v>7</v>
      </c>
      <c r="F135" s="37" t="s">
        <v>777</v>
      </c>
      <c r="G135" s="37" t="s">
        <v>781</v>
      </c>
    </row>
    <row r="136" spans="1:7">
      <c r="A136" s="45">
        <v>135</v>
      </c>
      <c r="B136" s="45">
        <v>6251388</v>
      </c>
      <c r="C136">
        <f t="shared" si="9"/>
        <v>52000</v>
      </c>
      <c r="D136" s="90">
        <f t="shared" si="10"/>
        <v>1562847</v>
      </c>
      <c r="E136">
        <f t="array" ref="E136">MAX((K$2:K$7&lt;=A136)*K$2:K$7)</f>
        <v>7</v>
      </c>
      <c r="F136" s="37" t="s">
        <v>777</v>
      </c>
      <c r="G136" s="37" t="s">
        <v>781</v>
      </c>
    </row>
    <row r="137" spans="1:7">
      <c r="A137" s="45">
        <v>136</v>
      </c>
      <c r="B137" s="45">
        <v>6302388</v>
      </c>
      <c r="C137">
        <f t="shared" ref="C137:C200" si="11">B137-B136</f>
        <v>51000</v>
      </c>
      <c r="D137" s="90">
        <f t="shared" si="10"/>
        <v>1575597</v>
      </c>
      <c r="E137">
        <f t="array" ref="E137">MAX((K$2:K$7&lt;=A137)*K$2:K$7)</f>
        <v>7</v>
      </c>
      <c r="F137" s="37" t="s">
        <v>777</v>
      </c>
      <c r="G137" s="37" t="s">
        <v>781</v>
      </c>
    </row>
    <row r="138" spans="1:7">
      <c r="A138" s="45">
        <v>137</v>
      </c>
      <c r="B138" s="45">
        <v>6352388</v>
      </c>
      <c r="C138">
        <f t="shared" si="11"/>
        <v>50000</v>
      </c>
      <c r="D138" s="90">
        <f t="shared" si="10"/>
        <v>1588097</v>
      </c>
      <c r="E138">
        <f t="array" ref="E138">MAX((K$2:K$7&lt;=A138)*K$2:K$7)</f>
        <v>7</v>
      </c>
      <c r="F138" s="37" t="s">
        <v>777</v>
      </c>
      <c r="G138" s="37" t="s">
        <v>781</v>
      </c>
    </row>
    <row r="139" spans="1:7">
      <c r="A139" s="45">
        <v>138</v>
      </c>
      <c r="B139" s="45">
        <v>6401388</v>
      </c>
      <c r="C139">
        <f t="shared" si="11"/>
        <v>49000</v>
      </c>
      <c r="D139" s="90">
        <f t="shared" si="10"/>
        <v>1600347</v>
      </c>
      <c r="E139">
        <f t="array" ref="E139">MAX((K$2:K$7&lt;=A139)*K$2:K$7)</f>
        <v>7</v>
      </c>
      <c r="F139" s="37" t="s">
        <v>777</v>
      </c>
      <c r="G139" s="37" t="s">
        <v>781</v>
      </c>
    </row>
    <row r="140" spans="1:7">
      <c r="A140" s="45">
        <v>139</v>
      </c>
      <c r="B140" s="45">
        <v>6449388</v>
      </c>
      <c r="C140">
        <f t="shared" si="11"/>
        <v>48000</v>
      </c>
      <c r="D140" s="90">
        <f t="shared" si="10"/>
        <v>1612347</v>
      </c>
      <c r="E140">
        <f t="array" ref="E140">MAX((K$2:K$7&lt;=A140)*K$2:K$7)</f>
        <v>7</v>
      </c>
      <c r="F140" s="37" t="s">
        <v>777</v>
      </c>
      <c r="G140" s="37" t="s">
        <v>781</v>
      </c>
    </row>
    <row r="141" spans="1:7">
      <c r="A141" s="45">
        <v>140</v>
      </c>
      <c r="B141" s="45">
        <v>6496388</v>
      </c>
      <c r="C141">
        <f t="shared" si="11"/>
        <v>47000</v>
      </c>
      <c r="D141" s="90">
        <f t="shared" si="10"/>
        <v>1624097</v>
      </c>
      <c r="E141">
        <f t="array" ref="E141">MAX((K$2:K$7&lt;=A141)*K$2:K$7)</f>
        <v>7</v>
      </c>
      <c r="F141" s="37" t="s">
        <v>777</v>
      </c>
      <c r="G141" s="37" t="s">
        <v>781</v>
      </c>
    </row>
    <row r="142" spans="1:7">
      <c r="A142" s="45">
        <v>141</v>
      </c>
      <c r="B142" s="45">
        <v>6542388</v>
      </c>
      <c r="C142">
        <f t="shared" si="11"/>
        <v>46000</v>
      </c>
      <c r="D142" s="90">
        <f t="shared" si="10"/>
        <v>1635597</v>
      </c>
      <c r="E142">
        <f t="array" ref="E142">MAX((K$2:K$7&lt;=A142)*K$2:K$7)</f>
        <v>7</v>
      </c>
      <c r="F142" s="37" t="s">
        <v>777</v>
      </c>
      <c r="G142" s="37" t="s">
        <v>781</v>
      </c>
    </row>
    <row r="143" spans="1:7">
      <c r="A143" s="45">
        <v>142</v>
      </c>
      <c r="B143" s="45">
        <v>6587388</v>
      </c>
      <c r="C143">
        <f t="shared" si="11"/>
        <v>45000</v>
      </c>
      <c r="D143" s="90">
        <f t="shared" si="10"/>
        <v>1646847</v>
      </c>
      <c r="E143">
        <f t="array" ref="E143">MAX((K$2:K$7&lt;=A143)*K$2:K$7)</f>
        <v>7</v>
      </c>
      <c r="F143" s="37" t="s">
        <v>777</v>
      </c>
      <c r="G143" s="37" t="s">
        <v>781</v>
      </c>
    </row>
    <row r="144" spans="1:7">
      <c r="A144" s="45">
        <v>143</v>
      </c>
      <c r="B144" s="45">
        <v>6631388</v>
      </c>
      <c r="C144">
        <f t="shared" si="11"/>
        <v>44000</v>
      </c>
      <c r="D144" s="90">
        <f t="shared" si="10"/>
        <v>1657847</v>
      </c>
      <c r="E144">
        <f t="array" ref="E144">MAX((K$2:K$7&lt;=A144)*K$2:K$7)</f>
        <v>7</v>
      </c>
      <c r="F144" s="37" t="s">
        <v>777</v>
      </c>
      <c r="G144" s="37" t="s">
        <v>781</v>
      </c>
    </row>
    <row r="145" spans="1:7">
      <c r="A145" s="45">
        <v>144</v>
      </c>
      <c r="B145" s="45">
        <v>6674388</v>
      </c>
      <c r="C145">
        <f t="shared" si="11"/>
        <v>43000</v>
      </c>
      <c r="D145" s="90">
        <f t="shared" si="10"/>
        <v>1668597</v>
      </c>
      <c r="E145">
        <f t="array" ref="E145">MAX((K$2:K$7&lt;=A145)*K$2:K$7)</f>
        <v>7</v>
      </c>
      <c r="F145" s="37" t="s">
        <v>777</v>
      </c>
      <c r="G145" s="37" t="s">
        <v>781</v>
      </c>
    </row>
    <row r="146" spans="1:7">
      <c r="A146" s="45">
        <v>145</v>
      </c>
      <c r="B146" s="45">
        <v>6716388</v>
      </c>
      <c r="C146">
        <f t="shared" si="11"/>
        <v>42000</v>
      </c>
      <c r="D146" s="90">
        <f t="shared" si="10"/>
        <v>1679097</v>
      </c>
      <c r="E146">
        <f t="array" ref="E146">MAX((K$2:K$7&lt;=A146)*K$2:K$7)</f>
        <v>7</v>
      </c>
      <c r="F146" s="37" t="s">
        <v>777</v>
      </c>
      <c r="G146" s="37" t="s">
        <v>781</v>
      </c>
    </row>
    <row r="147" spans="1:7">
      <c r="A147" s="45">
        <v>146</v>
      </c>
      <c r="B147" s="45">
        <v>6757388</v>
      </c>
      <c r="C147">
        <f t="shared" si="11"/>
        <v>41000</v>
      </c>
      <c r="D147" s="90">
        <f t="shared" si="10"/>
        <v>1689347</v>
      </c>
      <c r="E147">
        <f t="array" ref="E147">MAX((K$2:K$7&lt;=A147)*K$2:K$7)</f>
        <v>7</v>
      </c>
      <c r="F147" s="37" t="s">
        <v>777</v>
      </c>
      <c r="G147" s="37" t="s">
        <v>781</v>
      </c>
    </row>
    <row r="148" spans="1:7">
      <c r="A148" s="45">
        <v>147</v>
      </c>
      <c r="B148" s="45">
        <v>6797388</v>
      </c>
      <c r="C148">
        <f t="shared" si="11"/>
        <v>40000</v>
      </c>
      <c r="D148" s="90">
        <f t="shared" si="10"/>
        <v>1699347</v>
      </c>
      <c r="E148">
        <f t="array" ref="E148">MAX((K$2:K$7&lt;=A148)*K$2:K$7)</f>
        <v>7</v>
      </c>
      <c r="F148" s="37" t="s">
        <v>777</v>
      </c>
      <c r="G148" s="37" t="s">
        <v>781</v>
      </c>
    </row>
    <row r="149" spans="1:7">
      <c r="A149" s="45">
        <v>148</v>
      </c>
      <c r="B149" s="45">
        <v>6837388</v>
      </c>
      <c r="C149">
        <f t="shared" si="11"/>
        <v>40000</v>
      </c>
      <c r="D149" s="90">
        <f t="shared" si="10"/>
        <v>1709347</v>
      </c>
      <c r="E149">
        <f t="array" ref="E149">MAX((K$2:K$7&lt;=A149)*K$2:K$7)</f>
        <v>7</v>
      </c>
      <c r="F149" s="37" t="s">
        <v>777</v>
      </c>
      <c r="G149" s="37" t="s">
        <v>781</v>
      </c>
    </row>
    <row r="150" spans="1:7">
      <c r="A150" s="45">
        <v>149</v>
      </c>
      <c r="B150" s="45">
        <v>6877388</v>
      </c>
      <c r="C150">
        <f t="shared" si="11"/>
        <v>40000</v>
      </c>
      <c r="D150" s="90">
        <f t="shared" si="10"/>
        <v>1719347</v>
      </c>
      <c r="E150">
        <f t="array" ref="E150">MAX((K$2:K$7&lt;=A150)*K$2:K$7)</f>
        <v>7</v>
      </c>
      <c r="F150" s="37" t="s">
        <v>777</v>
      </c>
      <c r="G150" s="37" t="s">
        <v>781</v>
      </c>
    </row>
    <row r="151" spans="1:7">
      <c r="A151" s="45">
        <v>150</v>
      </c>
      <c r="B151" s="45">
        <v>6917388</v>
      </c>
      <c r="C151">
        <f t="shared" si="11"/>
        <v>40000</v>
      </c>
      <c r="D151" s="90">
        <f t="shared" si="10"/>
        <v>1729347</v>
      </c>
      <c r="E151">
        <f t="array" ref="E151">MAX((K$2:K$7&lt;=A151)*K$2:K$7)</f>
        <v>7</v>
      </c>
      <c r="F151" s="37" t="s">
        <v>777</v>
      </c>
      <c r="G151" s="37" t="s">
        <v>781</v>
      </c>
    </row>
    <row r="152" spans="1:7">
      <c r="A152" s="45">
        <v>151</v>
      </c>
      <c r="B152" s="45">
        <v>6957388</v>
      </c>
      <c r="C152">
        <f t="shared" si="11"/>
        <v>40000</v>
      </c>
      <c r="D152" s="90">
        <f t="shared" si="10"/>
        <v>1739347</v>
      </c>
      <c r="E152">
        <f t="array" ref="E152">MAX((K$2:K$7&lt;=A152)*K$2:K$7)</f>
        <v>7</v>
      </c>
      <c r="F152" s="37" t="s">
        <v>777</v>
      </c>
      <c r="G152" s="37" t="s">
        <v>781</v>
      </c>
    </row>
    <row r="153" spans="1:7">
      <c r="A153" s="45">
        <v>152</v>
      </c>
      <c r="B153" s="45">
        <v>6997388</v>
      </c>
      <c r="C153">
        <f t="shared" si="11"/>
        <v>40000</v>
      </c>
      <c r="D153" s="90">
        <f t="shared" si="10"/>
        <v>1749347</v>
      </c>
      <c r="E153">
        <f t="array" ref="E153">MAX((K$2:K$7&lt;=A153)*K$2:K$7)</f>
        <v>7</v>
      </c>
      <c r="F153" s="37" t="s">
        <v>777</v>
      </c>
      <c r="G153" s="37" t="s">
        <v>781</v>
      </c>
    </row>
    <row r="154" spans="1:7">
      <c r="A154" s="45">
        <v>153</v>
      </c>
      <c r="B154" s="45">
        <v>7037388</v>
      </c>
      <c r="C154">
        <f t="shared" si="11"/>
        <v>40000</v>
      </c>
      <c r="D154" s="90">
        <f t="shared" si="10"/>
        <v>1759347</v>
      </c>
      <c r="E154">
        <f t="array" ref="E154">MAX((K$2:K$7&lt;=A154)*K$2:K$7)</f>
        <v>7</v>
      </c>
      <c r="F154" s="37" t="s">
        <v>777</v>
      </c>
      <c r="G154" s="37" t="s">
        <v>781</v>
      </c>
    </row>
    <row r="155" spans="1:7">
      <c r="A155" s="45">
        <v>154</v>
      </c>
      <c r="B155" s="45">
        <v>7077388</v>
      </c>
      <c r="C155">
        <f t="shared" si="11"/>
        <v>40000</v>
      </c>
      <c r="D155" s="90">
        <f t="shared" si="10"/>
        <v>1769347</v>
      </c>
      <c r="E155">
        <f t="array" ref="E155">MAX((K$2:K$7&lt;=A155)*K$2:K$7)</f>
        <v>7</v>
      </c>
      <c r="F155" s="37" t="s">
        <v>777</v>
      </c>
      <c r="G155" s="37" t="s">
        <v>781</v>
      </c>
    </row>
    <row r="156" spans="1:7">
      <c r="A156" s="45">
        <v>155</v>
      </c>
      <c r="B156" s="45">
        <v>7117388</v>
      </c>
      <c r="C156">
        <f t="shared" si="11"/>
        <v>40000</v>
      </c>
      <c r="D156" s="90">
        <f t="shared" si="10"/>
        <v>1779347</v>
      </c>
      <c r="E156">
        <f t="array" ref="E156">MAX((K$2:K$7&lt;=A156)*K$2:K$7)</f>
        <v>7</v>
      </c>
      <c r="F156" s="37" t="s">
        <v>777</v>
      </c>
      <c r="G156" s="37" t="s">
        <v>781</v>
      </c>
    </row>
    <row r="157" spans="1:7">
      <c r="A157" s="45">
        <v>156</v>
      </c>
      <c r="B157" s="45">
        <v>7157388</v>
      </c>
      <c r="C157">
        <f t="shared" si="11"/>
        <v>40000</v>
      </c>
      <c r="D157" s="90">
        <f t="shared" si="10"/>
        <v>1789347</v>
      </c>
      <c r="E157">
        <f t="array" ref="E157">MAX((K$2:K$7&lt;=A157)*K$2:K$7)</f>
        <v>7</v>
      </c>
      <c r="F157" s="37" t="s">
        <v>777</v>
      </c>
      <c r="G157" s="37" t="s">
        <v>781</v>
      </c>
    </row>
    <row r="158" spans="1:7">
      <c r="A158" s="45">
        <v>157</v>
      </c>
      <c r="B158" s="45">
        <v>7197388</v>
      </c>
      <c r="C158">
        <f t="shared" si="11"/>
        <v>40000</v>
      </c>
      <c r="D158" s="90">
        <f t="shared" si="10"/>
        <v>1799347</v>
      </c>
      <c r="E158">
        <f t="array" ref="E158">MAX((K$2:K$7&lt;=A158)*K$2:K$7)</f>
        <v>7</v>
      </c>
      <c r="F158" s="37" t="s">
        <v>777</v>
      </c>
      <c r="G158" s="37" t="s">
        <v>781</v>
      </c>
    </row>
    <row r="159" spans="1:7">
      <c r="A159" s="45">
        <v>158</v>
      </c>
      <c r="B159" s="45">
        <v>7237388</v>
      </c>
      <c r="C159">
        <f t="shared" si="11"/>
        <v>40000</v>
      </c>
      <c r="D159" s="90">
        <f t="shared" si="10"/>
        <v>1809347</v>
      </c>
      <c r="E159">
        <f t="array" ref="E159">MAX((K$2:K$7&lt;=A159)*K$2:K$7)</f>
        <v>7</v>
      </c>
      <c r="F159" s="37" t="s">
        <v>777</v>
      </c>
      <c r="G159" s="37" t="s">
        <v>781</v>
      </c>
    </row>
    <row r="160" spans="1:7">
      <c r="A160" s="45">
        <v>159</v>
      </c>
      <c r="B160" s="45">
        <v>7277388</v>
      </c>
      <c r="C160">
        <f t="shared" si="11"/>
        <v>40000</v>
      </c>
      <c r="D160" s="90">
        <f t="shared" si="10"/>
        <v>1819347</v>
      </c>
      <c r="E160">
        <f t="array" ref="E160">MAX((K$2:K$7&lt;=A160)*K$2:K$7)</f>
        <v>7</v>
      </c>
      <c r="F160" s="37" t="s">
        <v>777</v>
      </c>
      <c r="G160" s="37" t="s">
        <v>781</v>
      </c>
    </row>
    <row r="161" spans="1:7">
      <c r="A161" s="45">
        <v>160</v>
      </c>
      <c r="B161" s="45">
        <v>7317388</v>
      </c>
      <c r="C161">
        <f t="shared" si="11"/>
        <v>40000</v>
      </c>
      <c r="D161" s="90">
        <f t="shared" si="10"/>
        <v>1829347</v>
      </c>
      <c r="E161">
        <f t="array" ref="E161">MAX((K$2:K$7&lt;=A161)*K$2:K$7)</f>
        <v>7</v>
      </c>
      <c r="F161" s="37" t="s">
        <v>777</v>
      </c>
      <c r="G161" s="37" t="s">
        <v>781</v>
      </c>
    </row>
    <row r="162" spans="1:7">
      <c r="A162" s="45">
        <v>161</v>
      </c>
      <c r="B162" s="45">
        <v>7357388</v>
      </c>
      <c r="C162">
        <f t="shared" si="11"/>
        <v>40000</v>
      </c>
      <c r="D162" s="90">
        <f t="shared" si="10"/>
        <v>1839347</v>
      </c>
      <c r="E162">
        <f t="array" ref="E162">MAX((K$2:K$7&lt;=A162)*K$2:K$7)</f>
        <v>7</v>
      </c>
      <c r="F162" s="37" t="s">
        <v>777</v>
      </c>
      <c r="G162" s="37" t="s">
        <v>781</v>
      </c>
    </row>
    <row r="163" spans="1:7">
      <c r="A163" s="45">
        <v>162</v>
      </c>
      <c r="B163" s="45">
        <v>7397388</v>
      </c>
      <c r="C163">
        <f t="shared" si="11"/>
        <v>40000</v>
      </c>
      <c r="D163" s="90">
        <f t="shared" si="10"/>
        <v>1849347</v>
      </c>
      <c r="E163">
        <f t="array" ref="E163">MAX((K$2:K$7&lt;=A163)*K$2:K$7)</f>
        <v>7</v>
      </c>
      <c r="F163" s="37" t="s">
        <v>777</v>
      </c>
      <c r="G163" s="37" t="s">
        <v>781</v>
      </c>
    </row>
    <row r="164" spans="1:7">
      <c r="A164" s="45">
        <v>163</v>
      </c>
      <c r="B164" s="45">
        <v>7437388</v>
      </c>
      <c r="C164">
        <f t="shared" si="11"/>
        <v>40000</v>
      </c>
      <c r="D164" s="90">
        <f t="shared" si="10"/>
        <v>1859347</v>
      </c>
      <c r="E164">
        <f t="array" ref="E164">MAX((K$2:K$7&lt;=A164)*K$2:K$7)</f>
        <v>7</v>
      </c>
      <c r="F164" s="37" t="s">
        <v>777</v>
      </c>
      <c r="G164" s="37" t="s">
        <v>781</v>
      </c>
    </row>
    <row r="165" spans="1:7">
      <c r="A165" s="45">
        <v>164</v>
      </c>
      <c r="B165" s="45">
        <v>7477388</v>
      </c>
      <c r="C165">
        <f t="shared" si="11"/>
        <v>40000</v>
      </c>
      <c r="D165" s="90">
        <f t="shared" si="10"/>
        <v>1869347</v>
      </c>
      <c r="E165">
        <f t="array" ref="E165">MAX((K$2:K$7&lt;=A165)*K$2:K$7)</f>
        <v>7</v>
      </c>
      <c r="F165" s="37" t="s">
        <v>777</v>
      </c>
      <c r="G165" s="37" t="s">
        <v>781</v>
      </c>
    </row>
    <row r="166" spans="1:7">
      <c r="A166" s="45">
        <v>165</v>
      </c>
      <c r="B166" s="45">
        <v>7517388</v>
      </c>
      <c r="C166">
        <f t="shared" si="11"/>
        <v>40000</v>
      </c>
      <c r="D166" s="90">
        <f t="shared" si="10"/>
        <v>1879347</v>
      </c>
      <c r="E166">
        <f t="array" ref="E166">MAX((K$2:K$7&lt;=A166)*K$2:K$7)</f>
        <v>7</v>
      </c>
      <c r="F166" s="37" t="s">
        <v>777</v>
      </c>
      <c r="G166" s="37" t="s">
        <v>781</v>
      </c>
    </row>
    <row r="167" spans="1:7">
      <c r="A167" s="45">
        <v>166</v>
      </c>
      <c r="B167" s="45">
        <v>7557388</v>
      </c>
      <c r="C167">
        <f t="shared" si="11"/>
        <v>40000</v>
      </c>
      <c r="D167" s="90">
        <f t="shared" si="10"/>
        <v>1889347</v>
      </c>
      <c r="E167">
        <f t="array" ref="E167">MAX((K$2:K$7&lt;=A167)*K$2:K$7)</f>
        <v>7</v>
      </c>
      <c r="F167" s="37" t="s">
        <v>777</v>
      </c>
      <c r="G167" s="37" t="s">
        <v>781</v>
      </c>
    </row>
    <row r="168" spans="1:7">
      <c r="A168" s="45">
        <v>167</v>
      </c>
      <c r="B168" s="45">
        <v>7597388</v>
      </c>
      <c r="C168">
        <f t="shared" si="11"/>
        <v>40000</v>
      </c>
      <c r="D168" s="90">
        <f t="shared" si="10"/>
        <v>1899347</v>
      </c>
      <c r="E168">
        <f t="array" ref="E168">MAX((K$2:K$7&lt;=A168)*K$2:K$7)</f>
        <v>7</v>
      </c>
      <c r="F168" s="37" t="s">
        <v>777</v>
      </c>
      <c r="G168" s="37" t="s">
        <v>781</v>
      </c>
    </row>
    <row r="169" spans="1:7">
      <c r="A169" s="45">
        <v>168</v>
      </c>
      <c r="B169" s="45">
        <v>7637388</v>
      </c>
      <c r="C169">
        <f t="shared" si="11"/>
        <v>40000</v>
      </c>
      <c r="D169" s="90">
        <f t="shared" si="10"/>
        <v>1909347</v>
      </c>
      <c r="E169">
        <f t="array" ref="E169">MAX((K$2:K$7&lt;=A169)*K$2:K$7)</f>
        <v>7</v>
      </c>
      <c r="F169" s="37" t="s">
        <v>777</v>
      </c>
      <c r="G169" s="37" t="s">
        <v>781</v>
      </c>
    </row>
    <row r="170" spans="1:7">
      <c r="A170" s="45">
        <v>169</v>
      </c>
      <c r="B170" s="45">
        <v>7677388</v>
      </c>
      <c r="C170">
        <f t="shared" si="11"/>
        <v>40000</v>
      </c>
      <c r="D170" s="90">
        <f t="shared" si="10"/>
        <v>1919347</v>
      </c>
      <c r="E170">
        <f t="array" ref="E170">MAX((K$2:K$7&lt;=A170)*K$2:K$7)</f>
        <v>7</v>
      </c>
      <c r="F170" s="37" t="s">
        <v>777</v>
      </c>
      <c r="G170" s="37" t="s">
        <v>781</v>
      </c>
    </row>
    <row r="171" spans="1:7">
      <c r="A171" s="45">
        <v>170</v>
      </c>
      <c r="B171" s="45">
        <v>7717388</v>
      </c>
      <c r="C171">
        <f t="shared" si="11"/>
        <v>40000</v>
      </c>
      <c r="D171" s="90">
        <f t="shared" si="10"/>
        <v>1929347</v>
      </c>
      <c r="E171">
        <f t="array" ref="E171">MAX((K$2:K$7&lt;=A171)*K$2:K$7)</f>
        <v>7</v>
      </c>
      <c r="F171" s="37" t="s">
        <v>777</v>
      </c>
      <c r="G171" s="37" t="s">
        <v>781</v>
      </c>
    </row>
    <row r="172" spans="1:7">
      <c r="A172" s="45">
        <v>171</v>
      </c>
      <c r="B172" s="45">
        <v>7757388</v>
      </c>
      <c r="C172">
        <f t="shared" si="11"/>
        <v>40000</v>
      </c>
      <c r="D172" s="90">
        <f t="shared" si="10"/>
        <v>1939347</v>
      </c>
      <c r="E172">
        <f t="array" ref="E172">MAX((K$2:K$7&lt;=A172)*K$2:K$7)</f>
        <v>7</v>
      </c>
      <c r="F172" s="37" t="s">
        <v>777</v>
      </c>
      <c r="G172" s="37" t="s">
        <v>781</v>
      </c>
    </row>
    <row r="173" spans="1:7">
      <c r="A173" s="45">
        <v>172</v>
      </c>
      <c r="B173" s="45">
        <v>7797388</v>
      </c>
      <c r="C173">
        <f t="shared" si="11"/>
        <v>40000</v>
      </c>
      <c r="D173" s="90">
        <f t="shared" si="10"/>
        <v>1949347</v>
      </c>
      <c r="E173">
        <f t="array" ref="E173">MAX((K$2:K$7&lt;=A173)*K$2:K$7)</f>
        <v>7</v>
      </c>
      <c r="F173" s="37" t="s">
        <v>777</v>
      </c>
      <c r="G173" s="37" t="s">
        <v>781</v>
      </c>
    </row>
    <row r="174" spans="1:7">
      <c r="A174" s="45">
        <v>173</v>
      </c>
      <c r="B174" s="45">
        <v>7837388</v>
      </c>
      <c r="C174">
        <f t="shared" si="11"/>
        <v>40000</v>
      </c>
      <c r="D174" s="90">
        <f t="shared" si="10"/>
        <v>1959347</v>
      </c>
      <c r="E174">
        <f t="array" ref="E174">MAX((K$2:K$7&lt;=A174)*K$2:K$7)</f>
        <v>7</v>
      </c>
      <c r="F174" s="37" t="s">
        <v>777</v>
      </c>
      <c r="G174" s="37" t="s">
        <v>781</v>
      </c>
    </row>
    <row r="175" spans="1:7">
      <c r="A175" s="45">
        <v>174</v>
      </c>
      <c r="B175" s="45">
        <v>7877388</v>
      </c>
      <c r="C175">
        <f t="shared" si="11"/>
        <v>40000</v>
      </c>
      <c r="D175" s="90">
        <f t="shared" si="10"/>
        <v>1969347</v>
      </c>
      <c r="E175">
        <f t="array" ref="E175">MAX((K$2:K$7&lt;=A175)*K$2:K$7)</f>
        <v>7</v>
      </c>
      <c r="F175" s="37" t="s">
        <v>777</v>
      </c>
      <c r="G175" s="37" t="s">
        <v>781</v>
      </c>
    </row>
    <row r="176" spans="1:7">
      <c r="A176" s="45">
        <v>175</v>
      </c>
      <c r="B176" s="45">
        <v>7917388</v>
      </c>
      <c r="C176">
        <f t="shared" si="11"/>
        <v>40000</v>
      </c>
      <c r="D176" s="90">
        <f t="shared" si="10"/>
        <v>1979347</v>
      </c>
      <c r="E176">
        <f t="array" ref="E176">MAX((K$2:K$7&lt;=A176)*K$2:K$7)</f>
        <v>7</v>
      </c>
      <c r="F176" s="37" t="s">
        <v>777</v>
      </c>
      <c r="G176" s="37" t="s">
        <v>781</v>
      </c>
    </row>
    <row r="177" spans="1:7">
      <c r="A177" s="45">
        <v>176</v>
      </c>
      <c r="B177" s="45">
        <v>7957388</v>
      </c>
      <c r="C177">
        <f t="shared" si="11"/>
        <v>40000</v>
      </c>
      <c r="D177" s="90">
        <f t="shared" si="10"/>
        <v>1989347</v>
      </c>
      <c r="E177">
        <f t="array" ref="E177">MAX((K$2:K$7&lt;=A177)*K$2:K$7)</f>
        <v>7</v>
      </c>
      <c r="F177" s="37" t="s">
        <v>777</v>
      </c>
      <c r="G177" s="37" t="s">
        <v>781</v>
      </c>
    </row>
    <row r="178" spans="1:7">
      <c r="A178" s="45">
        <v>177</v>
      </c>
      <c r="B178" s="45">
        <v>7997388</v>
      </c>
      <c r="C178">
        <f t="shared" si="11"/>
        <v>40000</v>
      </c>
      <c r="D178" s="90">
        <f t="shared" si="10"/>
        <v>1999347</v>
      </c>
      <c r="E178">
        <f t="array" ref="E178">MAX((K$2:K$7&lt;=A178)*K$2:K$7)</f>
        <v>7</v>
      </c>
      <c r="F178" s="37" t="s">
        <v>777</v>
      </c>
      <c r="G178" s="37" t="s">
        <v>781</v>
      </c>
    </row>
    <row r="179" spans="1:7">
      <c r="A179" s="45">
        <v>178</v>
      </c>
      <c r="B179" s="45">
        <v>8037388</v>
      </c>
      <c r="C179">
        <f t="shared" si="11"/>
        <v>40000</v>
      </c>
      <c r="D179" s="90">
        <f t="shared" si="10"/>
        <v>2009347</v>
      </c>
      <c r="E179">
        <f t="array" ref="E179">MAX((K$2:K$7&lt;=A179)*K$2:K$7)</f>
        <v>7</v>
      </c>
      <c r="F179" s="37" t="s">
        <v>777</v>
      </c>
      <c r="G179" s="37" t="s">
        <v>781</v>
      </c>
    </row>
    <row r="180" spans="1:7">
      <c r="A180" s="45">
        <v>179</v>
      </c>
      <c r="B180" s="45">
        <v>8077388</v>
      </c>
      <c r="C180">
        <f t="shared" si="11"/>
        <v>40000</v>
      </c>
      <c r="D180" s="90">
        <f t="shared" si="10"/>
        <v>2019347</v>
      </c>
      <c r="E180">
        <f t="array" ref="E180">MAX((K$2:K$7&lt;=A180)*K$2:K$7)</f>
        <v>7</v>
      </c>
      <c r="F180" s="37" t="s">
        <v>777</v>
      </c>
      <c r="G180" s="37" t="s">
        <v>781</v>
      </c>
    </row>
    <row r="181" spans="1:7">
      <c r="A181" s="45">
        <v>180</v>
      </c>
      <c r="B181" s="45">
        <v>8117388</v>
      </c>
      <c r="C181">
        <f t="shared" si="11"/>
        <v>40000</v>
      </c>
      <c r="D181" s="90">
        <f t="shared" si="10"/>
        <v>2029347</v>
      </c>
      <c r="E181">
        <f t="array" ref="E181">MAX((K$2:K$7&lt;=A181)*K$2:K$7)</f>
        <v>7</v>
      </c>
      <c r="F181" s="37" t="s">
        <v>777</v>
      </c>
      <c r="G181" s="37" t="s">
        <v>781</v>
      </c>
    </row>
    <row r="182" spans="1:7">
      <c r="A182" s="45">
        <v>181</v>
      </c>
      <c r="B182" s="45">
        <v>8157388</v>
      </c>
      <c r="C182">
        <f t="shared" si="11"/>
        <v>40000</v>
      </c>
      <c r="D182" s="90">
        <f t="shared" si="10"/>
        <v>2039347</v>
      </c>
      <c r="E182">
        <f t="array" ref="E182">MAX((K$2:K$7&lt;=A182)*K$2:K$7)</f>
        <v>7</v>
      </c>
      <c r="F182" s="37" t="s">
        <v>777</v>
      </c>
      <c r="G182" s="37" t="s">
        <v>781</v>
      </c>
    </row>
    <row r="183" spans="1:7">
      <c r="A183" s="45">
        <v>182</v>
      </c>
      <c r="B183" s="45">
        <v>8197388</v>
      </c>
      <c r="C183">
        <f t="shared" si="11"/>
        <v>40000</v>
      </c>
      <c r="D183" s="90">
        <f t="shared" si="10"/>
        <v>2049347</v>
      </c>
      <c r="E183">
        <f t="array" ref="E183">MAX((K$2:K$7&lt;=A183)*K$2:K$7)</f>
        <v>7</v>
      </c>
      <c r="F183" s="37" t="s">
        <v>777</v>
      </c>
      <c r="G183" s="37" t="s">
        <v>781</v>
      </c>
    </row>
    <row r="184" spans="1:7">
      <c r="A184" s="45">
        <v>183</v>
      </c>
      <c r="B184" s="45">
        <v>8237388</v>
      </c>
      <c r="C184">
        <f t="shared" si="11"/>
        <v>40000</v>
      </c>
      <c r="D184" s="90">
        <f t="shared" si="10"/>
        <v>2059347</v>
      </c>
      <c r="E184">
        <f t="array" ref="E184">MAX((K$2:K$7&lt;=A184)*K$2:K$7)</f>
        <v>7</v>
      </c>
      <c r="F184" s="37" t="s">
        <v>777</v>
      </c>
      <c r="G184" s="37" t="s">
        <v>781</v>
      </c>
    </row>
    <row r="185" spans="1:7">
      <c r="A185" s="45">
        <v>184</v>
      </c>
      <c r="B185" s="45">
        <v>8277388</v>
      </c>
      <c r="C185">
        <f t="shared" si="11"/>
        <v>40000</v>
      </c>
      <c r="D185" s="90">
        <f t="shared" si="10"/>
        <v>2069347</v>
      </c>
      <c r="E185">
        <f t="array" ref="E185">MAX((K$2:K$7&lt;=A185)*K$2:K$7)</f>
        <v>7</v>
      </c>
      <c r="F185" s="37" t="s">
        <v>777</v>
      </c>
      <c r="G185" s="37" t="s">
        <v>781</v>
      </c>
    </row>
    <row r="186" spans="1:7">
      <c r="A186" s="45">
        <v>185</v>
      </c>
      <c r="B186" s="45">
        <v>8317388</v>
      </c>
      <c r="C186">
        <f t="shared" si="11"/>
        <v>40000</v>
      </c>
      <c r="D186" s="90">
        <f t="shared" si="10"/>
        <v>2079347</v>
      </c>
      <c r="E186">
        <f t="array" ref="E186">MAX((K$2:K$7&lt;=A186)*K$2:K$7)</f>
        <v>7</v>
      </c>
      <c r="F186" s="37" t="s">
        <v>777</v>
      </c>
      <c r="G186" s="37" t="s">
        <v>781</v>
      </c>
    </row>
    <row r="187" spans="1:7">
      <c r="A187" s="45">
        <v>186</v>
      </c>
      <c r="B187" s="45">
        <v>8357388</v>
      </c>
      <c r="C187">
        <f t="shared" si="11"/>
        <v>40000</v>
      </c>
      <c r="D187" s="90">
        <f t="shared" si="10"/>
        <v>2089347</v>
      </c>
      <c r="E187">
        <f t="array" ref="E187">MAX((K$2:K$7&lt;=A187)*K$2:K$7)</f>
        <v>7</v>
      </c>
      <c r="F187" s="37" t="s">
        <v>777</v>
      </c>
      <c r="G187" s="37" t="s">
        <v>781</v>
      </c>
    </row>
    <row r="188" spans="1:7">
      <c r="A188" s="45">
        <v>187</v>
      </c>
      <c r="B188" s="45">
        <v>8397388</v>
      </c>
      <c r="C188">
        <f t="shared" si="11"/>
        <v>40000</v>
      </c>
      <c r="D188" s="90">
        <f t="shared" si="10"/>
        <v>2099347</v>
      </c>
      <c r="E188">
        <f t="array" ref="E188">MAX((K$2:K$7&lt;=A188)*K$2:K$7)</f>
        <v>7</v>
      </c>
      <c r="F188" s="37" t="s">
        <v>777</v>
      </c>
      <c r="G188" s="37" t="s">
        <v>781</v>
      </c>
    </row>
    <row r="189" spans="1:7">
      <c r="A189" s="45">
        <v>188</v>
      </c>
      <c r="B189" s="45">
        <v>8437388</v>
      </c>
      <c r="C189">
        <f t="shared" si="11"/>
        <v>40000</v>
      </c>
      <c r="D189" s="90">
        <f t="shared" si="10"/>
        <v>2109347</v>
      </c>
      <c r="E189">
        <f t="array" ref="E189">MAX((K$2:K$7&lt;=A189)*K$2:K$7)</f>
        <v>7</v>
      </c>
      <c r="F189" s="37" t="s">
        <v>777</v>
      </c>
      <c r="G189" s="37" t="s">
        <v>781</v>
      </c>
    </row>
    <row r="190" spans="1:7">
      <c r="A190" s="45">
        <v>189</v>
      </c>
      <c r="B190" s="45">
        <v>8477388</v>
      </c>
      <c r="C190">
        <f t="shared" si="11"/>
        <v>40000</v>
      </c>
      <c r="D190" s="90">
        <f t="shared" si="10"/>
        <v>2119347</v>
      </c>
      <c r="E190">
        <f t="array" ref="E190">MAX((K$2:K$7&lt;=A190)*K$2:K$7)</f>
        <v>7</v>
      </c>
      <c r="F190" s="37" t="s">
        <v>777</v>
      </c>
      <c r="G190" s="37" t="s">
        <v>781</v>
      </c>
    </row>
    <row r="191" spans="1:7">
      <c r="A191" s="45">
        <v>190</v>
      </c>
      <c r="B191" s="45">
        <v>8517388</v>
      </c>
      <c r="C191">
        <f t="shared" si="11"/>
        <v>40000</v>
      </c>
      <c r="D191" s="90">
        <f t="shared" si="10"/>
        <v>2129347</v>
      </c>
      <c r="E191">
        <f t="array" ref="E191">MAX((K$2:K$7&lt;=A191)*K$2:K$7)</f>
        <v>7</v>
      </c>
      <c r="F191" s="37" t="s">
        <v>777</v>
      </c>
      <c r="G191" s="37" t="s">
        <v>781</v>
      </c>
    </row>
    <row r="192" spans="1:7">
      <c r="A192" s="45">
        <v>191</v>
      </c>
      <c r="B192" s="45">
        <v>8557388</v>
      </c>
      <c r="C192">
        <f t="shared" si="11"/>
        <v>40000</v>
      </c>
      <c r="D192" s="90">
        <f t="shared" si="10"/>
        <v>2139347</v>
      </c>
      <c r="E192">
        <f t="array" ref="E192">MAX((K$2:K$7&lt;=A192)*K$2:K$7)</f>
        <v>7</v>
      </c>
      <c r="F192" s="37" t="s">
        <v>777</v>
      </c>
      <c r="G192" s="37" t="s">
        <v>781</v>
      </c>
    </row>
    <row r="193" spans="1:7">
      <c r="A193" s="45">
        <v>192</v>
      </c>
      <c r="B193" s="45">
        <v>8597388</v>
      </c>
      <c r="C193">
        <f t="shared" si="11"/>
        <v>40000</v>
      </c>
      <c r="D193" s="90">
        <f t="shared" si="10"/>
        <v>2149347</v>
      </c>
      <c r="E193">
        <f t="array" ref="E193">MAX((K$2:K$7&lt;=A193)*K$2:K$7)</f>
        <v>7</v>
      </c>
      <c r="F193" s="37" t="s">
        <v>777</v>
      </c>
      <c r="G193" s="37" t="s">
        <v>781</v>
      </c>
    </row>
    <row r="194" spans="1:7">
      <c r="A194" s="45">
        <v>193</v>
      </c>
      <c r="B194" s="45">
        <v>8637388</v>
      </c>
      <c r="C194">
        <f t="shared" si="11"/>
        <v>40000</v>
      </c>
      <c r="D194" s="90">
        <f t="shared" si="10"/>
        <v>2159347</v>
      </c>
      <c r="E194">
        <f t="array" ref="E194">MAX((K$2:K$7&lt;=A194)*K$2:K$7)</f>
        <v>7</v>
      </c>
      <c r="F194" s="37" t="s">
        <v>777</v>
      </c>
      <c r="G194" s="37" t="s">
        <v>781</v>
      </c>
    </row>
    <row r="195" spans="1:7">
      <c r="A195" s="45">
        <v>194</v>
      </c>
      <c r="B195" s="45">
        <v>8677388</v>
      </c>
      <c r="C195">
        <f t="shared" si="11"/>
        <v>40000</v>
      </c>
      <c r="D195" s="90">
        <f t="shared" ref="D195:D201" si="12">B195*0.5*0.5</f>
        <v>2169347</v>
      </c>
      <c r="E195">
        <f t="array" ref="E195">MAX((K$2:K$7&lt;=A195)*K$2:K$7)</f>
        <v>7</v>
      </c>
      <c r="F195" s="37" t="s">
        <v>777</v>
      </c>
      <c r="G195" s="37" t="s">
        <v>781</v>
      </c>
    </row>
    <row r="196" spans="1:7">
      <c r="A196" s="45">
        <v>195</v>
      </c>
      <c r="B196" s="45">
        <v>8717388</v>
      </c>
      <c r="C196">
        <f t="shared" si="11"/>
        <v>40000</v>
      </c>
      <c r="D196" s="90">
        <f t="shared" si="12"/>
        <v>2179347</v>
      </c>
      <c r="E196">
        <f t="array" ref="E196">MAX((K$2:K$7&lt;=A196)*K$2:K$7)</f>
        <v>7</v>
      </c>
      <c r="F196" s="37" t="s">
        <v>777</v>
      </c>
      <c r="G196" s="37" t="s">
        <v>781</v>
      </c>
    </row>
    <row r="197" spans="1:7">
      <c r="A197" s="45">
        <v>196</v>
      </c>
      <c r="B197" s="45">
        <v>8757388</v>
      </c>
      <c r="C197">
        <f t="shared" si="11"/>
        <v>40000</v>
      </c>
      <c r="D197" s="90">
        <f t="shared" si="12"/>
        <v>2189347</v>
      </c>
      <c r="E197">
        <f t="array" ref="E197">MAX((K$2:K$7&lt;=A197)*K$2:K$7)</f>
        <v>7</v>
      </c>
      <c r="F197" s="37" t="s">
        <v>777</v>
      </c>
      <c r="G197" s="37" t="s">
        <v>781</v>
      </c>
    </row>
    <row r="198" spans="1:7">
      <c r="A198" s="45">
        <v>197</v>
      </c>
      <c r="B198" s="45">
        <v>8797388</v>
      </c>
      <c r="C198">
        <f t="shared" si="11"/>
        <v>40000</v>
      </c>
      <c r="D198" s="90">
        <f t="shared" si="12"/>
        <v>2199347</v>
      </c>
      <c r="E198">
        <f t="array" ref="E198">MAX((K$2:K$7&lt;=A198)*K$2:K$7)</f>
        <v>7</v>
      </c>
      <c r="F198" s="37" t="s">
        <v>777</v>
      </c>
      <c r="G198" s="37" t="s">
        <v>781</v>
      </c>
    </row>
    <row r="199" spans="1:7">
      <c r="A199" s="45">
        <v>198</v>
      </c>
      <c r="B199" s="45">
        <v>8837388</v>
      </c>
      <c r="C199">
        <f t="shared" si="11"/>
        <v>40000</v>
      </c>
      <c r="D199" s="90">
        <f t="shared" si="12"/>
        <v>2209347</v>
      </c>
      <c r="E199">
        <f t="array" ref="E199">MAX((K$2:K$7&lt;=A199)*K$2:K$7)</f>
        <v>7</v>
      </c>
      <c r="F199" s="37" t="s">
        <v>777</v>
      </c>
      <c r="G199" s="37" t="s">
        <v>781</v>
      </c>
    </row>
    <row r="200" spans="1:7">
      <c r="A200" s="45">
        <v>199</v>
      </c>
      <c r="B200" s="45">
        <v>8877388</v>
      </c>
      <c r="C200">
        <f t="shared" si="11"/>
        <v>40000</v>
      </c>
      <c r="D200" s="90">
        <f t="shared" si="12"/>
        <v>2219347</v>
      </c>
      <c r="E200">
        <f t="array" ref="E200">MAX((K$2:K$7&lt;=A200)*K$2:K$7)</f>
        <v>7</v>
      </c>
      <c r="F200" s="37" t="s">
        <v>777</v>
      </c>
      <c r="G200" s="37" t="s">
        <v>781</v>
      </c>
    </row>
    <row r="201" spans="1:7">
      <c r="A201" s="45">
        <v>200</v>
      </c>
      <c r="B201" s="45">
        <v>8917388</v>
      </c>
      <c r="C201">
        <f t="shared" ref="C201" si="13">B201-B200</f>
        <v>40000</v>
      </c>
      <c r="D201" s="90">
        <f t="shared" si="12"/>
        <v>2229347</v>
      </c>
      <c r="E201">
        <f t="array" ref="E201">MAX((K$2:K$7&lt;=A201)*K$2:K$7)</f>
        <v>7</v>
      </c>
      <c r="F201" s="37" t="s">
        <v>777</v>
      </c>
      <c r="G201" s="37" t="s">
        <v>781</v>
      </c>
    </row>
  </sheetData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CO349"/>
  <sheetViews>
    <sheetView workbookViewId="0">
      <pane xSplit="1" ySplit="1" topLeftCell="P56" activePane="bottomRight" state="frozen"/>
      <selection pane="topRight" activeCell="B1" sqref="B1"/>
      <selection pane="bottomLeft" activeCell="A2" sqref="A2"/>
      <selection pane="bottomRight" activeCell="U93" sqref="U93"/>
    </sheetView>
  </sheetViews>
  <sheetFormatPr defaultRowHeight="12.75"/>
  <cols>
    <col min="1" max="1" width="15.42578125" style="49" customWidth="1"/>
    <col min="8" max="8" width="12.5703125" bestFit="1" customWidth="1"/>
    <col min="15" max="15" width="11.7109375" customWidth="1"/>
    <col min="18" max="19" width="11" customWidth="1"/>
    <col min="20" max="23" width="11.140625" customWidth="1"/>
  </cols>
  <sheetData>
    <row r="1" spans="1:91" s="47" customFormat="1" ht="38.25">
      <c r="A1" s="49" t="s">
        <v>13</v>
      </c>
      <c r="B1" s="48" t="s">
        <v>14</v>
      </c>
      <c r="C1" s="48" t="s">
        <v>15</v>
      </c>
      <c r="D1" s="48" t="s">
        <v>16</v>
      </c>
      <c r="E1" s="48" t="s">
        <v>17</v>
      </c>
      <c r="F1" s="48" t="s">
        <v>63</v>
      </c>
      <c r="G1" s="48" t="s">
        <v>64</v>
      </c>
      <c r="H1" s="48" t="s">
        <v>65</v>
      </c>
      <c r="I1" s="48" t="s">
        <v>66</v>
      </c>
      <c r="J1" s="48" t="s">
        <v>67</v>
      </c>
      <c r="K1" s="48" t="s">
        <v>68</v>
      </c>
      <c r="L1" s="48" t="s">
        <v>69</v>
      </c>
      <c r="M1" s="48" t="s">
        <v>70</v>
      </c>
      <c r="N1" s="48" t="s">
        <v>71</v>
      </c>
      <c r="O1" s="50" t="s">
        <v>792</v>
      </c>
      <c r="P1" s="50" t="s">
        <v>793</v>
      </c>
      <c r="Q1" s="50" t="s">
        <v>1017</v>
      </c>
      <c r="R1" s="50" t="s">
        <v>794</v>
      </c>
      <c r="S1" s="50" t="s">
        <v>795</v>
      </c>
      <c r="T1" s="50" t="s">
        <v>1112</v>
      </c>
      <c r="U1" s="50" t="s">
        <v>800</v>
      </c>
      <c r="V1" s="50" t="s">
        <v>796</v>
      </c>
      <c r="W1" s="50" t="s">
        <v>798</v>
      </c>
      <c r="X1" s="48" t="s">
        <v>355</v>
      </c>
      <c r="Y1" s="48" t="s">
        <v>356</v>
      </c>
      <c r="Z1" s="48" t="s">
        <v>358</v>
      </c>
      <c r="AA1" s="48" t="s">
        <v>75</v>
      </c>
      <c r="AB1" s="48" t="s">
        <v>357</v>
      </c>
      <c r="AC1" s="48" t="s">
        <v>361</v>
      </c>
      <c r="AD1" s="48" t="s">
        <v>359</v>
      </c>
      <c r="AE1" s="48" t="s">
        <v>79</v>
      </c>
      <c r="AF1" s="48" t="s">
        <v>362</v>
      </c>
      <c r="AG1" s="48" t="s">
        <v>363</v>
      </c>
      <c r="AH1" s="48" t="s">
        <v>367</v>
      </c>
      <c r="AI1" s="48" t="s">
        <v>360</v>
      </c>
      <c r="AJ1" s="48" t="s">
        <v>351</v>
      </c>
      <c r="AK1" s="48" t="s">
        <v>782</v>
      </c>
      <c r="AL1" s="48" t="s">
        <v>366</v>
      </c>
      <c r="AM1" s="48" t="s">
        <v>87</v>
      </c>
      <c r="AN1" s="48" t="s">
        <v>364</v>
      </c>
      <c r="AO1" s="48" t="s">
        <v>89</v>
      </c>
      <c r="AP1" s="48" t="s">
        <v>365</v>
      </c>
      <c r="AQ1" s="48" t="s">
        <v>91</v>
      </c>
      <c r="AR1" s="48" t="s">
        <v>374</v>
      </c>
      <c r="AS1" s="48" t="s">
        <v>378</v>
      </c>
      <c r="AT1" s="48" t="s">
        <v>94</v>
      </c>
      <c r="AU1" s="48" t="s">
        <v>371</v>
      </c>
      <c r="AV1" s="48" t="s">
        <v>369</v>
      </c>
      <c r="AW1" s="48" t="s">
        <v>376</v>
      </c>
      <c r="AX1" s="48" t="s">
        <v>98</v>
      </c>
      <c r="AY1" s="48" t="s">
        <v>370</v>
      </c>
      <c r="AZ1" s="48" t="s">
        <v>375</v>
      </c>
      <c r="BA1" s="48" t="s">
        <v>368</v>
      </c>
      <c r="BB1" s="48" t="s">
        <v>102</v>
      </c>
      <c r="BC1" s="48" t="s">
        <v>377</v>
      </c>
      <c r="BD1" s="48" t="s">
        <v>373</v>
      </c>
      <c r="BE1" s="48" t="s">
        <v>372</v>
      </c>
      <c r="BF1" s="47" t="s">
        <v>355</v>
      </c>
      <c r="BG1" s="47" t="s">
        <v>356</v>
      </c>
      <c r="BH1" s="47" t="s">
        <v>358</v>
      </c>
      <c r="BI1" s="47" t="s">
        <v>75</v>
      </c>
      <c r="BJ1" s="47" t="s">
        <v>357</v>
      </c>
      <c r="BK1" s="47" t="s">
        <v>361</v>
      </c>
      <c r="BL1" s="47" t="s">
        <v>359</v>
      </c>
      <c r="BM1" s="47" t="s">
        <v>79</v>
      </c>
      <c r="BN1" s="47" t="s">
        <v>362</v>
      </c>
      <c r="BO1" s="47" t="s">
        <v>363</v>
      </c>
      <c r="BP1" s="47" t="s">
        <v>367</v>
      </c>
      <c r="BQ1" s="47" t="s">
        <v>360</v>
      </c>
      <c r="BR1" s="47" t="s">
        <v>351</v>
      </c>
      <c r="BS1" s="47" t="s">
        <v>782</v>
      </c>
      <c r="BT1" s="47" t="s">
        <v>366</v>
      </c>
      <c r="BU1" s="47" t="s">
        <v>87</v>
      </c>
      <c r="BV1" s="47" t="s">
        <v>364</v>
      </c>
      <c r="BW1" s="47" t="s">
        <v>89</v>
      </c>
      <c r="BX1" s="47" t="s">
        <v>365</v>
      </c>
      <c r="BY1" s="47" t="s">
        <v>91</v>
      </c>
      <c r="BZ1" s="47" t="s">
        <v>374</v>
      </c>
      <c r="CA1" s="47" t="s">
        <v>378</v>
      </c>
      <c r="CB1" s="47" t="s">
        <v>94</v>
      </c>
      <c r="CC1" s="47" t="s">
        <v>371</v>
      </c>
      <c r="CD1" s="47" t="s">
        <v>369</v>
      </c>
      <c r="CE1" s="47" t="s">
        <v>376</v>
      </c>
      <c r="CF1" s="47" t="s">
        <v>98</v>
      </c>
      <c r="CG1" s="47" t="s">
        <v>370</v>
      </c>
      <c r="CH1" s="47" t="s">
        <v>375</v>
      </c>
      <c r="CI1" s="47" t="s">
        <v>368</v>
      </c>
      <c r="CJ1" s="47" t="s">
        <v>102</v>
      </c>
      <c r="CK1" s="47" t="s">
        <v>377</v>
      </c>
      <c r="CL1" s="47" t="s">
        <v>373</v>
      </c>
      <c r="CM1" s="47" t="s">
        <v>372</v>
      </c>
    </row>
    <row r="2" spans="1:91">
      <c r="A2" s="49" t="s">
        <v>365</v>
      </c>
      <c r="B2" t="s">
        <v>106</v>
      </c>
      <c r="C2">
        <v>1</v>
      </c>
      <c r="D2">
        <v>1</v>
      </c>
      <c r="E2">
        <v>1</v>
      </c>
      <c r="F2">
        <v>0</v>
      </c>
      <c r="H2">
        <v>5</v>
      </c>
      <c r="I2">
        <v>8.3333333333333329E-2</v>
      </c>
      <c r="J2">
        <v>0</v>
      </c>
      <c r="K2">
        <v>210</v>
      </c>
      <c r="L2">
        <v>600</v>
      </c>
      <c r="M2">
        <v>500</v>
      </c>
      <c r="N2">
        <v>200</v>
      </c>
      <c r="O2">
        <f>SUM(K2:N2)</f>
        <v>1510</v>
      </c>
      <c r="P2">
        <f>O2</f>
        <v>1510</v>
      </c>
      <c r="R2" s="5">
        <v>100</v>
      </c>
      <c r="S2" s="5">
        <f>R2</f>
        <v>100</v>
      </c>
      <c r="T2">
        <f>R2*24/P2</f>
        <v>1.5894039735099337</v>
      </c>
    </row>
    <row r="3" spans="1:91">
      <c r="A3" s="49" t="s">
        <v>365</v>
      </c>
      <c r="B3" t="s">
        <v>106</v>
      </c>
      <c r="C3">
        <v>2</v>
      </c>
      <c r="D3">
        <v>1</v>
      </c>
      <c r="E3">
        <v>2</v>
      </c>
      <c r="F3">
        <v>0</v>
      </c>
      <c r="H3">
        <v>90</v>
      </c>
      <c r="I3">
        <v>1.5</v>
      </c>
      <c r="J3">
        <v>0</v>
      </c>
      <c r="K3">
        <v>420</v>
      </c>
      <c r="L3">
        <v>1200</v>
      </c>
      <c r="M3">
        <v>1000</v>
      </c>
      <c r="N3">
        <v>400</v>
      </c>
      <c r="O3">
        <f t="shared" ref="O3:O62" si="0">SUM(K3:N3)</f>
        <v>3020</v>
      </c>
      <c r="P3">
        <f>P2+O3</f>
        <v>4530</v>
      </c>
      <c r="R3" s="5">
        <v>300</v>
      </c>
      <c r="S3" s="5">
        <f>R3-R2</f>
        <v>200</v>
      </c>
      <c r="T3">
        <f t="shared" ref="T3:T41" si="1">R3*24/P3</f>
        <v>1.5894039735099337</v>
      </c>
      <c r="AP3">
        <v>1</v>
      </c>
    </row>
    <row r="4" spans="1:91">
      <c r="A4" s="49" t="s">
        <v>365</v>
      </c>
      <c r="B4" t="s">
        <v>106</v>
      </c>
      <c r="C4">
        <v>3</v>
      </c>
      <c r="D4">
        <v>1</v>
      </c>
      <c r="E4">
        <v>3</v>
      </c>
      <c r="F4">
        <v>0</v>
      </c>
      <c r="H4">
        <v>360</v>
      </c>
      <c r="I4">
        <v>6</v>
      </c>
      <c r="J4">
        <v>0</v>
      </c>
      <c r="K4">
        <v>840</v>
      </c>
      <c r="L4">
        <v>2400</v>
      </c>
      <c r="M4">
        <v>2000</v>
      </c>
      <c r="N4">
        <v>800</v>
      </c>
      <c r="O4">
        <f t="shared" si="0"/>
        <v>6040</v>
      </c>
      <c r="P4">
        <f t="shared" ref="P4:P10" si="2">P3+O4</f>
        <v>10570</v>
      </c>
      <c r="R4" s="5">
        <v>600</v>
      </c>
      <c r="S4" s="5">
        <f t="shared" ref="S4:S10" si="3">R4-R3</f>
        <v>300</v>
      </c>
      <c r="T4">
        <f t="shared" si="1"/>
        <v>1.3623462630085146</v>
      </c>
      <c r="AP4">
        <v>2</v>
      </c>
    </row>
    <row r="5" spans="1:91">
      <c r="A5" s="49" t="s">
        <v>365</v>
      </c>
      <c r="B5" t="s">
        <v>106</v>
      </c>
      <c r="C5">
        <v>4</v>
      </c>
      <c r="D5">
        <v>1</v>
      </c>
      <c r="E5">
        <v>4</v>
      </c>
      <c r="F5">
        <v>0</v>
      </c>
      <c r="H5">
        <v>720</v>
      </c>
      <c r="I5">
        <v>12</v>
      </c>
      <c r="J5">
        <v>0</v>
      </c>
      <c r="K5">
        <v>1680</v>
      </c>
      <c r="L5">
        <v>4800</v>
      </c>
      <c r="M5">
        <v>4000</v>
      </c>
      <c r="N5">
        <v>1600</v>
      </c>
      <c r="O5">
        <f t="shared" si="0"/>
        <v>12080</v>
      </c>
      <c r="P5">
        <f t="shared" si="2"/>
        <v>22650</v>
      </c>
      <c r="R5" s="5">
        <v>1000</v>
      </c>
      <c r="S5" s="5">
        <f t="shared" si="3"/>
        <v>400</v>
      </c>
      <c r="T5">
        <f t="shared" si="1"/>
        <v>1.0596026490066226</v>
      </c>
      <c r="AP5">
        <v>3</v>
      </c>
    </row>
    <row r="6" spans="1:91">
      <c r="A6" s="49" t="s">
        <v>365</v>
      </c>
      <c r="B6" t="s">
        <v>106</v>
      </c>
      <c r="C6">
        <v>5</v>
      </c>
      <c r="D6">
        <v>1</v>
      </c>
      <c r="E6">
        <v>5</v>
      </c>
      <c r="F6">
        <v>0</v>
      </c>
      <c r="H6">
        <v>1440</v>
      </c>
      <c r="I6">
        <v>24</v>
      </c>
      <c r="J6">
        <v>0</v>
      </c>
      <c r="K6">
        <v>3360</v>
      </c>
      <c r="L6">
        <v>9600</v>
      </c>
      <c r="M6">
        <v>8000</v>
      </c>
      <c r="N6">
        <v>3200</v>
      </c>
      <c r="O6">
        <f t="shared" si="0"/>
        <v>24160</v>
      </c>
      <c r="P6">
        <f t="shared" si="2"/>
        <v>46810</v>
      </c>
      <c r="R6" s="5">
        <v>1500</v>
      </c>
      <c r="S6" s="5">
        <f t="shared" si="3"/>
        <v>500</v>
      </c>
      <c r="T6">
        <f t="shared" si="1"/>
        <v>0.76906643879512926</v>
      </c>
      <c r="AP6">
        <v>4</v>
      </c>
    </row>
    <row r="7" spans="1:91">
      <c r="A7" s="49" t="s">
        <v>365</v>
      </c>
      <c r="B7" t="s">
        <v>106</v>
      </c>
      <c r="C7">
        <v>6</v>
      </c>
      <c r="D7">
        <v>1</v>
      </c>
      <c r="E7">
        <v>6</v>
      </c>
      <c r="F7">
        <v>0</v>
      </c>
      <c r="H7">
        <v>2880</v>
      </c>
      <c r="I7">
        <v>48</v>
      </c>
      <c r="J7">
        <v>0</v>
      </c>
      <c r="K7">
        <v>6720</v>
      </c>
      <c r="L7">
        <v>19200</v>
      </c>
      <c r="M7">
        <v>16000</v>
      </c>
      <c r="N7">
        <v>6400</v>
      </c>
      <c r="O7">
        <f t="shared" si="0"/>
        <v>48320</v>
      </c>
      <c r="P7">
        <f t="shared" si="2"/>
        <v>95130</v>
      </c>
      <c r="R7" s="5">
        <v>2100</v>
      </c>
      <c r="S7" s="5">
        <f t="shared" si="3"/>
        <v>600</v>
      </c>
      <c r="T7">
        <f t="shared" si="1"/>
        <v>0.5298013245033113</v>
      </c>
      <c r="AP7">
        <v>5</v>
      </c>
    </row>
    <row r="8" spans="1:91">
      <c r="A8" s="49" t="s">
        <v>365</v>
      </c>
      <c r="B8" t="s">
        <v>106</v>
      </c>
      <c r="C8">
        <v>7</v>
      </c>
      <c r="D8">
        <v>1</v>
      </c>
      <c r="E8">
        <v>7</v>
      </c>
      <c r="F8">
        <v>0</v>
      </c>
      <c r="H8">
        <v>5760</v>
      </c>
      <c r="I8">
        <v>96</v>
      </c>
      <c r="J8">
        <v>0</v>
      </c>
      <c r="K8">
        <v>13440</v>
      </c>
      <c r="L8">
        <v>38400</v>
      </c>
      <c r="M8">
        <v>32000</v>
      </c>
      <c r="N8">
        <v>12800</v>
      </c>
      <c r="O8">
        <f t="shared" si="0"/>
        <v>96640</v>
      </c>
      <c r="P8">
        <f t="shared" si="2"/>
        <v>191770</v>
      </c>
      <c r="R8" s="5">
        <v>2800</v>
      </c>
      <c r="S8" s="5">
        <f t="shared" si="3"/>
        <v>700</v>
      </c>
      <c r="T8">
        <f t="shared" si="1"/>
        <v>0.35041977368722949</v>
      </c>
      <c r="AP8">
        <v>6</v>
      </c>
    </row>
    <row r="9" spans="1:91">
      <c r="A9" s="49" t="s">
        <v>365</v>
      </c>
      <c r="B9" t="s">
        <v>106</v>
      </c>
      <c r="C9">
        <v>8</v>
      </c>
      <c r="D9">
        <v>1</v>
      </c>
      <c r="E9">
        <v>8</v>
      </c>
      <c r="F9">
        <v>0</v>
      </c>
      <c r="H9">
        <v>11520</v>
      </c>
      <c r="I9">
        <v>192</v>
      </c>
      <c r="J9">
        <v>0</v>
      </c>
      <c r="K9">
        <v>26880</v>
      </c>
      <c r="L9">
        <v>76800</v>
      </c>
      <c r="M9">
        <v>64000</v>
      </c>
      <c r="N9">
        <v>25600</v>
      </c>
      <c r="O9">
        <f t="shared" si="0"/>
        <v>193280</v>
      </c>
      <c r="P9">
        <f t="shared" si="2"/>
        <v>385050</v>
      </c>
      <c r="R9" s="5">
        <v>3600</v>
      </c>
      <c r="S9" s="5">
        <f t="shared" si="3"/>
        <v>800</v>
      </c>
      <c r="T9">
        <f t="shared" si="1"/>
        <v>0.22438644331904947</v>
      </c>
      <c r="AP9">
        <v>7</v>
      </c>
    </row>
    <row r="10" spans="1:91">
      <c r="A10" s="49" t="s">
        <v>365</v>
      </c>
      <c r="B10" t="s">
        <v>106</v>
      </c>
      <c r="C10">
        <v>9</v>
      </c>
      <c r="D10">
        <v>1</v>
      </c>
      <c r="E10">
        <v>9</v>
      </c>
      <c r="F10">
        <v>0</v>
      </c>
      <c r="H10">
        <v>23040</v>
      </c>
      <c r="I10">
        <v>384</v>
      </c>
      <c r="J10">
        <v>0</v>
      </c>
      <c r="K10">
        <v>53760</v>
      </c>
      <c r="L10">
        <v>153600</v>
      </c>
      <c r="M10">
        <v>128000</v>
      </c>
      <c r="N10">
        <v>51200</v>
      </c>
      <c r="O10">
        <f t="shared" si="0"/>
        <v>386560</v>
      </c>
      <c r="P10">
        <f t="shared" si="2"/>
        <v>771610</v>
      </c>
      <c r="R10" s="5">
        <v>4500</v>
      </c>
      <c r="S10" s="5">
        <f t="shared" si="3"/>
        <v>900</v>
      </c>
      <c r="T10">
        <f t="shared" si="1"/>
        <v>0.13996708181594328</v>
      </c>
      <c r="AP10">
        <v>8</v>
      </c>
    </row>
    <row r="11" spans="1:91" ht="25.5">
      <c r="A11" s="49" t="s">
        <v>365</v>
      </c>
      <c r="B11" t="s">
        <v>106</v>
      </c>
      <c r="C11">
        <v>10</v>
      </c>
      <c r="D11">
        <v>1</v>
      </c>
      <c r="E11">
        <v>10</v>
      </c>
      <c r="F11">
        <v>0</v>
      </c>
      <c r="G11" t="s">
        <v>117</v>
      </c>
      <c r="H11">
        <v>46080</v>
      </c>
      <c r="I11">
        <v>768</v>
      </c>
      <c r="J11">
        <v>0</v>
      </c>
      <c r="K11">
        <v>107520</v>
      </c>
      <c r="L11">
        <v>307200</v>
      </c>
      <c r="M11">
        <v>256000</v>
      </c>
      <c r="N11">
        <v>102400</v>
      </c>
      <c r="O11">
        <f t="shared" si="0"/>
        <v>773120</v>
      </c>
      <c r="P11">
        <f>P10+O11</f>
        <v>1544730</v>
      </c>
      <c r="R11" s="5">
        <v>5500</v>
      </c>
      <c r="S11" s="5">
        <f>R11-R10</f>
        <v>1000</v>
      </c>
      <c r="T11">
        <f t="shared" si="1"/>
        <v>8.5451826532792138E-2</v>
      </c>
      <c r="AP11">
        <v>9</v>
      </c>
    </row>
    <row r="12" spans="1:91">
      <c r="A12" s="49" t="s">
        <v>89</v>
      </c>
      <c r="B12" t="s">
        <v>106</v>
      </c>
      <c r="C12">
        <v>1</v>
      </c>
      <c r="D12">
        <v>1</v>
      </c>
      <c r="E12">
        <v>1</v>
      </c>
      <c r="F12">
        <v>0</v>
      </c>
      <c r="H12">
        <v>5</v>
      </c>
      <c r="I12">
        <v>8.3333333333333329E-2</v>
      </c>
      <c r="J12">
        <v>0</v>
      </c>
      <c r="K12">
        <v>180</v>
      </c>
      <c r="L12">
        <v>500</v>
      </c>
      <c r="M12">
        <v>150</v>
      </c>
      <c r="N12">
        <v>400</v>
      </c>
      <c r="O12">
        <f t="shared" si="0"/>
        <v>1230</v>
      </c>
      <c r="P12">
        <f>O12</f>
        <v>1230</v>
      </c>
      <c r="R12" s="5">
        <v>100</v>
      </c>
      <c r="S12" s="5">
        <f>R12</f>
        <v>100</v>
      </c>
      <c r="T12">
        <f t="shared" si="1"/>
        <v>1.9512195121951219</v>
      </c>
    </row>
    <row r="13" spans="1:91">
      <c r="A13" s="49" t="s">
        <v>89</v>
      </c>
      <c r="B13" t="s">
        <v>106</v>
      </c>
      <c r="C13">
        <v>2</v>
      </c>
      <c r="D13">
        <v>1</v>
      </c>
      <c r="E13">
        <v>2</v>
      </c>
      <c r="F13">
        <v>0</v>
      </c>
      <c r="H13">
        <v>45</v>
      </c>
      <c r="I13">
        <v>0.75</v>
      </c>
      <c r="J13">
        <v>0</v>
      </c>
      <c r="K13">
        <v>360</v>
      </c>
      <c r="L13">
        <v>1000</v>
      </c>
      <c r="M13">
        <v>300</v>
      </c>
      <c r="N13">
        <v>800</v>
      </c>
      <c r="O13">
        <f t="shared" si="0"/>
        <v>2460</v>
      </c>
      <c r="P13">
        <f>P12+O13</f>
        <v>3690</v>
      </c>
      <c r="R13" s="5">
        <v>300</v>
      </c>
      <c r="S13" s="5">
        <f>R13-R12</f>
        <v>200</v>
      </c>
      <c r="T13">
        <f t="shared" si="1"/>
        <v>1.9512195121951219</v>
      </c>
      <c r="AO13">
        <v>1</v>
      </c>
    </row>
    <row r="14" spans="1:91">
      <c r="A14" s="49" t="s">
        <v>89</v>
      </c>
      <c r="B14" t="s">
        <v>106</v>
      </c>
      <c r="C14">
        <v>3</v>
      </c>
      <c r="D14">
        <v>1</v>
      </c>
      <c r="E14">
        <v>3</v>
      </c>
      <c r="F14">
        <v>0</v>
      </c>
      <c r="H14">
        <v>240</v>
      </c>
      <c r="I14">
        <v>4</v>
      </c>
      <c r="J14">
        <v>0</v>
      </c>
      <c r="K14">
        <v>720</v>
      </c>
      <c r="L14">
        <v>2000</v>
      </c>
      <c r="M14">
        <v>600</v>
      </c>
      <c r="N14">
        <v>1600</v>
      </c>
      <c r="O14">
        <f t="shared" si="0"/>
        <v>4920</v>
      </c>
      <c r="P14">
        <f t="shared" ref="P14:P21" si="4">P13+O14</f>
        <v>8610</v>
      </c>
      <c r="R14" s="5">
        <v>600</v>
      </c>
      <c r="S14" s="5">
        <f t="shared" ref="S14:S21" si="5">R14-R13</f>
        <v>300</v>
      </c>
      <c r="T14">
        <f t="shared" si="1"/>
        <v>1.6724738675958188</v>
      </c>
      <c r="AO14">
        <v>2</v>
      </c>
    </row>
    <row r="15" spans="1:91">
      <c r="A15" s="49" t="s">
        <v>89</v>
      </c>
      <c r="B15" t="s">
        <v>106</v>
      </c>
      <c r="C15">
        <v>4</v>
      </c>
      <c r="D15">
        <v>1</v>
      </c>
      <c r="E15">
        <v>4</v>
      </c>
      <c r="F15">
        <v>0</v>
      </c>
      <c r="H15">
        <v>480</v>
      </c>
      <c r="I15">
        <v>8</v>
      </c>
      <c r="J15">
        <v>0</v>
      </c>
      <c r="K15">
        <v>1440</v>
      </c>
      <c r="L15">
        <v>4000</v>
      </c>
      <c r="M15">
        <v>1200</v>
      </c>
      <c r="N15">
        <v>3200</v>
      </c>
      <c r="O15">
        <f t="shared" si="0"/>
        <v>9840</v>
      </c>
      <c r="P15">
        <f t="shared" si="4"/>
        <v>18450</v>
      </c>
      <c r="R15" s="5">
        <v>1000</v>
      </c>
      <c r="S15" s="5">
        <f t="shared" si="5"/>
        <v>400</v>
      </c>
      <c r="T15">
        <f t="shared" si="1"/>
        <v>1.3008130081300813</v>
      </c>
      <c r="AO15">
        <v>3</v>
      </c>
    </row>
    <row r="16" spans="1:91">
      <c r="A16" s="49" t="s">
        <v>89</v>
      </c>
      <c r="B16" t="s">
        <v>106</v>
      </c>
      <c r="C16">
        <v>5</v>
      </c>
      <c r="D16">
        <v>1</v>
      </c>
      <c r="E16">
        <v>5</v>
      </c>
      <c r="F16">
        <v>0</v>
      </c>
      <c r="H16">
        <v>960</v>
      </c>
      <c r="I16">
        <v>16</v>
      </c>
      <c r="J16">
        <v>0</v>
      </c>
      <c r="K16">
        <v>2880</v>
      </c>
      <c r="L16">
        <v>8000</v>
      </c>
      <c r="M16">
        <v>2400</v>
      </c>
      <c r="N16">
        <v>6400</v>
      </c>
      <c r="O16">
        <f t="shared" si="0"/>
        <v>19680</v>
      </c>
      <c r="P16">
        <f t="shared" si="4"/>
        <v>38130</v>
      </c>
      <c r="R16" s="5">
        <v>1500</v>
      </c>
      <c r="S16" s="5">
        <f t="shared" si="5"/>
        <v>500</v>
      </c>
      <c r="T16">
        <f t="shared" si="1"/>
        <v>0.9441384736428009</v>
      </c>
      <c r="AO16">
        <v>4</v>
      </c>
    </row>
    <row r="17" spans="1:41">
      <c r="A17" s="49" t="s">
        <v>89</v>
      </c>
      <c r="B17" t="s">
        <v>106</v>
      </c>
      <c r="C17">
        <v>6</v>
      </c>
      <c r="D17">
        <v>1</v>
      </c>
      <c r="E17">
        <v>6</v>
      </c>
      <c r="F17">
        <v>0</v>
      </c>
      <c r="H17">
        <v>1920</v>
      </c>
      <c r="I17">
        <v>32</v>
      </c>
      <c r="J17">
        <v>0</v>
      </c>
      <c r="K17">
        <v>5760</v>
      </c>
      <c r="L17">
        <v>16000</v>
      </c>
      <c r="M17">
        <v>4800</v>
      </c>
      <c r="N17">
        <v>12800</v>
      </c>
      <c r="O17">
        <f t="shared" si="0"/>
        <v>39360</v>
      </c>
      <c r="P17">
        <f t="shared" si="4"/>
        <v>77490</v>
      </c>
      <c r="R17" s="5">
        <v>2100</v>
      </c>
      <c r="S17" s="5">
        <f t="shared" si="5"/>
        <v>600</v>
      </c>
      <c r="T17">
        <f t="shared" si="1"/>
        <v>0.65040650406504064</v>
      </c>
      <c r="AO17">
        <v>5</v>
      </c>
    </row>
    <row r="18" spans="1:41">
      <c r="A18" s="49" t="s">
        <v>89</v>
      </c>
      <c r="B18" t="s">
        <v>106</v>
      </c>
      <c r="C18">
        <v>7</v>
      </c>
      <c r="D18">
        <v>1</v>
      </c>
      <c r="E18">
        <v>7</v>
      </c>
      <c r="F18">
        <v>0</v>
      </c>
      <c r="H18">
        <v>3840</v>
      </c>
      <c r="I18">
        <v>64</v>
      </c>
      <c r="J18">
        <v>0</v>
      </c>
      <c r="K18">
        <v>11520</v>
      </c>
      <c r="L18">
        <v>32000</v>
      </c>
      <c r="M18">
        <v>9600</v>
      </c>
      <c r="N18">
        <v>25600</v>
      </c>
      <c r="O18">
        <f t="shared" si="0"/>
        <v>78720</v>
      </c>
      <c r="P18">
        <f t="shared" si="4"/>
        <v>156210</v>
      </c>
      <c r="R18" s="5">
        <v>2800</v>
      </c>
      <c r="S18" s="5">
        <f t="shared" si="5"/>
        <v>700</v>
      </c>
      <c r="T18">
        <f t="shared" si="1"/>
        <v>0.43019012867294026</v>
      </c>
      <c r="AO18">
        <v>6</v>
      </c>
    </row>
    <row r="19" spans="1:41">
      <c r="A19" s="49" t="s">
        <v>89</v>
      </c>
      <c r="B19" t="s">
        <v>106</v>
      </c>
      <c r="C19">
        <v>8</v>
      </c>
      <c r="D19">
        <v>1</v>
      </c>
      <c r="E19">
        <v>8</v>
      </c>
      <c r="F19">
        <v>0</v>
      </c>
      <c r="H19">
        <v>7680</v>
      </c>
      <c r="I19">
        <v>128</v>
      </c>
      <c r="J19">
        <v>0</v>
      </c>
      <c r="K19">
        <v>23040</v>
      </c>
      <c r="L19">
        <v>64000</v>
      </c>
      <c r="M19">
        <v>19200</v>
      </c>
      <c r="N19">
        <v>51200</v>
      </c>
      <c r="O19">
        <f t="shared" si="0"/>
        <v>157440</v>
      </c>
      <c r="P19">
        <f t="shared" si="4"/>
        <v>313650</v>
      </c>
      <c r="R19" s="5">
        <v>3600</v>
      </c>
      <c r="S19" s="5">
        <f t="shared" si="5"/>
        <v>800</v>
      </c>
      <c r="T19">
        <f t="shared" si="1"/>
        <v>0.27546628407460544</v>
      </c>
      <c r="AO19">
        <v>7</v>
      </c>
    </row>
    <row r="20" spans="1:41">
      <c r="A20" s="49" t="s">
        <v>89</v>
      </c>
      <c r="B20" t="s">
        <v>106</v>
      </c>
      <c r="C20">
        <v>9</v>
      </c>
      <c r="D20">
        <v>1</v>
      </c>
      <c r="E20">
        <v>9</v>
      </c>
      <c r="F20">
        <v>0</v>
      </c>
      <c r="H20">
        <v>15360</v>
      </c>
      <c r="I20">
        <v>256</v>
      </c>
      <c r="J20">
        <v>0</v>
      </c>
      <c r="K20">
        <v>46080</v>
      </c>
      <c r="L20">
        <v>128000</v>
      </c>
      <c r="M20">
        <v>38400</v>
      </c>
      <c r="N20">
        <v>102400</v>
      </c>
      <c r="O20">
        <f t="shared" si="0"/>
        <v>314880</v>
      </c>
      <c r="P20">
        <f t="shared" si="4"/>
        <v>628530</v>
      </c>
      <c r="R20" s="5">
        <v>4500</v>
      </c>
      <c r="S20" s="5">
        <f t="shared" si="5"/>
        <v>900</v>
      </c>
      <c r="T20">
        <f t="shared" si="1"/>
        <v>0.17182950694477592</v>
      </c>
      <c r="AO20">
        <v>8</v>
      </c>
    </row>
    <row r="21" spans="1:41" ht="25.5">
      <c r="A21" s="49" t="s">
        <v>89</v>
      </c>
      <c r="B21" t="s">
        <v>106</v>
      </c>
      <c r="C21">
        <v>10</v>
      </c>
      <c r="D21">
        <v>1</v>
      </c>
      <c r="E21">
        <v>10</v>
      </c>
      <c r="F21">
        <v>0</v>
      </c>
      <c r="G21" t="s">
        <v>117</v>
      </c>
      <c r="H21">
        <v>30720</v>
      </c>
      <c r="I21">
        <v>512</v>
      </c>
      <c r="J21">
        <v>0</v>
      </c>
      <c r="K21">
        <v>92160</v>
      </c>
      <c r="L21">
        <v>256000</v>
      </c>
      <c r="M21">
        <v>76800</v>
      </c>
      <c r="N21">
        <v>204800</v>
      </c>
      <c r="O21">
        <f t="shared" si="0"/>
        <v>629760</v>
      </c>
      <c r="P21">
        <f t="shared" si="4"/>
        <v>1258290</v>
      </c>
      <c r="R21" s="5">
        <v>5500</v>
      </c>
      <c r="S21" s="5">
        <f t="shared" si="5"/>
        <v>1000</v>
      </c>
      <c r="T21">
        <f t="shared" si="1"/>
        <v>0.1049042748492001</v>
      </c>
      <c r="AO21">
        <v>9</v>
      </c>
    </row>
    <row r="22" spans="1:41">
      <c r="A22" s="49" t="s">
        <v>364</v>
      </c>
      <c r="B22" t="s">
        <v>106</v>
      </c>
      <c r="C22">
        <v>1</v>
      </c>
      <c r="D22">
        <v>1</v>
      </c>
      <c r="E22">
        <v>1</v>
      </c>
      <c r="F22">
        <v>0</v>
      </c>
      <c r="H22">
        <v>5</v>
      </c>
      <c r="I22">
        <v>8.3333333333333329E-2</v>
      </c>
      <c r="J22">
        <v>0</v>
      </c>
      <c r="K22">
        <v>100</v>
      </c>
      <c r="L22">
        <v>100</v>
      </c>
      <c r="M22">
        <v>250</v>
      </c>
      <c r="N22">
        <v>300</v>
      </c>
      <c r="O22">
        <f t="shared" si="0"/>
        <v>750</v>
      </c>
      <c r="P22">
        <f>O22</f>
        <v>750</v>
      </c>
      <c r="R22" s="5">
        <v>100</v>
      </c>
      <c r="S22" s="5">
        <f>R22</f>
        <v>100</v>
      </c>
      <c r="T22">
        <f t="shared" si="1"/>
        <v>3.2</v>
      </c>
    </row>
    <row r="23" spans="1:41">
      <c r="A23" s="49" t="s">
        <v>364</v>
      </c>
      <c r="B23" t="s">
        <v>106</v>
      </c>
      <c r="C23">
        <v>2</v>
      </c>
      <c r="D23">
        <v>1</v>
      </c>
      <c r="E23">
        <v>2</v>
      </c>
      <c r="F23">
        <v>0</v>
      </c>
      <c r="H23">
        <v>45</v>
      </c>
      <c r="I23">
        <v>0.75</v>
      </c>
      <c r="J23">
        <v>0</v>
      </c>
      <c r="K23">
        <v>200</v>
      </c>
      <c r="L23">
        <v>200</v>
      </c>
      <c r="M23">
        <v>500</v>
      </c>
      <c r="N23">
        <v>600</v>
      </c>
      <c r="O23">
        <f t="shared" si="0"/>
        <v>1500</v>
      </c>
      <c r="P23">
        <f>P22+O23</f>
        <v>2250</v>
      </c>
      <c r="R23" s="5">
        <v>300</v>
      </c>
      <c r="S23" s="5">
        <f>R23-R22</f>
        <v>200</v>
      </c>
      <c r="T23">
        <f t="shared" si="1"/>
        <v>3.2</v>
      </c>
      <c r="AN23">
        <v>1</v>
      </c>
    </row>
    <row r="24" spans="1:41">
      <c r="A24" s="49" t="s">
        <v>364</v>
      </c>
      <c r="B24" t="s">
        <v>106</v>
      </c>
      <c r="C24">
        <v>3</v>
      </c>
      <c r="D24">
        <v>1</v>
      </c>
      <c r="E24">
        <v>3</v>
      </c>
      <c r="F24">
        <v>0</v>
      </c>
      <c r="H24">
        <v>180</v>
      </c>
      <c r="I24">
        <v>3</v>
      </c>
      <c r="J24">
        <v>0</v>
      </c>
      <c r="K24">
        <v>400</v>
      </c>
      <c r="L24">
        <v>400</v>
      </c>
      <c r="M24">
        <v>1000</v>
      </c>
      <c r="N24">
        <v>1200</v>
      </c>
      <c r="O24">
        <f t="shared" si="0"/>
        <v>3000</v>
      </c>
      <c r="P24">
        <f t="shared" ref="P24:P31" si="6">P23+O24</f>
        <v>5250</v>
      </c>
      <c r="R24" s="5">
        <v>600</v>
      </c>
      <c r="S24" s="5">
        <f t="shared" ref="S24:S31" si="7">R24-R23</f>
        <v>300</v>
      </c>
      <c r="T24">
        <f t="shared" si="1"/>
        <v>2.7428571428571429</v>
      </c>
      <c r="AN24">
        <v>2</v>
      </c>
    </row>
    <row r="25" spans="1:41">
      <c r="A25" s="49" t="s">
        <v>364</v>
      </c>
      <c r="B25" t="s">
        <v>106</v>
      </c>
      <c r="C25">
        <v>4</v>
      </c>
      <c r="D25">
        <v>1</v>
      </c>
      <c r="E25">
        <v>4</v>
      </c>
      <c r="F25">
        <v>0</v>
      </c>
      <c r="H25">
        <v>360</v>
      </c>
      <c r="I25">
        <v>6</v>
      </c>
      <c r="J25">
        <v>0</v>
      </c>
      <c r="K25">
        <v>800</v>
      </c>
      <c r="L25">
        <v>800</v>
      </c>
      <c r="M25">
        <v>2000</v>
      </c>
      <c r="N25">
        <v>2400</v>
      </c>
      <c r="O25">
        <f t="shared" si="0"/>
        <v>6000</v>
      </c>
      <c r="P25">
        <f t="shared" si="6"/>
        <v>11250</v>
      </c>
      <c r="R25" s="5">
        <v>1000</v>
      </c>
      <c r="S25" s="5">
        <f t="shared" si="7"/>
        <v>400</v>
      </c>
      <c r="T25">
        <f t="shared" si="1"/>
        <v>2.1333333333333333</v>
      </c>
      <c r="AN25">
        <v>3</v>
      </c>
    </row>
    <row r="26" spans="1:41">
      <c r="A26" s="49" t="s">
        <v>364</v>
      </c>
      <c r="B26" t="s">
        <v>106</v>
      </c>
      <c r="C26">
        <v>5</v>
      </c>
      <c r="D26">
        <v>1</v>
      </c>
      <c r="E26">
        <v>5</v>
      </c>
      <c r="F26">
        <v>0</v>
      </c>
      <c r="H26">
        <v>720</v>
      </c>
      <c r="I26">
        <v>12</v>
      </c>
      <c r="J26">
        <v>0</v>
      </c>
      <c r="K26">
        <v>1600</v>
      </c>
      <c r="L26">
        <v>1600</v>
      </c>
      <c r="M26">
        <v>4000</v>
      </c>
      <c r="N26">
        <v>4800</v>
      </c>
      <c r="O26">
        <f t="shared" si="0"/>
        <v>12000</v>
      </c>
      <c r="P26">
        <f t="shared" si="6"/>
        <v>23250</v>
      </c>
      <c r="R26" s="5">
        <v>1500</v>
      </c>
      <c r="S26" s="5">
        <f t="shared" si="7"/>
        <v>500</v>
      </c>
      <c r="T26">
        <f t="shared" si="1"/>
        <v>1.5483870967741935</v>
      </c>
      <c r="AN26">
        <v>4</v>
      </c>
    </row>
    <row r="27" spans="1:41">
      <c r="A27" s="49" t="s">
        <v>364</v>
      </c>
      <c r="B27" t="s">
        <v>106</v>
      </c>
      <c r="C27">
        <v>6</v>
      </c>
      <c r="D27">
        <v>1</v>
      </c>
      <c r="E27">
        <v>6</v>
      </c>
      <c r="F27">
        <v>0</v>
      </c>
      <c r="H27">
        <v>1440</v>
      </c>
      <c r="I27">
        <v>24</v>
      </c>
      <c r="J27">
        <v>0</v>
      </c>
      <c r="K27">
        <v>3200</v>
      </c>
      <c r="L27">
        <v>3200</v>
      </c>
      <c r="M27">
        <v>8000</v>
      </c>
      <c r="N27">
        <v>9600</v>
      </c>
      <c r="O27">
        <f t="shared" si="0"/>
        <v>24000</v>
      </c>
      <c r="P27">
        <f t="shared" si="6"/>
        <v>47250</v>
      </c>
      <c r="R27" s="5">
        <v>2100</v>
      </c>
      <c r="S27" s="5">
        <f t="shared" si="7"/>
        <v>600</v>
      </c>
      <c r="T27">
        <f t="shared" si="1"/>
        <v>1.0666666666666667</v>
      </c>
      <c r="AN27">
        <v>5</v>
      </c>
    </row>
    <row r="28" spans="1:41">
      <c r="A28" s="49" t="s">
        <v>364</v>
      </c>
      <c r="B28" t="s">
        <v>106</v>
      </c>
      <c r="C28">
        <v>7</v>
      </c>
      <c r="D28">
        <v>1</v>
      </c>
      <c r="E28">
        <v>7</v>
      </c>
      <c r="F28">
        <v>0</v>
      </c>
      <c r="H28">
        <v>2880</v>
      </c>
      <c r="I28">
        <v>48</v>
      </c>
      <c r="J28">
        <v>0</v>
      </c>
      <c r="K28">
        <v>6400</v>
      </c>
      <c r="L28">
        <v>6400</v>
      </c>
      <c r="M28">
        <v>16000</v>
      </c>
      <c r="N28">
        <v>19200</v>
      </c>
      <c r="O28">
        <f t="shared" si="0"/>
        <v>48000</v>
      </c>
      <c r="P28">
        <f t="shared" si="6"/>
        <v>95250</v>
      </c>
      <c r="R28" s="5">
        <v>2800</v>
      </c>
      <c r="S28" s="5">
        <f t="shared" si="7"/>
        <v>700</v>
      </c>
      <c r="T28">
        <f t="shared" si="1"/>
        <v>0.70551181102362204</v>
      </c>
      <c r="AN28">
        <v>6</v>
      </c>
    </row>
    <row r="29" spans="1:41">
      <c r="A29" s="49" t="s">
        <v>364</v>
      </c>
      <c r="B29" t="s">
        <v>106</v>
      </c>
      <c r="C29">
        <v>8</v>
      </c>
      <c r="D29">
        <v>1</v>
      </c>
      <c r="E29">
        <v>8</v>
      </c>
      <c r="F29">
        <v>0</v>
      </c>
      <c r="H29">
        <v>5760</v>
      </c>
      <c r="I29">
        <v>96</v>
      </c>
      <c r="J29">
        <v>0</v>
      </c>
      <c r="K29">
        <v>12800</v>
      </c>
      <c r="L29">
        <v>12800</v>
      </c>
      <c r="M29">
        <v>32000</v>
      </c>
      <c r="N29">
        <v>38400</v>
      </c>
      <c r="O29">
        <f t="shared" si="0"/>
        <v>96000</v>
      </c>
      <c r="P29">
        <f t="shared" si="6"/>
        <v>191250</v>
      </c>
      <c r="R29" s="5">
        <v>3600</v>
      </c>
      <c r="S29" s="5">
        <f t="shared" si="7"/>
        <v>800</v>
      </c>
      <c r="T29">
        <f t="shared" si="1"/>
        <v>0.45176470588235296</v>
      </c>
      <c r="AN29">
        <v>7</v>
      </c>
    </row>
    <row r="30" spans="1:41">
      <c r="A30" s="49" t="s">
        <v>364</v>
      </c>
      <c r="B30" t="s">
        <v>106</v>
      </c>
      <c r="C30">
        <v>9</v>
      </c>
      <c r="D30">
        <v>1</v>
      </c>
      <c r="E30">
        <v>9</v>
      </c>
      <c r="F30">
        <v>0</v>
      </c>
      <c r="H30">
        <v>11520</v>
      </c>
      <c r="I30">
        <v>192</v>
      </c>
      <c r="J30">
        <v>0</v>
      </c>
      <c r="K30">
        <v>25600</v>
      </c>
      <c r="L30">
        <v>25600</v>
      </c>
      <c r="M30">
        <v>64000</v>
      </c>
      <c r="N30">
        <v>76800</v>
      </c>
      <c r="O30">
        <f t="shared" si="0"/>
        <v>192000</v>
      </c>
      <c r="P30">
        <f t="shared" si="6"/>
        <v>383250</v>
      </c>
      <c r="R30" s="5">
        <v>4500</v>
      </c>
      <c r="S30" s="5">
        <f t="shared" si="7"/>
        <v>900</v>
      </c>
      <c r="T30">
        <f t="shared" si="1"/>
        <v>0.28180039138943247</v>
      </c>
      <c r="AN30">
        <v>8</v>
      </c>
    </row>
    <row r="31" spans="1:41" ht="25.5">
      <c r="A31" s="49" t="s">
        <v>364</v>
      </c>
      <c r="B31" t="s">
        <v>106</v>
      </c>
      <c r="C31">
        <v>10</v>
      </c>
      <c r="D31">
        <v>1</v>
      </c>
      <c r="E31">
        <v>10</v>
      </c>
      <c r="F31">
        <v>0</v>
      </c>
      <c r="G31" t="s">
        <v>117</v>
      </c>
      <c r="H31">
        <v>23040</v>
      </c>
      <c r="I31">
        <v>384</v>
      </c>
      <c r="J31">
        <v>0</v>
      </c>
      <c r="K31">
        <v>51200</v>
      </c>
      <c r="L31">
        <v>51200</v>
      </c>
      <c r="M31">
        <v>128000</v>
      </c>
      <c r="N31">
        <v>153600</v>
      </c>
      <c r="O31">
        <f t="shared" si="0"/>
        <v>384000</v>
      </c>
      <c r="P31">
        <f t="shared" si="6"/>
        <v>767250</v>
      </c>
      <c r="R31" s="5">
        <v>5500</v>
      </c>
      <c r="S31" s="5">
        <f t="shared" si="7"/>
        <v>1000</v>
      </c>
      <c r="T31">
        <f t="shared" si="1"/>
        <v>0.17204301075268819</v>
      </c>
      <c r="AN31">
        <v>9</v>
      </c>
    </row>
    <row r="32" spans="1:41">
      <c r="A32" s="49" t="s">
        <v>87</v>
      </c>
      <c r="B32" t="s">
        <v>106</v>
      </c>
      <c r="C32">
        <v>1</v>
      </c>
      <c r="D32">
        <v>1</v>
      </c>
      <c r="E32">
        <v>1</v>
      </c>
      <c r="F32">
        <v>0</v>
      </c>
      <c r="H32">
        <v>5</v>
      </c>
      <c r="I32">
        <v>8.3333333333333329E-2</v>
      </c>
      <c r="J32">
        <v>0</v>
      </c>
      <c r="K32">
        <v>50</v>
      </c>
      <c r="L32">
        <v>300</v>
      </c>
      <c r="M32">
        <v>200</v>
      </c>
      <c r="N32">
        <v>150</v>
      </c>
      <c r="O32">
        <f t="shared" si="0"/>
        <v>700</v>
      </c>
      <c r="P32">
        <f>O32</f>
        <v>700</v>
      </c>
      <c r="R32" s="5">
        <v>100</v>
      </c>
      <c r="S32" s="5">
        <f>R32</f>
        <v>100</v>
      </c>
      <c r="T32">
        <f t="shared" si="1"/>
        <v>3.4285714285714284</v>
      </c>
    </row>
    <row r="33" spans="1:39">
      <c r="A33" s="49" t="s">
        <v>87</v>
      </c>
      <c r="B33" t="s">
        <v>106</v>
      </c>
      <c r="C33">
        <v>2</v>
      </c>
      <c r="D33">
        <v>1</v>
      </c>
      <c r="E33">
        <v>2</v>
      </c>
      <c r="F33">
        <v>0</v>
      </c>
      <c r="H33">
        <v>30</v>
      </c>
      <c r="I33">
        <v>0.5</v>
      </c>
      <c r="J33">
        <v>0</v>
      </c>
      <c r="K33">
        <v>100</v>
      </c>
      <c r="L33">
        <v>600</v>
      </c>
      <c r="M33">
        <v>400</v>
      </c>
      <c r="N33">
        <v>300</v>
      </c>
      <c r="O33">
        <f t="shared" si="0"/>
        <v>1400</v>
      </c>
      <c r="P33">
        <f>P32+O33</f>
        <v>2100</v>
      </c>
      <c r="R33" s="5">
        <v>300</v>
      </c>
      <c r="S33" s="5">
        <f>R33-R32</f>
        <v>200</v>
      </c>
      <c r="T33">
        <f t="shared" si="1"/>
        <v>3.4285714285714284</v>
      </c>
      <c r="AM33">
        <v>1</v>
      </c>
    </row>
    <row r="34" spans="1:39">
      <c r="A34" s="49" t="s">
        <v>87</v>
      </c>
      <c r="B34" t="s">
        <v>106</v>
      </c>
      <c r="C34">
        <v>3</v>
      </c>
      <c r="D34">
        <v>1</v>
      </c>
      <c r="E34">
        <v>3</v>
      </c>
      <c r="F34">
        <v>0</v>
      </c>
      <c r="H34">
        <v>120</v>
      </c>
      <c r="I34">
        <v>2</v>
      </c>
      <c r="J34">
        <v>0</v>
      </c>
      <c r="K34">
        <v>200</v>
      </c>
      <c r="L34">
        <v>1200</v>
      </c>
      <c r="M34">
        <v>800</v>
      </c>
      <c r="N34">
        <v>600</v>
      </c>
      <c r="O34">
        <f t="shared" si="0"/>
        <v>2800</v>
      </c>
      <c r="P34">
        <f t="shared" ref="P34:P41" si="8">P33+O34</f>
        <v>4900</v>
      </c>
      <c r="R34" s="5">
        <v>600</v>
      </c>
      <c r="S34" s="5">
        <f t="shared" ref="S34:S41" si="9">R34-R33</f>
        <v>300</v>
      </c>
      <c r="T34">
        <f t="shared" si="1"/>
        <v>2.9387755102040818</v>
      </c>
      <c r="AM34">
        <v>2</v>
      </c>
    </row>
    <row r="35" spans="1:39">
      <c r="A35" s="49" t="s">
        <v>87</v>
      </c>
      <c r="B35" t="s">
        <v>106</v>
      </c>
      <c r="C35">
        <v>4</v>
      </c>
      <c r="D35">
        <v>1</v>
      </c>
      <c r="E35">
        <v>4</v>
      </c>
      <c r="F35">
        <v>0</v>
      </c>
      <c r="H35">
        <v>240</v>
      </c>
      <c r="I35">
        <v>4</v>
      </c>
      <c r="J35">
        <v>0</v>
      </c>
      <c r="K35">
        <v>400</v>
      </c>
      <c r="L35">
        <v>2400</v>
      </c>
      <c r="M35">
        <v>1600</v>
      </c>
      <c r="N35">
        <v>1200</v>
      </c>
      <c r="O35">
        <f t="shared" si="0"/>
        <v>5600</v>
      </c>
      <c r="P35">
        <f t="shared" si="8"/>
        <v>10500</v>
      </c>
      <c r="R35" s="5">
        <v>1000</v>
      </c>
      <c r="S35" s="5">
        <f t="shared" si="9"/>
        <v>400</v>
      </c>
      <c r="T35">
        <f t="shared" si="1"/>
        <v>2.2857142857142856</v>
      </c>
      <c r="AM35">
        <v>3</v>
      </c>
    </row>
    <row r="36" spans="1:39">
      <c r="A36" s="49" t="s">
        <v>87</v>
      </c>
      <c r="B36" t="s">
        <v>106</v>
      </c>
      <c r="C36">
        <v>5</v>
      </c>
      <c r="D36">
        <v>1</v>
      </c>
      <c r="E36">
        <v>5</v>
      </c>
      <c r="F36">
        <v>0</v>
      </c>
      <c r="H36">
        <v>480</v>
      </c>
      <c r="I36">
        <v>8</v>
      </c>
      <c r="J36">
        <v>0</v>
      </c>
      <c r="K36">
        <v>800</v>
      </c>
      <c r="L36">
        <v>4800</v>
      </c>
      <c r="M36">
        <v>3200</v>
      </c>
      <c r="N36">
        <v>2400</v>
      </c>
      <c r="O36">
        <f t="shared" si="0"/>
        <v>11200</v>
      </c>
      <c r="P36">
        <f t="shared" si="8"/>
        <v>21700</v>
      </c>
      <c r="R36" s="5">
        <v>1500</v>
      </c>
      <c r="S36" s="5">
        <f t="shared" si="9"/>
        <v>500</v>
      </c>
      <c r="T36">
        <f t="shared" si="1"/>
        <v>1.6589861751152073</v>
      </c>
      <c r="AM36">
        <v>4</v>
      </c>
    </row>
    <row r="37" spans="1:39">
      <c r="A37" s="49" t="s">
        <v>87</v>
      </c>
      <c r="B37" t="s">
        <v>106</v>
      </c>
      <c r="C37">
        <v>6</v>
      </c>
      <c r="D37">
        <v>1</v>
      </c>
      <c r="E37">
        <v>6</v>
      </c>
      <c r="F37">
        <v>0</v>
      </c>
      <c r="H37">
        <v>960</v>
      </c>
      <c r="I37">
        <v>16</v>
      </c>
      <c r="J37">
        <v>0</v>
      </c>
      <c r="K37">
        <v>1600</v>
      </c>
      <c r="L37">
        <v>9600</v>
      </c>
      <c r="M37">
        <v>6400</v>
      </c>
      <c r="N37">
        <v>4800</v>
      </c>
      <c r="O37">
        <f t="shared" si="0"/>
        <v>22400</v>
      </c>
      <c r="P37">
        <f t="shared" si="8"/>
        <v>44100</v>
      </c>
      <c r="R37" s="5">
        <v>2100</v>
      </c>
      <c r="S37" s="5">
        <f t="shared" si="9"/>
        <v>600</v>
      </c>
      <c r="T37">
        <f t="shared" si="1"/>
        <v>1.1428571428571428</v>
      </c>
      <c r="AM37">
        <v>5</v>
      </c>
    </row>
    <row r="38" spans="1:39">
      <c r="A38" s="49" t="s">
        <v>87</v>
      </c>
      <c r="B38" t="s">
        <v>106</v>
      </c>
      <c r="C38">
        <v>7</v>
      </c>
      <c r="D38">
        <v>1</v>
      </c>
      <c r="E38">
        <v>7</v>
      </c>
      <c r="F38">
        <v>0</v>
      </c>
      <c r="H38">
        <v>1920</v>
      </c>
      <c r="I38">
        <v>32</v>
      </c>
      <c r="J38">
        <v>0</v>
      </c>
      <c r="K38">
        <v>3200</v>
      </c>
      <c r="L38">
        <v>19200</v>
      </c>
      <c r="M38">
        <v>12800</v>
      </c>
      <c r="N38">
        <v>9600</v>
      </c>
      <c r="O38">
        <f t="shared" si="0"/>
        <v>44800</v>
      </c>
      <c r="P38">
        <f t="shared" si="8"/>
        <v>88900</v>
      </c>
      <c r="R38" s="5">
        <v>2800</v>
      </c>
      <c r="S38" s="5">
        <f t="shared" si="9"/>
        <v>700</v>
      </c>
      <c r="T38">
        <f t="shared" si="1"/>
        <v>0.75590551181102361</v>
      </c>
      <c r="AM38">
        <v>6</v>
      </c>
    </row>
    <row r="39" spans="1:39">
      <c r="A39" s="49" t="s">
        <v>87</v>
      </c>
      <c r="B39" t="s">
        <v>106</v>
      </c>
      <c r="C39">
        <v>8</v>
      </c>
      <c r="D39">
        <v>1</v>
      </c>
      <c r="E39">
        <v>8</v>
      </c>
      <c r="F39">
        <v>0</v>
      </c>
      <c r="H39">
        <v>3840</v>
      </c>
      <c r="I39">
        <v>64</v>
      </c>
      <c r="J39">
        <v>0</v>
      </c>
      <c r="K39">
        <v>6400</v>
      </c>
      <c r="L39">
        <v>38400</v>
      </c>
      <c r="M39">
        <v>25600</v>
      </c>
      <c r="N39">
        <v>19200</v>
      </c>
      <c r="O39">
        <f t="shared" si="0"/>
        <v>89600</v>
      </c>
      <c r="P39">
        <f t="shared" si="8"/>
        <v>178500</v>
      </c>
      <c r="R39" s="5">
        <v>3600</v>
      </c>
      <c r="S39" s="5">
        <f t="shared" si="9"/>
        <v>800</v>
      </c>
      <c r="T39">
        <f t="shared" si="1"/>
        <v>0.48403361344537815</v>
      </c>
      <c r="AM39">
        <v>7</v>
      </c>
    </row>
    <row r="40" spans="1:39">
      <c r="A40" s="49" t="s">
        <v>87</v>
      </c>
      <c r="B40" t="s">
        <v>106</v>
      </c>
      <c r="C40">
        <v>9</v>
      </c>
      <c r="D40">
        <v>1</v>
      </c>
      <c r="E40">
        <v>9</v>
      </c>
      <c r="F40">
        <v>0</v>
      </c>
      <c r="H40">
        <v>7680</v>
      </c>
      <c r="I40">
        <v>128</v>
      </c>
      <c r="J40">
        <v>0</v>
      </c>
      <c r="K40">
        <v>12800</v>
      </c>
      <c r="L40">
        <v>76800</v>
      </c>
      <c r="M40">
        <v>51200</v>
      </c>
      <c r="N40">
        <v>38400</v>
      </c>
      <c r="O40">
        <f t="shared" si="0"/>
        <v>179200</v>
      </c>
      <c r="P40">
        <f t="shared" si="8"/>
        <v>357700</v>
      </c>
      <c r="R40" s="5">
        <v>4500</v>
      </c>
      <c r="S40" s="5">
        <f t="shared" si="9"/>
        <v>900</v>
      </c>
      <c r="T40">
        <f t="shared" si="1"/>
        <v>0.30192899077439195</v>
      </c>
      <c r="AM40">
        <v>8</v>
      </c>
    </row>
    <row r="41" spans="1:39" ht="25.5">
      <c r="A41" s="49" t="s">
        <v>87</v>
      </c>
      <c r="B41" t="s">
        <v>106</v>
      </c>
      <c r="C41">
        <v>10</v>
      </c>
      <c r="D41">
        <v>1</v>
      </c>
      <c r="E41">
        <v>10</v>
      </c>
      <c r="F41">
        <v>0</v>
      </c>
      <c r="G41" t="s">
        <v>117</v>
      </c>
      <c r="H41">
        <v>15360</v>
      </c>
      <c r="I41">
        <v>256</v>
      </c>
      <c r="J41">
        <v>0</v>
      </c>
      <c r="K41">
        <v>25600</v>
      </c>
      <c r="L41">
        <v>153600</v>
      </c>
      <c r="M41">
        <v>102400</v>
      </c>
      <c r="N41">
        <v>76800</v>
      </c>
      <c r="O41">
        <f t="shared" si="0"/>
        <v>358400</v>
      </c>
      <c r="P41">
        <f t="shared" si="8"/>
        <v>716100</v>
      </c>
      <c r="R41" s="5">
        <v>5500</v>
      </c>
      <c r="S41" s="5">
        <f t="shared" si="9"/>
        <v>1000</v>
      </c>
      <c r="T41">
        <f t="shared" si="1"/>
        <v>0.18433179723502305</v>
      </c>
      <c r="AM41">
        <v>9</v>
      </c>
    </row>
    <row r="42" spans="1:39" s="51" customFormat="1">
      <c r="R42" s="52"/>
      <c r="S42" s="52"/>
    </row>
    <row r="43" spans="1:39">
      <c r="A43" s="49" t="s">
        <v>355</v>
      </c>
      <c r="B43" t="s">
        <v>106</v>
      </c>
      <c r="C43">
        <v>1</v>
      </c>
      <c r="D43">
        <v>1</v>
      </c>
      <c r="E43">
        <v>1</v>
      </c>
      <c r="F43">
        <v>0</v>
      </c>
      <c r="H43">
        <v>900</v>
      </c>
      <c r="I43">
        <v>15</v>
      </c>
      <c r="J43">
        <v>0</v>
      </c>
      <c r="K43">
        <v>200</v>
      </c>
      <c r="L43">
        <v>3000</v>
      </c>
      <c r="M43">
        <v>2500</v>
      </c>
      <c r="N43">
        <v>100</v>
      </c>
      <c r="O43">
        <f t="shared" si="0"/>
        <v>5800</v>
      </c>
      <c r="P43">
        <f>O43</f>
        <v>5800</v>
      </c>
      <c r="U43">
        <v>13</v>
      </c>
      <c r="AL43">
        <v>0</v>
      </c>
    </row>
    <row r="44" spans="1:39">
      <c r="A44" s="49" t="s">
        <v>355</v>
      </c>
      <c r="B44" t="s">
        <v>106</v>
      </c>
      <c r="C44">
        <v>2</v>
      </c>
      <c r="D44">
        <v>1</v>
      </c>
      <c r="E44">
        <v>2</v>
      </c>
      <c r="F44">
        <v>0</v>
      </c>
      <c r="H44">
        <v>1800</v>
      </c>
      <c r="I44">
        <v>30</v>
      </c>
      <c r="J44">
        <v>0</v>
      </c>
      <c r="K44">
        <v>400</v>
      </c>
      <c r="L44">
        <v>6000</v>
      </c>
      <c r="M44">
        <v>5000</v>
      </c>
      <c r="N44">
        <v>200</v>
      </c>
      <c r="O44">
        <f t="shared" si="0"/>
        <v>11600</v>
      </c>
      <c r="P44">
        <f>P43+O44</f>
        <v>17400</v>
      </c>
      <c r="U44">
        <v>16</v>
      </c>
      <c r="X44">
        <v>1</v>
      </c>
      <c r="AL44">
        <v>0</v>
      </c>
    </row>
    <row r="45" spans="1:39">
      <c r="A45" s="49" t="s">
        <v>355</v>
      </c>
      <c r="B45" t="s">
        <v>106</v>
      </c>
      <c r="C45">
        <v>3</v>
      </c>
      <c r="D45">
        <v>1</v>
      </c>
      <c r="E45">
        <v>3</v>
      </c>
      <c r="F45">
        <v>0</v>
      </c>
      <c r="H45">
        <v>3600</v>
      </c>
      <c r="I45">
        <v>60</v>
      </c>
      <c r="J45">
        <v>0</v>
      </c>
      <c r="K45">
        <v>800</v>
      </c>
      <c r="L45">
        <v>12000</v>
      </c>
      <c r="M45">
        <v>10000</v>
      </c>
      <c r="N45">
        <v>400</v>
      </c>
      <c r="O45">
        <f t="shared" si="0"/>
        <v>23200</v>
      </c>
      <c r="P45">
        <f t="shared" ref="P45:P52" si="10">P44+O45</f>
        <v>40600</v>
      </c>
      <c r="U45">
        <v>19</v>
      </c>
      <c r="X45">
        <v>2</v>
      </c>
      <c r="AL45">
        <v>1</v>
      </c>
    </row>
    <row r="46" spans="1:39">
      <c r="A46" s="49" t="s">
        <v>355</v>
      </c>
      <c r="B46" t="s">
        <v>106</v>
      </c>
      <c r="C46">
        <v>4</v>
      </c>
      <c r="D46">
        <v>1</v>
      </c>
      <c r="E46">
        <v>4</v>
      </c>
      <c r="F46">
        <v>0</v>
      </c>
      <c r="H46">
        <v>7200</v>
      </c>
      <c r="I46">
        <v>120</v>
      </c>
      <c r="J46">
        <v>0</v>
      </c>
      <c r="K46">
        <v>1600</v>
      </c>
      <c r="L46">
        <v>24000</v>
      </c>
      <c r="M46">
        <v>20000</v>
      </c>
      <c r="N46">
        <v>800</v>
      </c>
      <c r="O46">
        <f t="shared" si="0"/>
        <v>46400</v>
      </c>
      <c r="P46">
        <f t="shared" si="10"/>
        <v>87000</v>
      </c>
      <c r="U46">
        <v>22</v>
      </c>
      <c r="X46">
        <v>3</v>
      </c>
      <c r="AL46">
        <v>2</v>
      </c>
    </row>
    <row r="47" spans="1:39">
      <c r="A47" s="49" t="s">
        <v>355</v>
      </c>
      <c r="B47" t="s">
        <v>106</v>
      </c>
      <c r="C47">
        <v>5</v>
      </c>
      <c r="D47">
        <v>1</v>
      </c>
      <c r="E47">
        <v>5</v>
      </c>
      <c r="F47">
        <v>0</v>
      </c>
      <c r="H47">
        <v>14400</v>
      </c>
      <c r="I47">
        <v>240</v>
      </c>
      <c r="J47">
        <v>0</v>
      </c>
      <c r="K47">
        <v>3200</v>
      </c>
      <c r="L47">
        <v>48000</v>
      </c>
      <c r="M47">
        <v>40000</v>
      </c>
      <c r="N47">
        <v>1600</v>
      </c>
      <c r="O47">
        <f t="shared" si="0"/>
        <v>92800</v>
      </c>
      <c r="P47">
        <f t="shared" si="10"/>
        <v>179800</v>
      </c>
      <c r="U47">
        <v>25</v>
      </c>
      <c r="X47">
        <v>4</v>
      </c>
      <c r="AL47">
        <v>3</v>
      </c>
    </row>
    <row r="48" spans="1:39">
      <c r="A48" s="49" t="s">
        <v>355</v>
      </c>
      <c r="B48" t="s">
        <v>106</v>
      </c>
      <c r="C48">
        <v>6</v>
      </c>
      <c r="D48">
        <v>1</v>
      </c>
      <c r="E48">
        <v>6</v>
      </c>
      <c r="F48">
        <v>0</v>
      </c>
      <c r="H48">
        <v>28800</v>
      </c>
      <c r="I48">
        <v>480</v>
      </c>
      <c r="J48">
        <v>0</v>
      </c>
      <c r="K48">
        <v>6400</v>
      </c>
      <c r="L48">
        <v>96000</v>
      </c>
      <c r="M48">
        <v>80000</v>
      </c>
      <c r="N48">
        <v>3200</v>
      </c>
      <c r="O48">
        <f t="shared" si="0"/>
        <v>185600</v>
      </c>
      <c r="P48">
        <f t="shared" si="10"/>
        <v>365400</v>
      </c>
      <c r="U48">
        <v>28</v>
      </c>
      <c r="X48">
        <v>5</v>
      </c>
      <c r="AL48">
        <v>4</v>
      </c>
    </row>
    <row r="49" spans="1:38">
      <c r="A49" s="49" t="s">
        <v>355</v>
      </c>
      <c r="B49" t="s">
        <v>106</v>
      </c>
      <c r="C49">
        <v>7</v>
      </c>
      <c r="D49">
        <v>1</v>
      </c>
      <c r="E49">
        <v>7</v>
      </c>
      <c r="F49">
        <v>0</v>
      </c>
      <c r="H49">
        <v>57600</v>
      </c>
      <c r="I49">
        <v>960</v>
      </c>
      <c r="J49">
        <v>0</v>
      </c>
      <c r="K49">
        <v>12800</v>
      </c>
      <c r="L49">
        <v>192000</v>
      </c>
      <c r="M49">
        <v>160000</v>
      </c>
      <c r="N49">
        <v>6400</v>
      </c>
      <c r="O49">
        <f t="shared" si="0"/>
        <v>371200</v>
      </c>
      <c r="P49">
        <f t="shared" si="10"/>
        <v>736600</v>
      </c>
      <c r="U49">
        <v>31</v>
      </c>
      <c r="X49">
        <v>6</v>
      </c>
      <c r="AL49">
        <v>5</v>
      </c>
    </row>
    <row r="50" spans="1:38">
      <c r="A50" s="49" t="s">
        <v>355</v>
      </c>
      <c r="B50" t="s">
        <v>106</v>
      </c>
      <c r="C50">
        <v>8</v>
      </c>
      <c r="D50">
        <v>1</v>
      </c>
      <c r="E50">
        <v>8</v>
      </c>
      <c r="F50">
        <v>0</v>
      </c>
      <c r="H50">
        <v>115200</v>
      </c>
      <c r="I50">
        <v>1920</v>
      </c>
      <c r="J50">
        <v>0</v>
      </c>
      <c r="K50">
        <v>25600</v>
      </c>
      <c r="L50">
        <v>384000</v>
      </c>
      <c r="M50">
        <v>320000</v>
      </c>
      <c r="N50">
        <v>12800</v>
      </c>
      <c r="O50">
        <f t="shared" si="0"/>
        <v>742400</v>
      </c>
      <c r="P50">
        <f t="shared" si="10"/>
        <v>1479000</v>
      </c>
      <c r="U50">
        <v>34</v>
      </c>
      <c r="X50">
        <v>7</v>
      </c>
      <c r="AL50">
        <v>6</v>
      </c>
    </row>
    <row r="51" spans="1:38">
      <c r="A51" s="49" t="s">
        <v>355</v>
      </c>
      <c r="B51" t="s">
        <v>106</v>
      </c>
      <c r="C51">
        <v>9</v>
      </c>
      <c r="D51">
        <v>1</v>
      </c>
      <c r="E51">
        <v>9</v>
      </c>
      <c r="F51">
        <v>0</v>
      </c>
      <c r="H51">
        <v>230400</v>
      </c>
      <c r="I51">
        <v>3840</v>
      </c>
      <c r="J51">
        <v>0</v>
      </c>
      <c r="K51">
        <v>51200</v>
      </c>
      <c r="L51">
        <v>768000</v>
      </c>
      <c r="M51">
        <v>640000</v>
      </c>
      <c r="N51">
        <v>25600</v>
      </c>
      <c r="O51">
        <f t="shared" si="0"/>
        <v>1484800</v>
      </c>
      <c r="P51">
        <f t="shared" si="10"/>
        <v>2963800</v>
      </c>
      <c r="U51">
        <v>37</v>
      </c>
      <c r="X51">
        <v>8</v>
      </c>
      <c r="AL51">
        <v>7</v>
      </c>
    </row>
    <row r="52" spans="1:38" ht="25.5">
      <c r="A52" s="49" t="s">
        <v>355</v>
      </c>
      <c r="B52" t="s">
        <v>106</v>
      </c>
      <c r="C52">
        <v>10</v>
      </c>
      <c r="D52">
        <v>1</v>
      </c>
      <c r="E52">
        <v>10</v>
      </c>
      <c r="F52">
        <v>0</v>
      </c>
      <c r="G52" t="s">
        <v>117</v>
      </c>
      <c r="H52">
        <v>460800</v>
      </c>
      <c r="I52">
        <v>7680</v>
      </c>
      <c r="J52">
        <v>0</v>
      </c>
      <c r="K52">
        <v>102400</v>
      </c>
      <c r="L52">
        <v>1536000</v>
      </c>
      <c r="M52">
        <v>1280000</v>
      </c>
      <c r="N52">
        <v>51200</v>
      </c>
      <c r="O52">
        <f t="shared" si="0"/>
        <v>2969600</v>
      </c>
      <c r="P52">
        <f t="shared" si="10"/>
        <v>5933400</v>
      </c>
      <c r="U52">
        <v>40</v>
      </c>
      <c r="X52">
        <v>9</v>
      </c>
      <c r="AL52">
        <v>8</v>
      </c>
    </row>
    <row r="53" spans="1:38">
      <c r="A53" s="49" t="s">
        <v>358</v>
      </c>
      <c r="B53" t="s">
        <v>106</v>
      </c>
      <c r="C53">
        <v>1</v>
      </c>
      <c r="D53">
        <v>1</v>
      </c>
      <c r="E53">
        <v>1</v>
      </c>
      <c r="F53">
        <v>0</v>
      </c>
      <c r="H53">
        <v>5</v>
      </c>
      <c r="I53">
        <v>8.3333333333333329E-2</v>
      </c>
      <c r="J53">
        <v>0</v>
      </c>
      <c r="K53">
        <v>100</v>
      </c>
      <c r="L53">
        <v>500</v>
      </c>
      <c r="M53">
        <v>100</v>
      </c>
      <c r="N53">
        <v>50</v>
      </c>
      <c r="O53">
        <f t="shared" si="0"/>
        <v>750</v>
      </c>
      <c r="P53">
        <f>O53</f>
        <v>750</v>
      </c>
      <c r="V53" s="5">
        <v>100</v>
      </c>
      <c r="W53" s="5">
        <f>0.05*V53*10</f>
        <v>50</v>
      </c>
    </row>
    <row r="54" spans="1:38">
      <c r="A54" s="49" t="s">
        <v>358</v>
      </c>
      <c r="B54" t="s">
        <v>106</v>
      </c>
      <c r="C54">
        <v>2</v>
      </c>
      <c r="D54">
        <v>1</v>
      </c>
      <c r="E54">
        <v>2</v>
      </c>
      <c r="F54">
        <v>0</v>
      </c>
      <c r="H54">
        <v>30</v>
      </c>
      <c r="I54">
        <v>0.5</v>
      </c>
      <c r="J54">
        <v>0</v>
      </c>
      <c r="K54">
        <v>200</v>
      </c>
      <c r="L54">
        <v>1000</v>
      </c>
      <c r="M54">
        <v>200</v>
      </c>
      <c r="N54">
        <v>100</v>
      </c>
      <c r="O54">
        <f t="shared" si="0"/>
        <v>1500</v>
      </c>
      <c r="P54">
        <f>P53+O54</f>
        <v>2250</v>
      </c>
      <c r="V54" s="5">
        <v>300</v>
      </c>
      <c r="W54" s="5">
        <f t="shared" ref="W54:W62" si="11">0.05*V54*10</f>
        <v>150</v>
      </c>
      <c r="X54">
        <v>1</v>
      </c>
      <c r="Z54">
        <v>1</v>
      </c>
    </row>
    <row r="55" spans="1:38">
      <c r="A55" s="49" t="s">
        <v>358</v>
      </c>
      <c r="B55" t="s">
        <v>106</v>
      </c>
      <c r="C55">
        <v>3</v>
      </c>
      <c r="D55">
        <v>1</v>
      </c>
      <c r="E55">
        <v>3</v>
      </c>
      <c r="F55">
        <v>0</v>
      </c>
      <c r="H55">
        <v>120</v>
      </c>
      <c r="I55">
        <v>2</v>
      </c>
      <c r="J55">
        <v>0</v>
      </c>
      <c r="K55">
        <v>400</v>
      </c>
      <c r="L55">
        <v>2000</v>
      </c>
      <c r="M55">
        <v>400</v>
      </c>
      <c r="N55">
        <v>200</v>
      </c>
      <c r="O55">
        <f t="shared" si="0"/>
        <v>3000</v>
      </c>
      <c r="P55">
        <f t="shared" ref="P55:P61" si="12">P54+O55</f>
        <v>5250</v>
      </c>
      <c r="V55" s="5">
        <v>600</v>
      </c>
      <c r="W55" s="5">
        <f t="shared" si="11"/>
        <v>300</v>
      </c>
      <c r="X55">
        <v>2</v>
      </c>
      <c r="Z55">
        <v>2</v>
      </c>
    </row>
    <row r="56" spans="1:38">
      <c r="A56" s="49" t="s">
        <v>358</v>
      </c>
      <c r="B56" t="s">
        <v>106</v>
      </c>
      <c r="C56">
        <v>4</v>
      </c>
      <c r="D56">
        <v>1</v>
      </c>
      <c r="E56">
        <v>4</v>
      </c>
      <c r="F56">
        <v>0</v>
      </c>
      <c r="H56">
        <v>240</v>
      </c>
      <c r="I56">
        <v>4</v>
      </c>
      <c r="J56">
        <v>0</v>
      </c>
      <c r="K56">
        <v>800</v>
      </c>
      <c r="L56">
        <v>4000</v>
      </c>
      <c r="M56">
        <v>800</v>
      </c>
      <c r="N56">
        <v>400</v>
      </c>
      <c r="O56">
        <f t="shared" si="0"/>
        <v>6000</v>
      </c>
      <c r="P56">
        <f t="shared" si="12"/>
        <v>11250</v>
      </c>
      <c r="V56" s="5">
        <v>1000</v>
      </c>
      <c r="W56" s="5">
        <f t="shared" si="11"/>
        <v>500</v>
      </c>
      <c r="X56">
        <v>3</v>
      </c>
      <c r="Z56">
        <v>3</v>
      </c>
    </row>
    <row r="57" spans="1:38">
      <c r="A57" s="49" t="s">
        <v>358</v>
      </c>
      <c r="B57" t="s">
        <v>106</v>
      </c>
      <c r="C57">
        <v>5</v>
      </c>
      <c r="D57">
        <v>1</v>
      </c>
      <c r="E57">
        <v>5</v>
      </c>
      <c r="F57">
        <v>0</v>
      </c>
      <c r="H57">
        <v>480</v>
      </c>
      <c r="I57">
        <v>8</v>
      </c>
      <c r="J57">
        <v>0</v>
      </c>
      <c r="K57">
        <v>1600</v>
      </c>
      <c r="L57">
        <v>8000</v>
      </c>
      <c r="M57">
        <v>1600</v>
      </c>
      <c r="N57">
        <v>800</v>
      </c>
      <c r="O57">
        <f t="shared" si="0"/>
        <v>12000</v>
      </c>
      <c r="P57">
        <f t="shared" si="12"/>
        <v>23250</v>
      </c>
      <c r="V57" s="5">
        <v>1500</v>
      </c>
      <c r="W57" s="5">
        <f t="shared" si="11"/>
        <v>750</v>
      </c>
      <c r="X57">
        <v>4</v>
      </c>
      <c r="Z57">
        <v>4</v>
      </c>
    </row>
    <row r="58" spans="1:38">
      <c r="A58" s="49" t="s">
        <v>358</v>
      </c>
      <c r="B58" t="s">
        <v>106</v>
      </c>
      <c r="C58">
        <v>6</v>
      </c>
      <c r="D58">
        <v>1</v>
      </c>
      <c r="E58">
        <v>6</v>
      </c>
      <c r="F58">
        <v>0</v>
      </c>
      <c r="H58">
        <v>960</v>
      </c>
      <c r="I58">
        <v>16</v>
      </c>
      <c r="J58">
        <v>0</v>
      </c>
      <c r="K58">
        <v>3200</v>
      </c>
      <c r="L58">
        <v>16000</v>
      </c>
      <c r="M58">
        <v>3200</v>
      </c>
      <c r="N58">
        <v>1600</v>
      </c>
      <c r="O58">
        <f t="shared" si="0"/>
        <v>24000</v>
      </c>
      <c r="P58">
        <f t="shared" si="12"/>
        <v>47250</v>
      </c>
      <c r="V58" s="5">
        <v>2100</v>
      </c>
      <c r="W58" s="5">
        <f t="shared" si="11"/>
        <v>1050</v>
      </c>
      <c r="X58">
        <v>5</v>
      </c>
      <c r="Z58">
        <v>5</v>
      </c>
    </row>
    <row r="59" spans="1:38">
      <c r="A59" s="49" t="s">
        <v>358</v>
      </c>
      <c r="B59" t="s">
        <v>106</v>
      </c>
      <c r="C59">
        <v>7</v>
      </c>
      <c r="D59">
        <v>1</v>
      </c>
      <c r="E59">
        <v>7</v>
      </c>
      <c r="F59">
        <v>0</v>
      </c>
      <c r="H59">
        <v>1920</v>
      </c>
      <c r="I59">
        <v>32</v>
      </c>
      <c r="J59">
        <v>0</v>
      </c>
      <c r="K59">
        <v>6400</v>
      </c>
      <c r="L59">
        <v>32000</v>
      </c>
      <c r="M59">
        <v>6400</v>
      </c>
      <c r="N59">
        <v>3200</v>
      </c>
      <c r="O59">
        <f t="shared" si="0"/>
        <v>48000</v>
      </c>
      <c r="P59">
        <f t="shared" si="12"/>
        <v>95250</v>
      </c>
      <c r="V59" s="5">
        <v>2800</v>
      </c>
      <c r="W59" s="5">
        <f t="shared" si="11"/>
        <v>1400</v>
      </c>
      <c r="X59">
        <v>6</v>
      </c>
      <c r="Z59">
        <v>6</v>
      </c>
    </row>
    <row r="60" spans="1:38">
      <c r="A60" s="49" t="s">
        <v>358</v>
      </c>
      <c r="B60" t="s">
        <v>106</v>
      </c>
      <c r="C60">
        <v>8</v>
      </c>
      <c r="D60">
        <v>1</v>
      </c>
      <c r="E60">
        <v>8</v>
      </c>
      <c r="F60">
        <v>0</v>
      </c>
      <c r="H60">
        <v>3840</v>
      </c>
      <c r="I60">
        <v>64</v>
      </c>
      <c r="J60">
        <v>0</v>
      </c>
      <c r="K60">
        <v>12800</v>
      </c>
      <c r="L60">
        <v>64000</v>
      </c>
      <c r="M60">
        <v>12800</v>
      </c>
      <c r="N60">
        <v>6400</v>
      </c>
      <c r="O60">
        <f t="shared" si="0"/>
        <v>96000</v>
      </c>
      <c r="P60">
        <f t="shared" si="12"/>
        <v>191250</v>
      </c>
      <c r="V60" s="5">
        <v>3600</v>
      </c>
      <c r="W60" s="5">
        <f t="shared" si="11"/>
        <v>1800</v>
      </c>
      <c r="X60">
        <v>7</v>
      </c>
      <c r="Z60">
        <v>7</v>
      </c>
    </row>
    <row r="61" spans="1:38">
      <c r="A61" s="49" t="s">
        <v>358</v>
      </c>
      <c r="B61" t="s">
        <v>106</v>
      </c>
      <c r="C61">
        <v>9</v>
      </c>
      <c r="D61">
        <v>1</v>
      </c>
      <c r="E61">
        <v>9</v>
      </c>
      <c r="F61">
        <v>0</v>
      </c>
      <c r="H61">
        <v>7680</v>
      </c>
      <c r="I61">
        <v>128</v>
      </c>
      <c r="J61">
        <v>0</v>
      </c>
      <c r="K61">
        <v>25600</v>
      </c>
      <c r="L61">
        <v>128000</v>
      </c>
      <c r="M61">
        <v>25600</v>
      </c>
      <c r="N61">
        <v>12800</v>
      </c>
      <c r="O61">
        <f t="shared" si="0"/>
        <v>192000</v>
      </c>
      <c r="P61">
        <f t="shared" si="12"/>
        <v>383250</v>
      </c>
      <c r="V61" s="5">
        <v>4500</v>
      </c>
      <c r="W61" s="5">
        <f t="shared" si="11"/>
        <v>2250</v>
      </c>
      <c r="X61">
        <v>8</v>
      </c>
      <c r="Z61">
        <v>8</v>
      </c>
    </row>
    <row r="62" spans="1:38" ht="25.5">
      <c r="A62" s="49" t="s">
        <v>358</v>
      </c>
      <c r="B62" t="s">
        <v>106</v>
      </c>
      <c r="C62">
        <v>10</v>
      </c>
      <c r="D62">
        <v>1</v>
      </c>
      <c r="E62">
        <v>10</v>
      </c>
      <c r="F62">
        <v>0</v>
      </c>
      <c r="G62" t="s">
        <v>117</v>
      </c>
      <c r="H62">
        <v>15360</v>
      </c>
      <c r="I62">
        <v>256</v>
      </c>
      <c r="J62">
        <v>0</v>
      </c>
      <c r="K62">
        <v>51200</v>
      </c>
      <c r="L62">
        <v>256000</v>
      </c>
      <c r="M62">
        <v>51200</v>
      </c>
      <c r="N62">
        <v>25600</v>
      </c>
      <c r="O62">
        <f t="shared" si="0"/>
        <v>384000</v>
      </c>
      <c r="P62">
        <f>P61+O62</f>
        <v>767250</v>
      </c>
      <c r="V62" s="5">
        <v>5500</v>
      </c>
      <c r="W62" s="5">
        <f t="shared" si="11"/>
        <v>2750</v>
      </c>
      <c r="X62">
        <v>9</v>
      </c>
      <c r="Z62">
        <v>9</v>
      </c>
    </row>
    <row r="63" spans="1:38" s="53" customFormat="1">
      <c r="V63" s="54"/>
      <c r="W63" s="54"/>
    </row>
    <row r="64" spans="1:38">
      <c r="A64" s="49" t="s">
        <v>356</v>
      </c>
      <c r="B64" t="s">
        <v>106</v>
      </c>
      <c r="C64">
        <v>1</v>
      </c>
      <c r="D64">
        <v>1</v>
      </c>
      <c r="E64">
        <v>1</v>
      </c>
      <c r="F64">
        <v>2</v>
      </c>
      <c r="H64">
        <v>15</v>
      </c>
      <c r="I64">
        <v>0.25</v>
      </c>
      <c r="J64">
        <v>0</v>
      </c>
      <c r="K64">
        <v>120</v>
      </c>
      <c r="L64">
        <v>2500</v>
      </c>
      <c r="M64">
        <v>1500</v>
      </c>
      <c r="N64">
        <v>200</v>
      </c>
      <c r="O64">
        <f t="shared" ref="O64" si="13">SUM(K64:N64)</f>
        <v>4320</v>
      </c>
      <c r="P64">
        <f>P63+O64</f>
        <v>4320</v>
      </c>
    </row>
    <row r="65" spans="1:57">
      <c r="A65" s="49" t="s">
        <v>356</v>
      </c>
      <c r="B65" t="s">
        <v>106</v>
      </c>
      <c r="C65">
        <v>2</v>
      </c>
      <c r="D65">
        <v>1</v>
      </c>
      <c r="E65">
        <v>2</v>
      </c>
      <c r="F65">
        <v>2</v>
      </c>
      <c r="H65">
        <v>960</v>
      </c>
      <c r="I65">
        <v>16</v>
      </c>
      <c r="J65">
        <v>0</v>
      </c>
      <c r="K65">
        <v>240</v>
      </c>
      <c r="L65">
        <v>5000</v>
      </c>
      <c r="M65">
        <v>3000</v>
      </c>
      <c r="N65">
        <v>400</v>
      </c>
      <c r="O65">
        <f t="shared" ref="O65:O82" si="14">SUM(K65:N65)</f>
        <v>8640</v>
      </c>
      <c r="P65">
        <f t="shared" ref="P65:P82" si="15">P64+O65</f>
        <v>12960</v>
      </c>
      <c r="Y65">
        <v>1</v>
      </c>
    </row>
    <row r="66" spans="1:57">
      <c r="A66" s="49" t="s">
        <v>356</v>
      </c>
      <c r="B66" t="s">
        <v>106</v>
      </c>
      <c r="C66">
        <v>3</v>
      </c>
      <c r="D66">
        <v>1</v>
      </c>
      <c r="E66">
        <v>3</v>
      </c>
      <c r="F66">
        <v>2</v>
      </c>
      <c r="H66">
        <v>1920</v>
      </c>
      <c r="I66">
        <v>32</v>
      </c>
      <c r="J66">
        <v>0</v>
      </c>
      <c r="K66">
        <v>480</v>
      </c>
      <c r="L66">
        <v>10000</v>
      </c>
      <c r="M66">
        <v>6000</v>
      </c>
      <c r="N66">
        <v>800</v>
      </c>
      <c r="O66">
        <f t="shared" si="14"/>
        <v>17280</v>
      </c>
      <c r="P66">
        <f t="shared" si="15"/>
        <v>30240</v>
      </c>
      <c r="Y66">
        <v>2</v>
      </c>
    </row>
    <row r="67" spans="1:57">
      <c r="A67" s="49" t="s">
        <v>356</v>
      </c>
      <c r="B67" t="s">
        <v>106</v>
      </c>
      <c r="C67">
        <v>4</v>
      </c>
      <c r="D67">
        <v>1</v>
      </c>
      <c r="E67">
        <v>4</v>
      </c>
      <c r="F67">
        <v>2</v>
      </c>
      <c r="H67">
        <v>3840</v>
      </c>
      <c r="I67">
        <v>64</v>
      </c>
      <c r="J67">
        <v>0</v>
      </c>
      <c r="K67">
        <v>960</v>
      </c>
      <c r="L67">
        <v>20000</v>
      </c>
      <c r="M67">
        <v>12000</v>
      </c>
      <c r="N67">
        <v>1600</v>
      </c>
      <c r="O67">
        <f t="shared" si="14"/>
        <v>34560</v>
      </c>
      <c r="P67">
        <f t="shared" si="15"/>
        <v>64800</v>
      </c>
      <c r="Y67">
        <v>3</v>
      </c>
    </row>
    <row r="68" spans="1:57">
      <c r="A68" s="49" t="s">
        <v>356</v>
      </c>
      <c r="B68" t="s">
        <v>106</v>
      </c>
      <c r="C68">
        <v>5</v>
      </c>
      <c r="D68">
        <v>1</v>
      </c>
      <c r="E68">
        <v>5</v>
      </c>
      <c r="F68">
        <v>2</v>
      </c>
      <c r="H68">
        <v>7680</v>
      </c>
      <c r="I68">
        <v>128</v>
      </c>
      <c r="J68">
        <v>0</v>
      </c>
      <c r="K68">
        <v>1920</v>
      </c>
      <c r="L68">
        <v>40000</v>
      </c>
      <c r="M68">
        <v>24000</v>
      </c>
      <c r="N68">
        <v>3200</v>
      </c>
      <c r="O68">
        <f t="shared" si="14"/>
        <v>69120</v>
      </c>
      <c r="P68">
        <f t="shared" si="15"/>
        <v>133920</v>
      </c>
      <c r="Y68">
        <v>4</v>
      </c>
    </row>
    <row r="69" spans="1:57">
      <c r="A69" s="49" t="s">
        <v>356</v>
      </c>
      <c r="B69" t="s">
        <v>106</v>
      </c>
      <c r="C69">
        <v>6</v>
      </c>
      <c r="D69">
        <v>1</v>
      </c>
      <c r="E69">
        <v>6</v>
      </c>
      <c r="F69">
        <v>2</v>
      </c>
      <c r="H69">
        <v>15360</v>
      </c>
      <c r="I69">
        <v>256</v>
      </c>
      <c r="J69">
        <v>0</v>
      </c>
      <c r="K69">
        <v>3840</v>
      </c>
      <c r="L69">
        <v>80000</v>
      </c>
      <c r="M69">
        <v>48000</v>
      </c>
      <c r="N69">
        <v>6400</v>
      </c>
      <c r="O69">
        <f t="shared" si="14"/>
        <v>138240</v>
      </c>
      <c r="P69">
        <f t="shared" si="15"/>
        <v>272160</v>
      </c>
      <c r="Y69">
        <v>5</v>
      </c>
    </row>
    <row r="70" spans="1:57">
      <c r="A70" s="49" t="s">
        <v>356</v>
      </c>
      <c r="B70" t="s">
        <v>106</v>
      </c>
      <c r="C70">
        <v>7</v>
      </c>
      <c r="D70">
        <v>1</v>
      </c>
      <c r="E70">
        <v>7</v>
      </c>
      <c r="F70">
        <v>2</v>
      </c>
      <c r="H70">
        <v>30720</v>
      </c>
      <c r="I70">
        <v>512</v>
      </c>
      <c r="J70">
        <v>0</v>
      </c>
      <c r="K70">
        <v>7680</v>
      </c>
      <c r="L70">
        <v>160000</v>
      </c>
      <c r="M70">
        <v>96000</v>
      </c>
      <c r="N70">
        <v>12800</v>
      </c>
      <c r="O70">
        <f t="shared" si="14"/>
        <v>276480</v>
      </c>
      <c r="P70">
        <f t="shared" si="15"/>
        <v>548640</v>
      </c>
      <c r="Y70">
        <v>6</v>
      </c>
    </row>
    <row r="71" spans="1:57">
      <c r="A71" s="49" t="s">
        <v>356</v>
      </c>
      <c r="B71" t="s">
        <v>106</v>
      </c>
      <c r="C71">
        <v>8</v>
      </c>
      <c r="D71">
        <v>1</v>
      </c>
      <c r="E71">
        <v>8</v>
      </c>
      <c r="F71">
        <v>2</v>
      </c>
      <c r="H71">
        <v>61440</v>
      </c>
      <c r="I71">
        <v>1024</v>
      </c>
      <c r="J71">
        <v>0</v>
      </c>
      <c r="K71">
        <v>15360</v>
      </c>
      <c r="L71">
        <v>320000</v>
      </c>
      <c r="M71">
        <v>192000</v>
      </c>
      <c r="N71">
        <v>25600</v>
      </c>
      <c r="O71">
        <f t="shared" si="14"/>
        <v>552960</v>
      </c>
      <c r="P71">
        <f t="shared" si="15"/>
        <v>1101600</v>
      </c>
      <c r="Y71">
        <v>7</v>
      </c>
    </row>
    <row r="72" spans="1:57">
      <c r="A72" s="49" t="s">
        <v>356</v>
      </c>
      <c r="B72" t="s">
        <v>106</v>
      </c>
      <c r="C72">
        <v>9</v>
      </c>
      <c r="D72">
        <v>1</v>
      </c>
      <c r="E72">
        <v>9</v>
      </c>
      <c r="F72">
        <v>2</v>
      </c>
      <c r="H72">
        <v>122880</v>
      </c>
      <c r="I72">
        <v>2048</v>
      </c>
      <c r="J72">
        <v>0</v>
      </c>
      <c r="K72">
        <v>30720</v>
      </c>
      <c r="L72">
        <v>640000</v>
      </c>
      <c r="M72">
        <v>384000</v>
      </c>
      <c r="N72">
        <v>51200</v>
      </c>
      <c r="O72">
        <f t="shared" si="14"/>
        <v>1105920</v>
      </c>
      <c r="P72">
        <f t="shared" si="15"/>
        <v>2207520</v>
      </c>
      <c r="Y72">
        <v>8</v>
      </c>
    </row>
    <row r="73" spans="1:57">
      <c r="A73" s="49" t="s">
        <v>356</v>
      </c>
      <c r="B73" t="s">
        <v>106</v>
      </c>
      <c r="C73">
        <v>10</v>
      </c>
      <c r="D73">
        <v>1</v>
      </c>
      <c r="E73">
        <v>10</v>
      </c>
      <c r="F73">
        <v>2</v>
      </c>
      <c r="H73">
        <f t="shared" ref="H73" si="16">H72*2</f>
        <v>245760</v>
      </c>
      <c r="I73">
        <f t="shared" ref="I73" si="17">H73/60</f>
        <v>4096</v>
      </c>
      <c r="J73">
        <v>0</v>
      </c>
      <c r="K73">
        <f t="shared" ref="K73:N73" si="18">K72*2</f>
        <v>61440</v>
      </c>
      <c r="L73">
        <f t="shared" si="18"/>
        <v>1280000</v>
      </c>
      <c r="M73">
        <f t="shared" si="18"/>
        <v>768000</v>
      </c>
      <c r="N73">
        <f t="shared" si="18"/>
        <v>102400</v>
      </c>
      <c r="O73">
        <f t="shared" si="14"/>
        <v>2211840</v>
      </c>
      <c r="P73">
        <f t="shared" si="15"/>
        <v>4419360</v>
      </c>
      <c r="Y73">
        <f t="shared" ref="Y73" si="19">Y72+1</f>
        <v>9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>
      <c r="A74" s="49" t="s">
        <v>75</v>
      </c>
      <c r="B74" t="s">
        <v>106</v>
      </c>
      <c r="C74">
        <v>1</v>
      </c>
      <c r="D74">
        <v>1</v>
      </c>
      <c r="E74">
        <v>1</v>
      </c>
      <c r="F74">
        <v>2</v>
      </c>
      <c r="H74">
        <v>300</v>
      </c>
      <c r="I74">
        <v>5</v>
      </c>
      <c r="J74">
        <v>0</v>
      </c>
      <c r="K74">
        <v>250</v>
      </c>
      <c r="L74">
        <v>1200</v>
      </c>
      <c r="M74">
        <v>1500</v>
      </c>
      <c r="N74">
        <v>500</v>
      </c>
      <c r="O74">
        <f t="shared" si="14"/>
        <v>3450</v>
      </c>
      <c r="P74">
        <f>O74</f>
        <v>3450</v>
      </c>
    </row>
    <row r="75" spans="1:57">
      <c r="A75" s="49" t="s">
        <v>75</v>
      </c>
      <c r="B75" t="s">
        <v>106</v>
      </c>
      <c r="C75">
        <v>2</v>
      </c>
      <c r="D75">
        <v>1</v>
      </c>
      <c r="E75">
        <v>2</v>
      </c>
      <c r="F75">
        <v>2</v>
      </c>
      <c r="H75">
        <v>600</v>
      </c>
      <c r="I75">
        <v>10</v>
      </c>
      <c r="J75">
        <v>0</v>
      </c>
      <c r="K75">
        <v>500</v>
      </c>
      <c r="L75">
        <v>2400</v>
      </c>
      <c r="M75">
        <v>3000</v>
      </c>
      <c r="N75">
        <v>1000</v>
      </c>
      <c r="O75">
        <f t="shared" si="14"/>
        <v>6900</v>
      </c>
      <c r="P75">
        <f t="shared" si="15"/>
        <v>10350</v>
      </c>
      <c r="AA75">
        <v>1</v>
      </c>
    </row>
    <row r="76" spans="1:57">
      <c r="A76" s="49" t="s">
        <v>75</v>
      </c>
      <c r="B76" t="s">
        <v>106</v>
      </c>
      <c r="C76">
        <v>3</v>
      </c>
      <c r="D76">
        <v>1</v>
      </c>
      <c r="E76">
        <v>3</v>
      </c>
      <c r="F76">
        <v>2</v>
      </c>
      <c r="H76">
        <v>1200</v>
      </c>
      <c r="I76">
        <v>20</v>
      </c>
      <c r="J76">
        <v>0</v>
      </c>
      <c r="K76">
        <v>1000</v>
      </c>
      <c r="L76">
        <v>4800</v>
      </c>
      <c r="M76">
        <v>6000</v>
      </c>
      <c r="N76">
        <v>2000</v>
      </c>
      <c r="O76">
        <f t="shared" si="14"/>
        <v>13800</v>
      </c>
      <c r="P76">
        <f t="shared" si="15"/>
        <v>24150</v>
      </c>
      <c r="AA76">
        <v>2</v>
      </c>
    </row>
    <row r="77" spans="1:57">
      <c r="A77" s="49" t="s">
        <v>75</v>
      </c>
      <c r="B77" t="s">
        <v>106</v>
      </c>
      <c r="C77">
        <v>4</v>
      </c>
      <c r="D77">
        <v>1</v>
      </c>
      <c r="E77">
        <v>4</v>
      </c>
      <c r="F77">
        <v>2</v>
      </c>
      <c r="H77">
        <v>2400</v>
      </c>
      <c r="I77">
        <v>40</v>
      </c>
      <c r="J77">
        <v>0</v>
      </c>
      <c r="K77">
        <v>2000</v>
      </c>
      <c r="L77">
        <v>9600</v>
      </c>
      <c r="M77">
        <v>12000</v>
      </c>
      <c r="N77">
        <v>4000</v>
      </c>
      <c r="O77">
        <f t="shared" si="14"/>
        <v>27600</v>
      </c>
      <c r="P77">
        <f t="shared" si="15"/>
        <v>51750</v>
      </c>
      <c r="AA77">
        <v>3</v>
      </c>
    </row>
    <row r="78" spans="1:57">
      <c r="A78" s="49" t="s">
        <v>75</v>
      </c>
      <c r="B78" t="s">
        <v>106</v>
      </c>
      <c r="C78">
        <v>5</v>
      </c>
      <c r="D78">
        <v>1</v>
      </c>
      <c r="E78">
        <v>5</v>
      </c>
      <c r="F78">
        <v>2</v>
      </c>
      <c r="H78">
        <v>4800</v>
      </c>
      <c r="I78">
        <v>80</v>
      </c>
      <c r="J78">
        <v>0</v>
      </c>
      <c r="K78">
        <v>4000</v>
      </c>
      <c r="L78">
        <v>19200</v>
      </c>
      <c r="M78">
        <v>24000</v>
      </c>
      <c r="N78">
        <v>8000</v>
      </c>
      <c r="O78">
        <f t="shared" si="14"/>
        <v>55200</v>
      </c>
      <c r="P78">
        <f t="shared" si="15"/>
        <v>106950</v>
      </c>
      <c r="AA78">
        <v>4</v>
      </c>
    </row>
    <row r="79" spans="1:57">
      <c r="A79" s="49" t="s">
        <v>75</v>
      </c>
      <c r="B79" t="s">
        <v>106</v>
      </c>
      <c r="C79">
        <v>6</v>
      </c>
      <c r="D79">
        <v>1</v>
      </c>
      <c r="E79">
        <v>6</v>
      </c>
      <c r="F79">
        <v>2</v>
      </c>
      <c r="H79">
        <v>9600</v>
      </c>
      <c r="I79">
        <v>160</v>
      </c>
      <c r="J79">
        <v>0</v>
      </c>
      <c r="K79">
        <v>8000</v>
      </c>
      <c r="L79">
        <v>38400</v>
      </c>
      <c r="M79">
        <v>48000</v>
      </c>
      <c r="N79">
        <v>16000</v>
      </c>
      <c r="O79">
        <f t="shared" si="14"/>
        <v>110400</v>
      </c>
      <c r="P79">
        <f t="shared" si="15"/>
        <v>217350</v>
      </c>
      <c r="AA79">
        <v>5</v>
      </c>
    </row>
    <row r="80" spans="1:57">
      <c r="A80" s="49" t="s">
        <v>75</v>
      </c>
      <c r="B80" t="s">
        <v>106</v>
      </c>
      <c r="C80">
        <v>7</v>
      </c>
      <c r="D80">
        <v>1</v>
      </c>
      <c r="E80">
        <v>7</v>
      </c>
      <c r="F80">
        <v>2</v>
      </c>
      <c r="H80">
        <v>19200</v>
      </c>
      <c r="I80">
        <v>320</v>
      </c>
      <c r="J80">
        <v>0</v>
      </c>
      <c r="K80">
        <v>16000</v>
      </c>
      <c r="L80">
        <v>76800</v>
      </c>
      <c r="M80">
        <v>96000</v>
      </c>
      <c r="N80">
        <v>32000</v>
      </c>
      <c r="O80">
        <f t="shared" si="14"/>
        <v>220800</v>
      </c>
      <c r="P80">
        <f t="shared" si="15"/>
        <v>438150</v>
      </c>
      <c r="AA80">
        <v>6</v>
      </c>
    </row>
    <row r="81" spans="1:93">
      <c r="A81" s="49" t="s">
        <v>75</v>
      </c>
      <c r="B81" t="s">
        <v>106</v>
      </c>
      <c r="C81">
        <v>8</v>
      </c>
      <c r="D81">
        <v>1</v>
      </c>
      <c r="E81">
        <v>8</v>
      </c>
      <c r="F81">
        <v>2</v>
      </c>
      <c r="H81">
        <v>38400</v>
      </c>
      <c r="I81">
        <v>640</v>
      </c>
      <c r="J81">
        <v>0</v>
      </c>
      <c r="K81">
        <v>32000</v>
      </c>
      <c r="L81">
        <v>153600</v>
      </c>
      <c r="M81">
        <v>192000</v>
      </c>
      <c r="N81">
        <v>64000</v>
      </c>
      <c r="O81">
        <f t="shared" si="14"/>
        <v>441600</v>
      </c>
      <c r="P81">
        <f t="shared" si="15"/>
        <v>879750</v>
      </c>
      <c r="AA81">
        <v>7</v>
      </c>
    </row>
    <row r="82" spans="1:93">
      <c r="A82" s="49" t="s">
        <v>75</v>
      </c>
      <c r="B82" t="s">
        <v>106</v>
      </c>
      <c r="C82">
        <v>9</v>
      </c>
      <c r="D82">
        <v>1</v>
      </c>
      <c r="E82">
        <v>9</v>
      </c>
      <c r="F82">
        <v>2</v>
      </c>
      <c r="H82">
        <v>76800</v>
      </c>
      <c r="I82">
        <v>1280</v>
      </c>
      <c r="J82">
        <v>0</v>
      </c>
      <c r="K82">
        <v>64000</v>
      </c>
      <c r="L82">
        <v>307200</v>
      </c>
      <c r="M82">
        <v>384000</v>
      </c>
      <c r="N82">
        <v>128000</v>
      </c>
      <c r="O82">
        <f t="shared" si="14"/>
        <v>883200</v>
      </c>
      <c r="P82">
        <f t="shared" si="15"/>
        <v>1762950</v>
      </c>
      <c r="AA82">
        <v>8</v>
      </c>
    </row>
    <row r="83" spans="1:93" ht="25.5">
      <c r="A83" s="49" t="s">
        <v>75</v>
      </c>
      <c r="B83" t="s">
        <v>106</v>
      </c>
      <c r="C83">
        <v>10</v>
      </c>
      <c r="D83">
        <v>1</v>
      </c>
      <c r="E83">
        <v>10</v>
      </c>
      <c r="F83">
        <v>2</v>
      </c>
      <c r="G83" t="s">
        <v>117</v>
      </c>
      <c r="H83">
        <v>153600</v>
      </c>
      <c r="I83">
        <v>2560</v>
      </c>
      <c r="J83">
        <v>0</v>
      </c>
      <c r="K83">
        <v>128000</v>
      </c>
      <c r="L83">
        <v>614400</v>
      </c>
      <c r="M83">
        <v>768000</v>
      </c>
      <c r="N83">
        <v>256000</v>
      </c>
      <c r="O83">
        <f t="shared" ref="O83:O85" si="20">SUM(K83:N83)</f>
        <v>1766400</v>
      </c>
      <c r="P83">
        <f t="shared" ref="P83" si="21">P82+O83</f>
        <v>3529350</v>
      </c>
      <c r="AA83">
        <v>9</v>
      </c>
    </row>
    <row r="84" spans="1:93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</row>
    <row r="85" spans="1:93">
      <c r="A85" s="49" t="s">
        <v>362</v>
      </c>
      <c r="B85" t="s">
        <v>106</v>
      </c>
      <c r="C85">
        <v>1</v>
      </c>
      <c r="D85">
        <v>1</v>
      </c>
      <c r="E85">
        <v>1</v>
      </c>
      <c r="F85">
        <v>3</v>
      </c>
      <c r="H85">
        <v>180</v>
      </c>
      <c r="I85">
        <v>3</v>
      </c>
      <c r="J85">
        <v>0</v>
      </c>
      <c r="K85">
        <v>125</v>
      </c>
      <c r="L85">
        <v>1000</v>
      </c>
      <c r="M85">
        <v>600</v>
      </c>
      <c r="N85">
        <v>1200</v>
      </c>
      <c r="O85">
        <f t="shared" si="20"/>
        <v>2925</v>
      </c>
      <c r="P85">
        <f xml:space="preserve"> O85</f>
        <v>2925</v>
      </c>
      <c r="AP85">
        <v>3</v>
      </c>
    </row>
    <row r="86" spans="1:93">
      <c r="A86" s="49" t="s">
        <v>362</v>
      </c>
      <c r="B86" t="s">
        <v>106</v>
      </c>
      <c r="C86">
        <v>2</v>
      </c>
      <c r="D86">
        <v>1</v>
      </c>
      <c r="E86">
        <v>2</v>
      </c>
      <c r="F86">
        <v>3</v>
      </c>
      <c r="H86">
        <v>360</v>
      </c>
      <c r="I86">
        <v>6</v>
      </c>
      <c r="J86">
        <v>0</v>
      </c>
      <c r="K86">
        <v>250</v>
      </c>
      <c r="L86">
        <v>2000</v>
      </c>
      <c r="M86">
        <v>1200</v>
      </c>
      <c r="N86">
        <v>2400</v>
      </c>
      <c r="O86">
        <f t="shared" ref="O86:O95" si="22">SUM(K86:N86)</f>
        <v>5850</v>
      </c>
      <c r="P86">
        <f t="shared" ref="P86:P94" si="23">P85+O86</f>
        <v>8775</v>
      </c>
      <c r="AF86">
        <v>1</v>
      </c>
      <c r="AP86">
        <v>3</v>
      </c>
    </row>
    <row r="87" spans="1:93">
      <c r="A87" s="49" t="s">
        <v>362</v>
      </c>
      <c r="B87" t="s">
        <v>106</v>
      </c>
      <c r="C87">
        <v>3</v>
      </c>
      <c r="D87">
        <v>1</v>
      </c>
      <c r="E87">
        <v>3</v>
      </c>
      <c r="F87">
        <v>3</v>
      </c>
      <c r="H87">
        <v>720</v>
      </c>
      <c r="I87">
        <v>12</v>
      </c>
      <c r="J87">
        <v>0</v>
      </c>
      <c r="K87">
        <v>500</v>
      </c>
      <c r="L87">
        <v>4000</v>
      </c>
      <c r="M87">
        <v>2400</v>
      </c>
      <c r="N87">
        <v>4800</v>
      </c>
      <c r="O87">
        <f t="shared" si="22"/>
        <v>11700</v>
      </c>
      <c r="P87">
        <f t="shared" si="23"/>
        <v>20475</v>
      </c>
      <c r="AF87">
        <v>2</v>
      </c>
      <c r="AP87">
        <v>3</v>
      </c>
    </row>
    <row r="88" spans="1:93">
      <c r="A88" s="49" t="s">
        <v>362</v>
      </c>
      <c r="B88" t="s">
        <v>106</v>
      </c>
      <c r="C88">
        <v>4</v>
      </c>
      <c r="D88">
        <v>1</v>
      </c>
      <c r="E88">
        <v>4</v>
      </c>
      <c r="F88">
        <v>3</v>
      </c>
      <c r="H88">
        <v>1440</v>
      </c>
      <c r="I88">
        <v>24</v>
      </c>
      <c r="J88">
        <v>0</v>
      </c>
      <c r="K88">
        <v>1000</v>
      </c>
      <c r="L88">
        <v>8000</v>
      </c>
      <c r="M88">
        <v>4800</v>
      </c>
      <c r="N88">
        <v>9600</v>
      </c>
      <c r="O88">
        <f t="shared" si="22"/>
        <v>23400</v>
      </c>
      <c r="P88">
        <f t="shared" si="23"/>
        <v>43875</v>
      </c>
      <c r="AF88">
        <v>3</v>
      </c>
      <c r="AP88">
        <v>3</v>
      </c>
    </row>
    <row r="89" spans="1:93" ht="9.75" customHeight="1">
      <c r="A89" s="49" t="s">
        <v>362</v>
      </c>
      <c r="B89" t="s">
        <v>106</v>
      </c>
      <c r="C89">
        <v>5</v>
      </c>
      <c r="D89">
        <v>1</v>
      </c>
      <c r="E89">
        <v>5</v>
      </c>
      <c r="F89">
        <v>3</v>
      </c>
      <c r="H89">
        <v>2880</v>
      </c>
      <c r="I89">
        <v>48</v>
      </c>
      <c r="J89">
        <v>0</v>
      </c>
      <c r="K89">
        <v>2000</v>
      </c>
      <c r="L89">
        <v>16000</v>
      </c>
      <c r="M89">
        <v>9600</v>
      </c>
      <c r="N89">
        <v>19200</v>
      </c>
      <c r="O89">
        <f t="shared" si="22"/>
        <v>46800</v>
      </c>
      <c r="P89">
        <f t="shared" si="23"/>
        <v>90675</v>
      </c>
      <c r="AF89">
        <v>4</v>
      </c>
      <c r="AP89">
        <v>3</v>
      </c>
    </row>
    <row r="90" spans="1:93">
      <c r="A90" s="49" t="s">
        <v>362</v>
      </c>
      <c r="B90" t="s">
        <v>106</v>
      </c>
      <c r="C90">
        <v>6</v>
      </c>
      <c r="D90">
        <v>1</v>
      </c>
      <c r="E90">
        <v>6</v>
      </c>
      <c r="F90">
        <v>3</v>
      </c>
      <c r="H90">
        <v>5760</v>
      </c>
      <c r="I90">
        <v>96</v>
      </c>
      <c r="J90">
        <v>0</v>
      </c>
      <c r="K90">
        <v>4000</v>
      </c>
      <c r="L90">
        <v>32000</v>
      </c>
      <c r="M90">
        <v>19200</v>
      </c>
      <c r="N90">
        <v>38400</v>
      </c>
      <c r="O90">
        <f t="shared" si="22"/>
        <v>93600</v>
      </c>
      <c r="P90">
        <f t="shared" si="23"/>
        <v>184275</v>
      </c>
      <c r="AF90">
        <v>5</v>
      </c>
      <c r="AP90">
        <v>3</v>
      </c>
    </row>
    <row r="91" spans="1:93">
      <c r="A91" s="49" t="s">
        <v>362</v>
      </c>
      <c r="B91" t="s">
        <v>106</v>
      </c>
      <c r="C91">
        <v>7</v>
      </c>
      <c r="D91">
        <v>1</v>
      </c>
      <c r="E91">
        <v>7</v>
      </c>
      <c r="F91">
        <v>3</v>
      </c>
      <c r="H91">
        <v>11520</v>
      </c>
      <c r="I91">
        <v>192</v>
      </c>
      <c r="J91">
        <v>0</v>
      </c>
      <c r="K91">
        <v>8000</v>
      </c>
      <c r="L91">
        <v>64000</v>
      </c>
      <c r="M91">
        <v>38400</v>
      </c>
      <c r="N91">
        <v>76800</v>
      </c>
      <c r="O91">
        <f t="shared" si="22"/>
        <v>187200</v>
      </c>
      <c r="P91">
        <f t="shared" si="23"/>
        <v>371475</v>
      </c>
      <c r="AF91">
        <v>6</v>
      </c>
      <c r="AP91">
        <v>3</v>
      </c>
    </row>
    <row r="92" spans="1:93">
      <c r="A92" s="49" t="s">
        <v>362</v>
      </c>
      <c r="B92" t="s">
        <v>106</v>
      </c>
      <c r="C92">
        <v>8</v>
      </c>
      <c r="D92">
        <v>1</v>
      </c>
      <c r="E92">
        <v>8</v>
      </c>
      <c r="F92">
        <v>3</v>
      </c>
      <c r="H92">
        <v>23040</v>
      </c>
      <c r="I92">
        <v>384</v>
      </c>
      <c r="J92">
        <v>0</v>
      </c>
      <c r="K92">
        <v>16000</v>
      </c>
      <c r="L92">
        <v>128000</v>
      </c>
      <c r="M92">
        <v>76800</v>
      </c>
      <c r="N92">
        <v>153600</v>
      </c>
      <c r="O92">
        <f t="shared" si="22"/>
        <v>374400</v>
      </c>
      <c r="P92">
        <f t="shared" si="23"/>
        <v>745875</v>
      </c>
      <c r="AF92">
        <v>7</v>
      </c>
      <c r="AP92">
        <v>3</v>
      </c>
    </row>
    <row r="93" spans="1:93" ht="18.75" customHeight="1">
      <c r="A93" s="49" t="s">
        <v>362</v>
      </c>
      <c r="B93" t="s">
        <v>106</v>
      </c>
      <c r="C93">
        <v>9</v>
      </c>
      <c r="D93">
        <v>1</v>
      </c>
      <c r="E93">
        <v>9</v>
      </c>
      <c r="F93">
        <v>3</v>
      </c>
      <c r="H93">
        <v>46080</v>
      </c>
      <c r="I93">
        <v>768</v>
      </c>
      <c r="J93">
        <v>0</v>
      </c>
      <c r="K93">
        <v>32000</v>
      </c>
      <c r="L93">
        <v>256000</v>
      </c>
      <c r="M93">
        <v>153600</v>
      </c>
      <c r="N93">
        <v>307200</v>
      </c>
      <c r="O93">
        <f t="shared" si="22"/>
        <v>748800</v>
      </c>
      <c r="P93">
        <f t="shared" si="23"/>
        <v>1494675</v>
      </c>
      <c r="AF93">
        <v>8</v>
      </c>
      <c r="AP93">
        <v>3</v>
      </c>
    </row>
    <row r="94" spans="1:93" ht="25.5">
      <c r="A94" s="49" t="s">
        <v>362</v>
      </c>
      <c r="B94" t="s">
        <v>106</v>
      </c>
      <c r="C94">
        <v>10</v>
      </c>
      <c r="D94">
        <v>1</v>
      </c>
      <c r="E94">
        <v>10</v>
      </c>
      <c r="F94">
        <v>3</v>
      </c>
      <c r="G94" t="s">
        <v>117</v>
      </c>
      <c r="H94">
        <v>92160</v>
      </c>
      <c r="I94">
        <v>1536</v>
      </c>
      <c r="J94">
        <v>0</v>
      </c>
      <c r="K94">
        <v>64000</v>
      </c>
      <c r="L94">
        <v>512000</v>
      </c>
      <c r="M94">
        <v>307200</v>
      </c>
      <c r="N94">
        <v>614400</v>
      </c>
      <c r="O94">
        <f t="shared" si="22"/>
        <v>1497600</v>
      </c>
      <c r="P94">
        <f t="shared" si="23"/>
        <v>2992275</v>
      </c>
      <c r="AF94">
        <v>9</v>
      </c>
      <c r="AP94">
        <v>3</v>
      </c>
    </row>
    <row r="95" spans="1:93">
      <c r="A95" s="49" t="s">
        <v>79</v>
      </c>
      <c r="B95" t="s">
        <v>106</v>
      </c>
      <c r="C95">
        <v>1</v>
      </c>
      <c r="D95">
        <v>1</v>
      </c>
      <c r="E95">
        <v>1</v>
      </c>
      <c r="F95">
        <v>3</v>
      </c>
      <c r="H95">
        <v>30</v>
      </c>
      <c r="I95">
        <v>0.5</v>
      </c>
      <c r="J95">
        <v>0</v>
      </c>
      <c r="K95">
        <v>200</v>
      </c>
      <c r="L95">
        <v>2000</v>
      </c>
      <c r="M95">
        <v>500</v>
      </c>
      <c r="N95">
        <v>300</v>
      </c>
      <c r="O95">
        <f t="shared" si="22"/>
        <v>3000</v>
      </c>
      <c r="P95">
        <f xml:space="preserve"> O95</f>
        <v>3000</v>
      </c>
    </row>
    <row r="96" spans="1:93">
      <c r="A96" s="49" t="s">
        <v>79</v>
      </c>
      <c r="B96" t="s">
        <v>106</v>
      </c>
      <c r="C96">
        <v>2</v>
      </c>
      <c r="D96">
        <v>1</v>
      </c>
      <c r="E96">
        <v>2</v>
      </c>
      <c r="F96">
        <v>3</v>
      </c>
      <c r="H96">
        <v>720</v>
      </c>
      <c r="I96">
        <v>12</v>
      </c>
      <c r="J96">
        <v>0</v>
      </c>
      <c r="K96">
        <v>400</v>
      </c>
      <c r="L96">
        <v>4000</v>
      </c>
      <c r="M96">
        <v>1000</v>
      </c>
      <c r="N96">
        <v>600</v>
      </c>
      <c r="O96">
        <f t="shared" ref="O96:O105" si="24">SUM(K96:N96)</f>
        <v>6000</v>
      </c>
      <c r="P96">
        <f t="shared" ref="P96:P104" si="25">P95+O96</f>
        <v>9000</v>
      </c>
      <c r="AE96">
        <v>1</v>
      </c>
    </row>
    <row r="97" spans="1:31">
      <c r="A97" s="49" t="s">
        <v>79</v>
      </c>
      <c r="B97" t="s">
        <v>106</v>
      </c>
      <c r="C97">
        <v>3</v>
      </c>
      <c r="D97">
        <v>1</v>
      </c>
      <c r="E97">
        <v>3</v>
      </c>
      <c r="F97">
        <v>3</v>
      </c>
      <c r="H97">
        <v>2880</v>
      </c>
      <c r="I97">
        <v>48</v>
      </c>
      <c r="J97">
        <v>0</v>
      </c>
      <c r="K97">
        <v>800</v>
      </c>
      <c r="L97">
        <v>8000</v>
      </c>
      <c r="M97">
        <v>2000</v>
      </c>
      <c r="N97">
        <v>1200</v>
      </c>
      <c r="O97">
        <f t="shared" si="24"/>
        <v>12000</v>
      </c>
      <c r="P97">
        <f t="shared" si="25"/>
        <v>21000</v>
      </c>
      <c r="AE97">
        <v>2</v>
      </c>
    </row>
    <row r="98" spans="1:31">
      <c r="A98" s="49" t="s">
        <v>79</v>
      </c>
      <c r="B98" t="s">
        <v>106</v>
      </c>
      <c r="C98">
        <v>4</v>
      </c>
      <c r="D98">
        <v>1</v>
      </c>
      <c r="E98">
        <v>4</v>
      </c>
      <c r="F98">
        <v>3</v>
      </c>
      <c r="H98">
        <v>5760</v>
      </c>
      <c r="I98">
        <v>96</v>
      </c>
      <c r="J98">
        <v>0</v>
      </c>
      <c r="K98">
        <v>1600</v>
      </c>
      <c r="L98">
        <v>16000</v>
      </c>
      <c r="M98">
        <v>4000</v>
      </c>
      <c r="N98">
        <v>2400</v>
      </c>
      <c r="O98">
        <f t="shared" si="24"/>
        <v>24000</v>
      </c>
      <c r="P98">
        <f t="shared" si="25"/>
        <v>45000</v>
      </c>
      <c r="AE98">
        <v>3</v>
      </c>
    </row>
    <row r="99" spans="1:31">
      <c r="A99" s="49" t="s">
        <v>79</v>
      </c>
      <c r="B99" t="s">
        <v>106</v>
      </c>
      <c r="C99">
        <v>5</v>
      </c>
      <c r="D99">
        <v>1</v>
      </c>
      <c r="E99">
        <v>5</v>
      </c>
      <c r="F99">
        <v>3</v>
      </c>
      <c r="H99">
        <v>11520</v>
      </c>
      <c r="I99">
        <v>192</v>
      </c>
      <c r="J99">
        <v>0</v>
      </c>
      <c r="K99">
        <v>3200</v>
      </c>
      <c r="L99">
        <v>32000</v>
      </c>
      <c r="M99">
        <v>8000</v>
      </c>
      <c r="N99">
        <v>4800</v>
      </c>
      <c r="O99">
        <f t="shared" si="24"/>
        <v>48000</v>
      </c>
      <c r="P99">
        <f t="shared" si="25"/>
        <v>93000</v>
      </c>
      <c r="AE99">
        <v>4</v>
      </c>
    </row>
    <row r="100" spans="1:31">
      <c r="A100" s="49" t="s">
        <v>79</v>
      </c>
      <c r="B100" t="s">
        <v>106</v>
      </c>
      <c r="C100">
        <v>6</v>
      </c>
      <c r="D100">
        <v>1</v>
      </c>
      <c r="E100">
        <v>6</v>
      </c>
      <c r="F100">
        <v>3</v>
      </c>
      <c r="H100">
        <v>23040</v>
      </c>
      <c r="I100">
        <v>384</v>
      </c>
      <c r="J100">
        <v>0</v>
      </c>
      <c r="K100">
        <v>6400</v>
      </c>
      <c r="L100">
        <v>64000</v>
      </c>
      <c r="M100">
        <v>16000</v>
      </c>
      <c r="N100">
        <v>9600</v>
      </c>
      <c r="O100">
        <f t="shared" si="24"/>
        <v>96000</v>
      </c>
      <c r="P100">
        <f t="shared" si="25"/>
        <v>189000</v>
      </c>
      <c r="AE100">
        <v>5</v>
      </c>
    </row>
    <row r="101" spans="1:31">
      <c r="A101" s="49" t="s">
        <v>79</v>
      </c>
      <c r="B101" t="s">
        <v>106</v>
      </c>
      <c r="C101">
        <v>7</v>
      </c>
      <c r="D101">
        <v>1</v>
      </c>
      <c r="E101">
        <v>7</v>
      </c>
      <c r="F101">
        <v>3</v>
      </c>
      <c r="H101">
        <v>46080</v>
      </c>
      <c r="I101">
        <v>768</v>
      </c>
      <c r="J101">
        <v>0</v>
      </c>
      <c r="K101">
        <v>12800</v>
      </c>
      <c r="L101">
        <v>128000</v>
      </c>
      <c r="M101">
        <v>32000</v>
      </c>
      <c r="N101">
        <v>19200</v>
      </c>
      <c r="O101">
        <f t="shared" si="24"/>
        <v>192000</v>
      </c>
      <c r="P101">
        <f t="shared" si="25"/>
        <v>381000</v>
      </c>
      <c r="AE101">
        <v>6</v>
      </c>
    </row>
    <row r="102" spans="1:31">
      <c r="A102" s="49" t="s">
        <v>79</v>
      </c>
      <c r="B102" t="s">
        <v>106</v>
      </c>
      <c r="C102">
        <v>8</v>
      </c>
      <c r="D102">
        <v>1</v>
      </c>
      <c r="E102">
        <v>8</v>
      </c>
      <c r="F102">
        <v>3</v>
      </c>
      <c r="H102">
        <v>92160</v>
      </c>
      <c r="I102">
        <v>1536</v>
      </c>
      <c r="J102">
        <v>0</v>
      </c>
      <c r="K102">
        <v>25600</v>
      </c>
      <c r="L102">
        <v>256000</v>
      </c>
      <c r="M102">
        <v>64000</v>
      </c>
      <c r="N102">
        <v>38400</v>
      </c>
      <c r="O102">
        <f t="shared" si="24"/>
        <v>384000</v>
      </c>
      <c r="P102">
        <f t="shared" si="25"/>
        <v>765000</v>
      </c>
      <c r="AE102">
        <v>7</v>
      </c>
    </row>
    <row r="103" spans="1:31">
      <c r="A103" s="49" t="s">
        <v>79</v>
      </c>
      <c r="B103" t="s">
        <v>106</v>
      </c>
      <c r="C103">
        <v>9</v>
      </c>
      <c r="D103">
        <v>1</v>
      </c>
      <c r="E103">
        <v>9</v>
      </c>
      <c r="F103">
        <v>3</v>
      </c>
      <c r="H103">
        <v>184320</v>
      </c>
      <c r="I103">
        <v>3072</v>
      </c>
      <c r="J103">
        <v>0</v>
      </c>
      <c r="K103">
        <v>51200</v>
      </c>
      <c r="L103">
        <v>512000</v>
      </c>
      <c r="M103">
        <v>128000</v>
      </c>
      <c r="N103">
        <v>76800</v>
      </c>
      <c r="O103">
        <f t="shared" si="24"/>
        <v>768000</v>
      </c>
      <c r="P103">
        <f t="shared" si="25"/>
        <v>1533000</v>
      </c>
      <c r="AE103">
        <v>8</v>
      </c>
    </row>
    <row r="104" spans="1:31" ht="25.5">
      <c r="A104" s="49" t="s">
        <v>79</v>
      </c>
      <c r="B104" t="s">
        <v>106</v>
      </c>
      <c r="C104">
        <v>10</v>
      </c>
      <c r="D104">
        <v>1</v>
      </c>
      <c r="E104">
        <v>10</v>
      </c>
      <c r="F104">
        <v>3</v>
      </c>
      <c r="G104" t="s">
        <v>117</v>
      </c>
      <c r="H104">
        <v>368640</v>
      </c>
      <c r="I104">
        <v>6144</v>
      </c>
      <c r="J104">
        <v>0</v>
      </c>
      <c r="K104">
        <v>102400</v>
      </c>
      <c r="L104">
        <v>1024000</v>
      </c>
      <c r="M104">
        <v>256000</v>
      </c>
      <c r="N104">
        <v>153600</v>
      </c>
      <c r="O104">
        <f t="shared" si="24"/>
        <v>1536000</v>
      </c>
      <c r="P104">
        <f t="shared" si="25"/>
        <v>3069000</v>
      </c>
      <c r="AE104">
        <v>9</v>
      </c>
    </row>
    <row r="105" spans="1:31">
      <c r="A105" s="49" t="s">
        <v>357</v>
      </c>
      <c r="B105" t="s">
        <v>106</v>
      </c>
      <c r="C105">
        <v>1</v>
      </c>
      <c r="D105">
        <v>1</v>
      </c>
      <c r="E105">
        <v>1</v>
      </c>
      <c r="F105">
        <v>3</v>
      </c>
      <c r="H105">
        <v>360</v>
      </c>
      <c r="I105">
        <v>6</v>
      </c>
      <c r="J105">
        <v>0</v>
      </c>
      <c r="K105">
        <v>400</v>
      </c>
      <c r="L105">
        <v>2500</v>
      </c>
      <c r="M105">
        <v>1200</v>
      </c>
      <c r="N105">
        <v>700</v>
      </c>
      <c r="O105" s="98">
        <f t="shared" si="24"/>
        <v>4800</v>
      </c>
      <c r="P105" s="98">
        <f xml:space="preserve"> O105</f>
        <v>4800</v>
      </c>
    </row>
    <row r="106" spans="1:31">
      <c r="A106" s="49" t="s">
        <v>357</v>
      </c>
      <c r="B106" t="s">
        <v>106</v>
      </c>
      <c r="C106">
        <v>2</v>
      </c>
      <c r="D106">
        <v>1</v>
      </c>
      <c r="E106">
        <v>2</v>
      </c>
      <c r="F106">
        <v>3</v>
      </c>
      <c r="H106">
        <v>720</v>
      </c>
      <c r="I106">
        <v>12</v>
      </c>
      <c r="J106">
        <v>0</v>
      </c>
      <c r="K106">
        <v>800</v>
      </c>
      <c r="L106">
        <v>5000</v>
      </c>
      <c r="M106">
        <v>2400</v>
      </c>
      <c r="N106">
        <v>1400</v>
      </c>
      <c r="O106" s="98">
        <f t="shared" ref="O106:O115" si="26">SUM(K106:N106)</f>
        <v>9600</v>
      </c>
      <c r="P106" s="98">
        <f t="shared" ref="P106:P114" si="27">P105+O106</f>
        <v>14400</v>
      </c>
      <c r="AB106">
        <v>1</v>
      </c>
    </row>
    <row r="107" spans="1:31">
      <c r="A107" s="49" t="s">
        <v>357</v>
      </c>
      <c r="B107" t="s">
        <v>106</v>
      </c>
      <c r="C107">
        <v>3</v>
      </c>
      <c r="D107">
        <v>1</v>
      </c>
      <c r="E107">
        <v>3</v>
      </c>
      <c r="F107">
        <v>3</v>
      </c>
      <c r="H107">
        <v>1440</v>
      </c>
      <c r="I107">
        <v>24</v>
      </c>
      <c r="J107">
        <v>0</v>
      </c>
      <c r="K107">
        <v>1600</v>
      </c>
      <c r="L107">
        <v>10000</v>
      </c>
      <c r="M107">
        <v>4800</v>
      </c>
      <c r="N107">
        <v>2800</v>
      </c>
      <c r="O107" s="98">
        <f t="shared" si="26"/>
        <v>19200</v>
      </c>
      <c r="P107" s="98">
        <f t="shared" si="27"/>
        <v>33600</v>
      </c>
      <c r="AB107">
        <v>2</v>
      </c>
    </row>
    <row r="108" spans="1:31">
      <c r="A108" s="49" t="s">
        <v>357</v>
      </c>
      <c r="B108" t="s">
        <v>106</v>
      </c>
      <c r="C108">
        <v>4</v>
      </c>
      <c r="D108">
        <v>1</v>
      </c>
      <c r="E108">
        <v>4</v>
      </c>
      <c r="F108">
        <v>3</v>
      </c>
      <c r="H108">
        <v>2880</v>
      </c>
      <c r="I108">
        <v>48</v>
      </c>
      <c r="J108">
        <v>0</v>
      </c>
      <c r="K108">
        <v>3200</v>
      </c>
      <c r="L108">
        <v>20000</v>
      </c>
      <c r="M108">
        <v>9600</v>
      </c>
      <c r="N108">
        <v>5600</v>
      </c>
      <c r="O108" s="98">
        <f t="shared" si="26"/>
        <v>38400</v>
      </c>
      <c r="P108" s="98">
        <f t="shared" si="27"/>
        <v>72000</v>
      </c>
      <c r="AB108">
        <v>3</v>
      </c>
    </row>
    <row r="109" spans="1:31">
      <c r="A109" s="49" t="s">
        <v>357</v>
      </c>
      <c r="B109" t="s">
        <v>106</v>
      </c>
      <c r="C109">
        <v>5</v>
      </c>
      <c r="D109">
        <v>1</v>
      </c>
      <c r="E109">
        <v>5</v>
      </c>
      <c r="F109">
        <v>3</v>
      </c>
      <c r="H109">
        <v>5760</v>
      </c>
      <c r="I109">
        <v>96</v>
      </c>
      <c r="J109">
        <v>0</v>
      </c>
      <c r="K109">
        <v>6400</v>
      </c>
      <c r="L109">
        <v>40000</v>
      </c>
      <c r="M109">
        <v>19200</v>
      </c>
      <c r="N109">
        <v>11200</v>
      </c>
      <c r="O109" s="98">
        <f t="shared" si="26"/>
        <v>76800</v>
      </c>
      <c r="P109" s="98">
        <f t="shared" si="27"/>
        <v>148800</v>
      </c>
      <c r="AB109">
        <v>4</v>
      </c>
    </row>
    <row r="110" spans="1:31">
      <c r="A110" s="49" t="s">
        <v>357</v>
      </c>
      <c r="B110" t="s">
        <v>106</v>
      </c>
      <c r="C110">
        <v>6</v>
      </c>
      <c r="D110">
        <v>1</v>
      </c>
      <c r="E110">
        <v>6</v>
      </c>
      <c r="F110">
        <v>3</v>
      </c>
      <c r="H110">
        <v>11520</v>
      </c>
      <c r="I110">
        <v>192</v>
      </c>
      <c r="J110">
        <v>0</v>
      </c>
      <c r="K110">
        <v>12800</v>
      </c>
      <c r="L110">
        <v>80000</v>
      </c>
      <c r="M110">
        <v>38400</v>
      </c>
      <c r="N110">
        <v>22400</v>
      </c>
      <c r="O110" s="98">
        <f t="shared" si="26"/>
        <v>153600</v>
      </c>
      <c r="P110" s="98">
        <f t="shared" si="27"/>
        <v>302400</v>
      </c>
      <c r="AB110">
        <v>5</v>
      </c>
    </row>
    <row r="111" spans="1:31">
      <c r="A111" s="49" t="s">
        <v>357</v>
      </c>
      <c r="B111" t="s">
        <v>106</v>
      </c>
      <c r="C111">
        <v>7</v>
      </c>
      <c r="D111">
        <v>1</v>
      </c>
      <c r="E111">
        <v>7</v>
      </c>
      <c r="F111">
        <v>3</v>
      </c>
      <c r="H111">
        <v>23040</v>
      </c>
      <c r="I111">
        <v>384</v>
      </c>
      <c r="J111">
        <v>0</v>
      </c>
      <c r="K111">
        <v>25600</v>
      </c>
      <c r="L111">
        <v>160000</v>
      </c>
      <c r="M111">
        <v>76800</v>
      </c>
      <c r="N111">
        <v>44800</v>
      </c>
      <c r="O111" s="98">
        <f t="shared" si="26"/>
        <v>307200</v>
      </c>
      <c r="P111" s="98">
        <f t="shared" si="27"/>
        <v>609600</v>
      </c>
      <c r="AB111">
        <v>6</v>
      </c>
    </row>
    <row r="112" spans="1:31">
      <c r="A112" s="49" t="s">
        <v>357</v>
      </c>
      <c r="B112" t="s">
        <v>106</v>
      </c>
      <c r="C112">
        <v>8</v>
      </c>
      <c r="D112">
        <v>1</v>
      </c>
      <c r="E112">
        <v>8</v>
      </c>
      <c r="F112">
        <v>3</v>
      </c>
      <c r="H112">
        <v>46080</v>
      </c>
      <c r="I112">
        <v>768</v>
      </c>
      <c r="J112">
        <v>0</v>
      </c>
      <c r="K112">
        <v>51200</v>
      </c>
      <c r="L112">
        <v>320000</v>
      </c>
      <c r="M112">
        <v>153600</v>
      </c>
      <c r="N112">
        <v>89600</v>
      </c>
      <c r="O112" s="98">
        <f t="shared" si="26"/>
        <v>614400</v>
      </c>
      <c r="P112" s="98">
        <f t="shared" si="27"/>
        <v>1224000</v>
      </c>
      <c r="AB112">
        <v>7</v>
      </c>
    </row>
    <row r="113" spans="1:53">
      <c r="A113" s="49" t="s">
        <v>357</v>
      </c>
      <c r="B113" t="s">
        <v>106</v>
      </c>
      <c r="C113">
        <v>9</v>
      </c>
      <c r="D113">
        <v>1</v>
      </c>
      <c r="E113">
        <v>9</v>
      </c>
      <c r="F113">
        <v>3</v>
      </c>
      <c r="H113">
        <v>92160</v>
      </c>
      <c r="I113">
        <v>1536</v>
      </c>
      <c r="J113">
        <v>0</v>
      </c>
      <c r="K113">
        <v>102400</v>
      </c>
      <c r="L113">
        <v>640000</v>
      </c>
      <c r="M113">
        <v>307200</v>
      </c>
      <c r="N113">
        <v>179200</v>
      </c>
      <c r="O113" s="98">
        <f t="shared" si="26"/>
        <v>1228800</v>
      </c>
      <c r="P113" s="98">
        <f t="shared" si="27"/>
        <v>2452800</v>
      </c>
      <c r="AB113">
        <v>8</v>
      </c>
    </row>
    <row r="114" spans="1:53" ht="25.5">
      <c r="A114" s="49" t="s">
        <v>357</v>
      </c>
      <c r="B114" t="s">
        <v>106</v>
      </c>
      <c r="C114">
        <v>10</v>
      </c>
      <c r="D114">
        <v>1</v>
      </c>
      <c r="E114">
        <v>10</v>
      </c>
      <c r="F114">
        <v>3</v>
      </c>
      <c r="G114" t="s">
        <v>117</v>
      </c>
      <c r="H114">
        <v>184320</v>
      </c>
      <c r="I114">
        <v>3072</v>
      </c>
      <c r="J114">
        <v>0</v>
      </c>
      <c r="K114">
        <v>204800</v>
      </c>
      <c r="L114">
        <v>1280000</v>
      </c>
      <c r="M114">
        <v>614400</v>
      </c>
      <c r="N114">
        <v>358400</v>
      </c>
      <c r="O114" s="98">
        <f t="shared" si="26"/>
        <v>2457600</v>
      </c>
      <c r="P114" s="98">
        <f t="shared" si="27"/>
        <v>4910400</v>
      </c>
      <c r="AB114">
        <v>9</v>
      </c>
    </row>
    <row r="115" spans="1:53">
      <c r="A115" s="49" t="s">
        <v>359</v>
      </c>
      <c r="B115" t="s">
        <v>106</v>
      </c>
      <c r="C115">
        <v>1</v>
      </c>
      <c r="D115">
        <v>1</v>
      </c>
      <c r="E115">
        <v>1</v>
      </c>
      <c r="F115">
        <v>3</v>
      </c>
      <c r="H115">
        <v>150</v>
      </c>
      <c r="I115">
        <v>2.5</v>
      </c>
      <c r="J115">
        <v>0</v>
      </c>
      <c r="K115">
        <v>100</v>
      </c>
      <c r="L115">
        <v>600</v>
      </c>
      <c r="M115">
        <v>2000</v>
      </c>
      <c r="N115">
        <v>250</v>
      </c>
      <c r="O115" s="98">
        <f t="shared" si="26"/>
        <v>2950</v>
      </c>
      <c r="P115" s="98">
        <f xml:space="preserve"> O115</f>
        <v>2950</v>
      </c>
    </row>
    <row r="116" spans="1:53">
      <c r="A116" s="49" t="s">
        <v>359</v>
      </c>
      <c r="B116" t="s">
        <v>106</v>
      </c>
      <c r="C116">
        <v>2</v>
      </c>
      <c r="D116">
        <v>1</v>
      </c>
      <c r="E116">
        <v>2</v>
      </c>
      <c r="F116">
        <v>3</v>
      </c>
      <c r="H116">
        <v>300</v>
      </c>
      <c r="I116">
        <v>5</v>
      </c>
      <c r="J116">
        <v>0</v>
      </c>
      <c r="K116">
        <v>200</v>
      </c>
      <c r="L116">
        <v>1200</v>
      </c>
      <c r="M116">
        <v>4000</v>
      </c>
      <c r="N116">
        <v>500</v>
      </c>
      <c r="O116" s="98">
        <f t="shared" ref="O116:O124" si="28">SUM(K116:N116)</f>
        <v>5900</v>
      </c>
      <c r="P116" s="98">
        <f t="shared" ref="P116:P124" si="29">P115+O116</f>
        <v>8850</v>
      </c>
      <c r="AD116">
        <v>1</v>
      </c>
    </row>
    <row r="117" spans="1:53">
      <c r="A117" s="49" t="s">
        <v>359</v>
      </c>
      <c r="B117" t="s">
        <v>106</v>
      </c>
      <c r="C117">
        <v>3</v>
      </c>
      <c r="D117">
        <v>1</v>
      </c>
      <c r="E117">
        <v>3</v>
      </c>
      <c r="F117">
        <v>3</v>
      </c>
      <c r="H117">
        <v>600</v>
      </c>
      <c r="I117">
        <v>10</v>
      </c>
      <c r="J117">
        <v>0</v>
      </c>
      <c r="K117">
        <v>400</v>
      </c>
      <c r="L117">
        <v>2400</v>
      </c>
      <c r="M117">
        <v>8000</v>
      </c>
      <c r="N117">
        <v>1000</v>
      </c>
      <c r="O117" s="98">
        <f t="shared" si="28"/>
        <v>11800</v>
      </c>
      <c r="P117" s="98">
        <f t="shared" si="29"/>
        <v>20650</v>
      </c>
      <c r="AD117">
        <v>2</v>
      </c>
    </row>
    <row r="118" spans="1:53">
      <c r="A118" s="49" t="s">
        <v>359</v>
      </c>
      <c r="B118" t="s">
        <v>106</v>
      </c>
      <c r="C118">
        <v>4</v>
      </c>
      <c r="D118">
        <v>1</v>
      </c>
      <c r="E118">
        <v>4</v>
      </c>
      <c r="F118">
        <v>3</v>
      </c>
      <c r="H118">
        <v>1200</v>
      </c>
      <c r="I118">
        <v>20</v>
      </c>
      <c r="J118">
        <v>0</v>
      </c>
      <c r="K118">
        <v>800</v>
      </c>
      <c r="L118">
        <v>4800</v>
      </c>
      <c r="M118">
        <v>16000</v>
      </c>
      <c r="N118">
        <v>2000</v>
      </c>
      <c r="O118" s="98">
        <f t="shared" si="28"/>
        <v>23600</v>
      </c>
      <c r="P118" s="98">
        <f t="shared" si="29"/>
        <v>44250</v>
      </c>
      <c r="AD118">
        <v>3</v>
      </c>
    </row>
    <row r="119" spans="1:53">
      <c r="A119" s="49" t="s">
        <v>359</v>
      </c>
      <c r="B119" t="s">
        <v>106</v>
      </c>
      <c r="C119">
        <v>5</v>
      </c>
      <c r="D119">
        <v>1</v>
      </c>
      <c r="E119">
        <v>5</v>
      </c>
      <c r="F119">
        <v>3</v>
      </c>
      <c r="H119">
        <v>2400</v>
      </c>
      <c r="I119">
        <v>40</v>
      </c>
      <c r="J119">
        <v>0</v>
      </c>
      <c r="K119">
        <v>1600</v>
      </c>
      <c r="L119">
        <v>9600</v>
      </c>
      <c r="M119">
        <v>32000</v>
      </c>
      <c r="N119">
        <v>4000</v>
      </c>
      <c r="O119" s="98">
        <f t="shared" si="28"/>
        <v>47200</v>
      </c>
      <c r="P119" s="98">
        <f t="shared" si="29"/>
        <v>91450</v>
      </c>
      <c r="AD119">
        <v>4</v>
      </c>
    </row>
    <row r="120" spans="1:53">
      <c r="A120" s="49" t="s">
        <v>359</v>
      </c>
      <c r="B120" t="s">
        <v>106</v>
      </c>
      <c r="C120">
        <v>6</v>
      </c>
      <c r="D120">
        <v>1</v>
      </c>
      <c r="E120">
        <v>6</v>
      </c>
      <c r="F120">
        <v>3</v>
      </c>
      <c r="H120">
        <v>4800</v>
      </c>
      <c r="I120">
        <v>80</v>
      </c>
      <c r="J120">
        <v>0</v>
      </c>
      <c r="K120">
        <v>3200</v>
      </c>
      <c r="L120">
        <v>19200</v>
      </c>
      <c r="M120">
        <v>64000</v>
      </c>
      <c r="N120">
        <v>8000</v>
      </c>
      <c r="O120" s="98">
        <f t="shared" si="28"/>
        <v>94400</v>
      </c>
      <c r="P120" s="98">
        <f t="shared" si="29"/>
        <v>185850</v>
      </c>
      <c r="AD120">
        <v>5</v>
      </c>
    </row>
    <row r="121" spans="1:53">
      <c r="A121" s="49" t="s">
        <v>359</v>
      </c>
      <c r="B121" t="s">
        <v>106</v>
      </c>
      <c r="C121">
        <v>7</v>
      </c>
      <c r="D121">
        <v>1</v>
      </c>
      <c r="E121">
        <v>7</v>
      </c>
      <c r="F121">
        <v>3</v>
      </c>
      <c r="H121">
        <v>9600</v>
      </c>
      <c r="I121">
        <v>160</v>
      </c>
      <c r="J121">
        <v>0</v>
      </c>
      <c r="K121">
        <v>6400</v>
      </c>
      <c r="L121">
        <v>38400</v>
      </c>
      <c r="M121">
        <v>128000</v>
      </c>
      <c r="N121">
        <v>16000</v>
      </c>
      <c r="O121" s="98">
        <f t="shared" si="28"/>
        <v>188800</v>
      </c>
      <c r="P121" s="98">
        <f t="shared" si="29"/>
        <v>374650</v>
      </c>
      <c r="AD121">
        <v>6</v>
      </c>
    </row>
    <row r="122" spans="1:53">
      <c r="A122" s="49" t="s">
        <v>359</v>
      </c>
      <c r="B122" t="s">
        <v>106</v>
      </c>
      <c r="C122">
        <v>8</v>
      </c>
      <c r="D122">
        <v>1</v>
      </c>
      <c r="E122">
        <v>8</v>
      </c>
      <c r="F122">
        <v>3</v>
      </c>
      <c r="H122">
        <v>19200</v>
      </c>
      <c r="I122">
        <v>320</v>
      </c>
      <c r="J122">
        <v>0</v>
      </c>
      <c r="K122">
        <v>12800</v>
      </c>
      <c r="L122">
        <v>76800</v>
      </c>
      <c r="M122">
        <v>256000</v>
      </c>
      <c r="N122">
        <v>32000</v>
      </c>
      <c r="O122" s="98">
        <f t="shared" si="28"/>
        <v>377600</v>
      </c>
      <c r="P122" s="98">
        <f t="shared" si="29"/>
        <v>752250</v>
      </c>
      <c r="AD122">
        <v>7</v>
      </c>
    </row>
    <row r="123" spans="1:53">
      <c r="A123" s="49" t="s">
        <v>359</v>
      </c>
      <c r="B123" t="s">
        <v>106</v>
      </c>
      <c r="C123">
        <v>9</v>
      </c>
      <c r="D123">
        <v>1</v>
      </c>
      <c r="E123">
        <v>9</v>
      </c>
      <c r="F123">
        <v>3</v>
      </c>
      <c r="H123">
        <v>38400</v>
      </c>
      <c r="I123">
        <v>640</v>
      </c>
      <c r="J123">
        <v>0</v>
      </c>
      <c r="K123">
        <v>25600</v>
      </c>
      <c r="L123">
        <v>153600</v>
      </c>
      <c r="M123">
        <v>512000</v>
      </c>
      <c r="N123">
        <v>64000</v>
      </c>
      <c r="O123" s="98">
        <f t="shared" si="28"/>
        <v>755200</v>
      </c>
      <c r="P123" s="98">
        <f t="shared" si="29"/>
        <v>1507450</v>
      </c>
      <c r="AD123">
        <v>8</v>
      </c>
    </row>
    <row r="124" spans="1:53" ht="21" customHeight="1">
      <c r="A124" s="49" t="s">
        <v>359</v>
      </c>
      <c r="B124" t="s">
        <v>106</v>
      </c>
      <c r="C124">
        <v>10</v>
      </c>
      <c r="D124">
        <v>1</v>
      </c>
      <c r="E124">
        <v>10</v>
      </c>
      <c r="F124">
        <v>3</v>
      </c>
      <c r="G124" t="s">
        <v>117</v>
      </c>
      <c r="H124">
        <v>76800</v>
      </c>
      <c r="I124">
        <v>1280</v>
      </c>
      <c r="J124">
        <v>0</v>
      </c>
      <c r="K124">
        <v>51200</v>
      </c>
      <c r="L124">
        <v>307200</v>
      </c>
      <c r="M124">
        <v>1024000</v>
      </c>
      <c r="N124">
        <v>128000</v>
      </c>
      <c r="O124" s="98">
        <f t="shared" si="28"/>
        <v>1510400</v>
      </c>
      <c r="P124" s="98">
        <f t="shared" si="29"/>
        <v>3017850</v>
      </c>
      <c r="AD124">
        <v>9</v>
      </c>
    </row>
    <row r="125" spans="1:53">
      <c r="A125" s="97" t="s">
        <v>967</v>
      </c>
      <c r="B125" t="s">
        <v>106</v>
      </c>
      <c r="C125">
        <v>1</v>
      </c>
      <c r="D125">
        <v>1</v>
      </c>
      <c r="E125">
        <v>1</v>
      </c>
      <c r="F125">
        <v>5</v>
      </c>
      <c r="H125">
        <v>720</v>
      </c>
      <c r="I125">
        <v>12</v>
      </c>
      <c r="J125">
        <v>0</v>
      </c>
      <c r="K125">
        <v>1500</v>
      </c>
      <c r="L125">
        <v>5000</v>
      </c>
      <c r="M125">
        <v>4500</v>
      </c>
      <c r="N125">
        <v>500</v>
      </c>
      <c r="O125" s="98">
        <f t="shared" ref="O125" si="30">SUM(K125:N125)</f>
        <v>11500</v>
      </c>
      <c r="P125" s="98">
        <f xml:space="preserve"> O125</f>
        <v>11500</v>
      </c>
      <c r="AI125">
        <v>1</v>
      </c>
      <c r="BA125">
        <v>1</v>
      </c>
    </row>
    <row r="126" spans="1:53">
      <c r="A126" s="97" t="s">
        <v>967</v>
      </c>
      <c r="B126" t="s">
        <v>106</v>
      </c>
      <c r="C126">
        <v>2</v>
      </c>
      <c r="D126">
        <v>1</v>
      </c>
      <c r="E126">
        <v>2</v>
      </c>
      <c r="F126">
        <v>5</v>
      </c>
      <c r="H126">
        <v>1440</v>
      </c>
      <c r="I126">
        <v>24</v>
      </c>
      <c r="J126">
        <v>0</v>
      </c>
      <c r="K126">
        <v>3000</v>
      </c>
      <c r="L126">
        <v>10000</v>
      </c>
      <c r="M126">
        <v>9000</v>
      </c>
      <c r="N126">
        <v>1000</v>
      </c>
      <c r="O126" s="98">
        <f t="shared" ref="O126:O135" si="31">SUM(K126:N126)</f>
        <v>23000</v>
      </c>
      <c r="P126" s="98">
        <f t="shared" ref="P126:P134" si="32">P125+O126</f>
        <v>34500</v>
      </c>
      <c r="AI126">
        <v>1</v>
      </c>
      <c r="AJ126">
        <v>1</v>
      </c>
      <c r="BA126">
        <v>2</v>
      </c>
    </row>
    <row r="127" spans="1:53">
      <c r="A127" s="97" t="s">
        <v>967</v>
      </c>
      <c r="B127" t="s">
        <v>106</v>
      </c>
      <c r="C127">
        <v>3</v>
      </c>
      <c r="D127">
        <v>1</v>
      </c>
      <c r="E127">
        <v>3</v>
      </c>
      <c r="F127">
        <v>5</v>
      </c>
      <c r="H127">
        <v>2880</v>
      </c>
      <c r="I127">
        <v>48</v>
      </c>
      <c r="J127">
        <v>0</v>
      </c>
      <c r="K127">
        <v>6000</v>
      </c>
      <c r="L127">
        <v>20000</v>
      </c>
      <c r="M127">
        <v>18000</v>
      </c>
      <c r="N127">
        <v>2000</v>
      </c>
      <c r="O127" s="98">
        <f t="shared" si="31"/>
        <v>46000</v>
      </c>
      <c r="P127" s="98">
        <f t="shared" si="32"/>
        <v>80500</v>
      </c>
      <c r="AI127">
        <v>1</v>
      </c>
      <c r="AJ127">
        <v>2</v>
      </c>
      <c r="BA127">
        <v>3</v>
      </c>
    </row>
    <row r="128" spans="1:53">
      <c r="A128" s="97" t="s">
        <v>967</v>
      </c>
      <c r="B128" t="s">
        <v>106</v>
      </c>
      <c r="C128">
        <v>4</v>
      </c>
      <c r="D128">
        <v>1</v>
      </c>
      <c r="E128">
        <v>4</v>
      </c>
      <c r="F128">
        <v>5</v>
      </c>
      <c r="H128">
        <v>5760</v>
      </c>
      <c r="I128">
        <v>96</v>
      </c>
      <c r="J128">
        <v>0</v>
      </c>
      <c r="K128">
        <v>12000</v>
      </c>
      <c r="L128">
        <v>40000</v>
      </c>
      <c r="M128">
        <v>36000</v>
      </c>
      <c r="N128">
        <v>4000</v>
      </c>
      <c r="O128" s="98">
        <f t="shared" si="31"/>
        <v>92000</v>
      </c>
      <c r="P128" s="98">
        <f t="shared" si="32"/>
        <v>172500</v>
      </c>
      <c r="AI128">
        <v>1</v>
      </c>
      <c r="AJ128">
        <v>3</v>
      </c>
      <c r="BA128">
        <v>4</v>
      </c>
    </row>
    <row r="129" spans="1:53">
      <c r="A129" s="97" t="s">
        <v>967</v>
      </c>
      <c r="B129" t="s">
        <v>106</v>
      </c>
      <c r="C129">
        <v>5</v>
      </c>
      <c r="D129">
        <v>1</v>
      </c>
      <c r="E129">
        <v>5</v>
      </c>
      <c r="F129">
        <v>5</v>
      </c>
      <c r="H129">
        <v>11520</v>
      </c>
      <c r="I129">
        <v>192</v>
      </c>
      <c r="J129">
        <v>0</v>
      </c>
      <c r="K129">
        <v>24000</v>
      </c>
      <c r="L129">
        <v>80000</v>
      </c>
      <c r="M129">
        <v>72000</v>
      </c>
      <c r="N129">
        <v>8000</v>
      </c>
      <c r="O129" s="98">
        <f t="shared" si="31"/>
        <v>184000</v>
      </c>
      <c r="P129" s="98">
        <f t="shared" si="32"/>
        <v>356500</v>
      </c>
      <c r="AI129">
        <v>1</v>
      </c>
      <c r="AJ129">
        <v>4</v>
      </c>
      <c r="BA129">
        <v>5</v>
      </c>
    </row>
    <row r="130" spans="1:53">
      <c r="A130" s="97" t="s">
        <v>967</v>
      </c>
      <c r="B130" t="s">
        <v>106</v>
      </c>
      <c r="C130">
        <v>6</v>
      </c>
      <c r="D130">
        <v>1</v>
      </c>
      <c r="E130">
        <v>6</v>
      </c>
      <c r="F130">
        <v>5</v>
      </c>
      <c r="H130">
        <v>23040</v>
      </c>
      <c r="I130">
        <v>384</v>
      </c>
      <c r="J130">
        <v>0</v>
      </c>
      <c r="K130">
        <v>48000</v>
      </c>
      <c r="L130">
        <v>160000</v>
      </c>
      <c r="M130">
        <v>144000</v>
      </c>
      <c r="N130">
        <v>16000</v>
      </c>
      <c r="O130" s="98">
        <f t="shared" si="31"/>
        <v>368000</v>
      </c>
      <c r="P130" s="98">
        <f t="shared" si="32"/>
        <v>724500</v>
      </c>
      <c r="AI130">
        <v>1</v>
      </c>
      <c r="AJ130">
        <v>5</v>
      </c>
      <c r="BA130">
        <v>6</v>
      </c>
    </row>
    <row r="131" spans="1:53">
      <c r="A131" s="97" t="s">
        <v>967</v>
      </c>
      <c r="B131" t="s">
        <v>106</v>
      </c>
      <c r="C131">
        <v>7</v>
      </c>
      <c r="D131">
        <v>1</v>
      </c>
      <c r="E131">
        <v>7</v>
      </c>
      <c r="F131">
        <v>5</v>
      </c>
      <c r="H131">
        <v>46080</v>
      </c>
      <c r="I131">
        <v>768</v>
      </c>
      <c r="J131">
        <v>0</v>
      </c>
      <c r="K131">
        <v>96000</v>
      </c>
      <c r="L131">
        <v>320000</v>
      </c>
      <c r="M131">
        <v>288000</v>
      </c>
      <c r="N131">
        <v>32000</v>
      </c>
      <c r="O131" s="98">
        <f t="shared" si="31"/>
        <v>736000</v>
      </c>
      <c r="P131" s="98">
        <f t="shared" si="32"/>
        <v>1460500</v>
      </c>
      <c r="AI131">
        <v>1</v>
      </c>
      <c r="AJ131">
        <v>6</v>
      </c>
      <c r="BA131">
        <v>7</v>
      </c>
    </row>
    <row r="132" spans="1:53">
      <c r="A132" s="97" t="s">
        <v>967</v>
      </c>
      <c r="B132" t="s">
        <v>106</v>
      </c>
      <c r="C132">
        <v>8</v>
      </c>
      <c r="D132">
        <v>1</v>
      </c>
      <c r="E132">
        <v>8</v>
      </c>
      <c r="F132">
        <v>5</v>
      </c>
      <c r="H132">
        <v>92160</v>
      </c>
      <c r="I132">
        <v>1536</v>
      </c>
      <c r="J132">
        <v>0</v>
      </c>
      <c r="K132">
        <v>192000</v>
      </c>
      <c r="L132">
        <v>640000</v>
      </c>
      <c r="M132">
        <v>576000</v>
      </c>
      <c r="N132">
        <v>64000</v>
      </c>
      <c r="O132" s="98">
        <f t="shared" si="31"/>
        <v>1472000</v>
      </c>
      <c r="P132" s="98">
        <f t="shared" si="32"/>
        <v>2932500</v>
      </c>
      <c r="AI132">
        <v>1</v>
      </c>
      <c r="AJ132">
        <v>7</v>
      </c>
      <c r="BA132">
        <v>8</v>
      </c>
    </row>
    <row r="133" spans="1:53">
      <c r="A133" s="97" t="s">
        <v>967</v>
      </c>
      <c r="B133" t="s">
        <v>106</v>
      </c>
      <c r="C133">
        <v>9</v>
      </c>
      <c r="D133">
        <v>1</v>
      </c>
      <c r="E133">
        <v>9</v>
      </c>
      <c r="F133">
        <v>5</v>
      </c>
      <c r="H133">
        <v>184320</v>
      </c>
      <c r="I133">
        <v>3072</v>
      </c>
      <c r="J133">
        <v>0</v>
      </c>
      <c r="K133">
        <v>384000</v>
      </c>
      <c r="L133">
        <v>1280000</v>
      </c>
      <c r="M133">
        <v>1152000</v>
      </c>
      <c r="N133">
        <v>128000</v>
      </c>
      <c r="O133" s="98">
        <f t="shared" si="31"/>
        <v>2944000</v>
      </c>
      <c r="P133" s="98">
        <f t="shared" si="32"/>
        <v>5876500</v>
      </c>
      <c r="AI133">
        <v>1</v>
      </c>
      <c r="AJ133">
        <v>8</v>
      </c>
      <c r="BA133">
        <v>9</v>
      </c>
    </row>
    <row r="134" spans="1:53" ht="25.5">
      <c r="A134" s="97" t="s">
        <v>967</v>
      </c>
      <c r="B134" t="s">
        <v>106</v>
      </c>
      <c r="C134">
        <v>10</v>
      </c>
      <c r="D134">
        <v>1</v>
      </c>
      <c r="E134">
        <v>10</v>
      </c>
      <c r="F134">
        <v>5</v>
      </c>
      <c r="G134" t="s">
        <v>117</v>
      </c>
      <c r="H134">
        <v>368640</v>
      </c>
      <c r="I134">
        <v>6144</v>
      </c>
      <c r="J134">
        <v>0</v>
      </c>
      <c r="K134">
        <v>768000</v>
      </c>
      <c r="L134">
        <v>2560000</v>
      </c>
      <c r="M134">
        <v>2304000</v>
      </c>
      <c r="N134">
        <v>256000</v>
      </c>
      <c r="O134" s="98">
        <f t="shared" si="31"/>
        <v>5888000</v>
      </c>
      <c r="P134" s="98">
        <f t="shared" si="32"/>
        <v>11764500</v>
      </c>
      <c r="AI134">
        <v>1</v>
      </c>
      <c r="AJ134">
        <v>9</v>
      </c>
      <c r="BA134">
        <v>10</v>
      </c>
    </row>
    <row r="135" spans="1:53">
      <c r="A135" s="49" t="s">
        <v>782</v>
      </c>
      <c r="B135" t="s">
        <v>106</v>
      </c>
      <c r="C135">
        <v>1</v>
      </c>
      <c r="D135">
        <v>1</v>
      </c>
      <c r="E135">
        <v>1</v>
      </c>
      <c r="F135">
        <v>7</v>
      </c>
      <c r="H135">
        <v>2250</v>
      </c>
      <c r="I135">
        <v>37.5</v>
      </c>
      <c r="J135">
        <v>0</v>
      </c>
      <c r="K135">
        <v>400</v>
      </c>
      <c r="L135">
        <v>2000</v>
      </c>
      <c r="M135">
        <v>3000</v>
      </c>
      <c r="N135">
        <v>500</v>
      </c>
      <c r="O135" s="98">
        <f t="shared" si="31"/>
        <v>5900</v>
      </c>
      <c r="P135" s="98">
        <f xml:space="preserve"> O135</f>
        <v>5900</v>
      </c>
    </row>
    <row r="136" spans="1:53">
      <c r="A136" s="49" t="s">
        <v>782</v>
      </c>
      <c r="B136" t="s">
        <v>106</v>
      </c>
      <c r="C136">
        <v>2</v>
      </c>
      <c r="D136">
        <v>1</v>
      </c>
      <c r="E136">
        <v>2</v>
      </c>
      <c r="F136">
        <v>7</v>
      </c>
      <c r="H136">
        <v>4500</v>
      </c>
      <c r="I136">
        <v>75</v>
      </c>
      <c r="J136">
        <v>0</v>
      </c>
      <c r="K136">
        <v>800</v>
      </c>
      <c r="L136">
        <v>4000</v>
      </c>
      <c r="M136">
        <v>6000</v>
      </c>
      <c r="N136">
        <v>1000</v>
      </c>
      <c r="O136" s="98">
        <f t="shared" ref="O136:O145" si="33">SUM(K136:N136)</f>
        <v>11800</v>
      </c>
      <c r="P136" s="98">
        <f t="shared" ref="P136:P144" si="34">P135+O136</f>
        <v>17700</v>
      </c>
      <c r="AK136">
        <v>1</v>
      </c>
    </row>
    <row r="137" spans="1:53">
      <c r="A137" s="49" t="s">
        <v>782</v>
      </c>
      <c r="B137" t="s">
        <v>106</v>
      </c>
      <c r="C137">
        <v>3</v>
      </c>
      <c r="D137">
        <v>1</v>
      </c>
      <c r="E137">
        <v>3</v>
      </c>
      <c r="F137">
        <v>7</v>
      </c>
      <c r="H137">
        <v>9000</v>
      </c>
      <c r="I137">
        <v>150</v>
      </c>
      <c r="J137">
        <v>0</v>
      </c>
      <c r="K137">
        <v>1600</v>
      </c>
      <c r="L137">
        <v>8000</v>
      </c>
      <c r="M137">
        <v>12000</v>
      </c>
      <c r="N137">
        <v>2000</v>
      </c>
      <c r="O137" s="98">
        <f t="shared" si="33"/>
        <v>23600</v>
      </c>
      <c r="P137" s="98">
        <f t="shared" si="34"/>
        <v>41300</v>
      </c>
      <c r="AK137">
        <v>2</v>
      </c>
    </row>
    <row r="138" spans="1:53">
      <c r="A138" s="49" t="s">
        <v>782</v>
      </c>
      <c r="B138" t="s">
        <v>106</v>
      </c>
      <c r="C138">
        <v>4</v>
      </c>
      <c r="D138">
        <v>1</v>
      </c>
      <c r="E138">
        <v>4</v>
      </c>
      <c r="F138">
        <v>7</v>
      </c>
      <c r="H138">
        <v>18000</v>
      </c>
      <c r="I138">
        <v>300</v>
      </c>
      <c r="J138">
        <v>0</v>
      </c>
      <c r="K138">
        <v>3200</v>
      </c>
      <c r="L138">
        <v>16000</v>
      </c>
      <c r="M138">
        <v>24000</v>
      </c>
      <c r="N138">
        <v>4000</v>
      </c>
      <c r="O138" s="98">
        <f t="shared" si="33"/>
        <v>47200</v>
      </c>
      <c r="P138" s="98">
        <f t="shared" si="34"/>
        <v>88500</v>
      </c>
      <c r="AK138">
        <v>3</v>
      </c>
    </row>
    <row r="139" spans="1:53">
      <c r="A139" s="49" t="s">
        <v>782</v>
      </c>
      <c r="B139" t="s">
        <v>106</v>
      </c>
      <c r="C139">
        <v>5</v>
      </c>
      <c r="D139">
        <v>1</v>
      </c>
      <c r="E139">
        <v>5</v>
      </c>
      <c r="F139">
        <v>7</v>
      </c>
      <c r="H139">
        <v>36000</v>
      </c>
      <c r="I139">
        <v>600</v>
      </c>
      <c r="J139">
        <v>0</v>
      </c>
      <c r="K139">
        <v>6400</v>
      </c>
      <c r="L139">
        <v>32000</v>
      </c>
      <c r="M139">
        <v>48000</v>
      </c>
      <c r="N139">
        <v>8000</v>
      </c>
      <c r="O139" s="98">
        <f t="shared" si="33"/>
        <v>94400</v>
      </c>
      <c r="P139" s="98">
        <f t="shared" si="34"/>
        <v>182900</v>
      </c>
      <c r="AK139">
        <v>4</v>
      </c>
    </row>
    <row r="140" spans="1:53">
      <c r="A140" s="49" t="s">
        <v>782</v>
      </c>
      <c r="B140" t="s">
        <v>106</v>
      </c>
      <c r="C140">
        <v>6</v>
      </c>
      <c r="D140">
        <v>1</v>
      </c>
      <c r="E140">
        <v>6</v>
      </c>
      <c r="F140">
        <v>7</v>
      </c>
      <c r="H140">
        <v>72000</v>
      </c>
      <c r="I140">
        <v>1200</v>
      </c>
      <c r="J140">
        <v>0</v>
      </c>
      <c r="K140">
        <v>12800</v>
      </c>
      <c r="L140">
        <v>64000</v>
      </c>
      <c r="M140">
        <v>96000</v>
      </c>
      <c r="N140">
        <v>16000</v>
      </c>
      <c r="O140" s="98">
        <f t="shared" si="33"/>
        <v>188800</v>
      </c>
      <c r="P140" s="98">
        <f t="shared" si="34"/>
        <v>371700</v>
      </c>
      <c r="AK140">
        <v>5</v>
      </c>
    </row>
    <row r="141" spans="1:53">
      <c r="A141" s="49" t="s">
        <v>782</v>
      </c>
      <c r="B141" t="s">
        <v>106</v>
      </c>
      <c r="C141">
        <v>7</v>
      </c>
      <c r="D141">
        <v>1</v>
      </c>
      <c r="E141">
        <v>7</v>
      </c>
      <c r="F141">
        <v>7</v>
      </c>
      <c r="H141">
        <v>144000</v>
      </c>
      <c r="I141">
        <v>2400</v>
      </c>
      <c r="J141">
        <v>0</v>
      </c>
      <c r="K141">
        <v>25600</v>
      </c>
      <c r="L141">
        <v>128000</v>
      </c>
      <c r="M141">
        <v>192000</v>
      </c>
      <c r="N141">
        <v>32000</v>
      </c>
      <c r="O141" s="98">
        <f t="shared" si="33"/>
        <v>377600</v>
      </c>
      <c r="P141" s="98">
        <f t="shared" si="34"/>
        <v>749300</v>
      </c>
      <c r="AK141">
        <v>6</v>
      </c>
    </row>
    <row r="142" spans="1:53">
      <c r="A142" s="49" t="s">
        <v>782</v>
      </c>
      <c r="B142" t="s">
        <v>106</v>
      </c>
      <c r="C142">
        <v>8</v>
      </c>
      <c r="D142">
        <v>1</v>
      </c>
      <c r="E142">
        <v>8</v>
      </c>
      <c r="F142">
        <v>7</v>
      </c>
      <c r="H142">
        <v>288000</v>
      </c>
      <c r="I142">
        <v>4800</v>
      </c>
      <c r="J142">
        <v>0</v>
      </c>
      <c r="K142">
        <v>51200</v>
      </c>
      <c r="L142">
        <v>256000</v>
      </c>
      <c r="M142">
        <v>384000</v>
      </c>
      <c r="N142">
        <v>64000</v>
      </c>
      <c r="O142" s="98">
        <f t="shared" si="33"/>
        <v>755200</v>
      </c>
      <c r="P142" s="98">
        <f t="shared" si="34"/>
        <v>1504500</v>
      </c>
      <c r="AK142">
        <v>7</v>
      </c>
    </row>
    <row r="143" spans="1:53">
      <c r="A143" s="49" t="s">
        <v>782</v>
      </c>
      <c r="B143" t="s">
        <v>106</v>
      </c>
      <c r="C143">
        <v>9</v>
      </c>
      <c r="D143">
        <v>1</v>
      </c>
      <c r="E143">
        <v>9</v>
      </c>
      <c r="F143">
        <v>7</v>
      </c>
      <c r="H143">
        <v>576000</v>
      </c>
      <c r="I143">
        <v>9600</v>
      </c>
      <c r="J143">
        <v>0</v>
      </c>
      <c r="K143">
        <v>102400</v>
      </c>
      <c r="L143">
        <v>512000</v>
      </c>
      <c r="M143">
        <v>768000</v>
      </c>
      <c r="N143">
        <v>128000</v>
      </c>
      <c r="O143" s="98">
        <f t="shared" si="33"/>
        <v>1510400</v>
      </c>
      <c r="P143" s="98">
        <f t="shared" si="34"/>
        <v>3014900</v>
      </c>
      <c r="AK143">
        <v>8</v>
      </c>
    </row>
    <row r="144" spans="1:53" ht="25.5">
      <c r="A144" s="49" t="s">
        <v>782</v>
      </c>
      <c r="B144" t="s">
        <v>106</v>
      </c>
      <c r="C144">
        <v>10</v>
      </c>
      <c r="D144">
        <v>1</v>
      </c>
      <c r="E144">
        <v>10</v>
      </c>
      <c r="F144">
        <v>7</v>
      </c>
      <c r="G144" t="s">
        <v>117</v>
      </c>
      <c r="H144">
        <v>1152000</v>
      </c>
      <c r="I144">
        <v>19200</v>
      </c>
      <c r="J144">
        <v>0</v>
      </c>
      <c r="K144">
        <v>204800</v>
      </c>
      <c r="L144">
        <v>1024000</v>
      </c>
      <c r="M144">
        <v>1536000</v>
      </c>
      <c r="N144">
        <v>256000</v>
      </c>
      <c r="O144" s="98">
        <f t="shared" si="33"/>
        <v>3020800</v>
      </c>
      <c r="P144" s="98">
        <f t="shared" si="34"/>
        <v>6035700</v>
      </c>
      <c r="AK144">
        <v>9</v>
      </c>
    </row>
    <row r="145" spans="1:39">
      <c r="A145" s="49" t="s">
        <v>360</v>
      </c>
      <c r="B145" t="s">
        <v>106</v>
      </c>
      <c r="C145">
        <v>1</v>
      </c>
      <c r="D145">
        <v>1</v>
      </c>
      <c r="E145">
        <v>1</v>
      </c>
      <c r="F145">
        <v>5</v>
      </c>
      <c r="H145">
        <v>270</v>
      </c>
      <c r="I145">
        <v>4.5</v>
      </c>
      <c r="J145">
        <v>0</v>
      </c>
      <c r="K145">
        <v>1200</v>
      </c>
      <c r="L145">
        <v>2000</v>
      </c>
      <c r="M145">
        <v>800</v>
      </c>
      <c r="N145">
        <v>1000</v>
      </c>
      <c r="O145" s="98">
        <f t="shared" si="33"/>
        <v>5000</v>
      </c>
      <c r="P145" s="98">
        <f xml:space="preserve"> O145</f>
        <v>5000</v>
      </c>
      <c r="AM145">
        <v>5</v>
      </c>
    </row>
    <row r="146" spans="1:39">
      <c r="A146" s="49" t="s">
        <v>360</v>
      </c>
      <c r="B146" t="s">
        <v>106</v>
      </c>
      <c r="C146">
        <v>2</v>
      </c>
      <c r="D146">
        <v>1</v>
      </c>
      <c r="E146">
        <v>2</v>
      </c>
      <c r="F146">
        <v>5</v>
      </c>
      <c r="H146">
        <v>540</v>
      </c>
      <c r="I146">
        <v>9</v>
      </c>
      <c r="J146">
        <v>0</v>
      </c>
      <c r="K146">
        <v>2400</v>
      </c>
      <c r="L146">
        <v>4000</v>
      </c>
      <c r="M146">
        <v>1600</v>
      </c>
      <c r="N146">
        <v>2000</v>
      </c>
      <c r="O146" s="98">
        <f t="shared" ref="O146:O155" si="35">SUM(K146:N146)</f>
        <v>10000</v>
      </c>
      <c r="P146" s="98">
        <f t="shared" ref="P146:P154" si="36">P145+O146</f>
        <v>15000</v>
      </c>
      <c r="AI146">
        <v>1</v>
      </c>
      <c r="AM146">
        <v>5</v>
      </c>
    </row>
    <row r="147" spans="1:39">
      <c r="A147" s="49" t="s">
        <v>360</v>
      </c>
      <c r="B147" t="s">
        <v>106</v>
      </c>
      <c r="C147">
        <v>3</v>
      </c>
      <c r="D147">
        <v>1</v>
      </c>
      <c r="E147">
        <v>3</v>
      </c>
      <c r="F147">
        <v>5</v>
      </c>
      <c r="H147">
        <v>1080</v>
      </c>
      <c r="I147">
        <v>18</v>
      </c>
      <c r="J147">
        <v>0</v>
      </c>
      <c r="K147">
        <v>4800</v>
      </c>
      <c r="L147">
        <v>8000</v>
      </c>
      <c r="M147">
        <v>3200</v>
      </c>
      <c r="N147">
        <v>4000</v>
      </c>
      <c r="O147" s="98">
        <f t="shared" si="35"/>
        <v>20000</v>
      </c>
      <c r="P147" s="98">
        <f t="shared" si="36"/>
        <v>35000</v>
      </c>
      <c r="AI147">
        <v>2</v>
      </c>
      <c r="AM147">
        <v>5</v>
      </c>
    </row>
    <row r="148" spans="1:39">
      <c r="A148" s="49" t="s">
        <v>360</v>
      </c>
      <c r="B148" t="s">
        <v>106</v>
      </c>
      <c r="C148">
        <v>4</v>
      </c>
      <c r="D148">
        <v>1</v>
      </c>
      <c r="E148">
        <v>4</v>
      </c>
      <c r="F148">
        <v>5</v>
      </c>
      <c r="H148">
        <v>2160</v>
      </c>
      <c r="I148">
        <v>36</v>
      </c>
      <c r="J148">
        <v>0</v>
      </c>
      <c r="K148">
        <v>9600</v>
      </c>
      <c r="L148">
        <v>16000</v>
      </c>
      <c r="M148">
        <v>6400</v>
      </c>
      <c r="N148">
        <v>8000</v>
      </c>
      <c r="O148" s="98">
        <f t="shared" si="35"/>
        <v>40000</v>
      </c>
      <c r="P148" s="98">
        <f t="shared" si="36"/>
        <v>75000</v>
      </c>
      <c r="AI148">
        <v>3</v>
      </c>
      <c r="AM148">
        <v>5</v>
      </c>
    </row>
    <row r="149" spans="1:39">
      <c r="A149" s="49" t="s">
        <v>360</v>
      </c>
      <c r="B149" t="s">
        <v>106</v>
      </c>
      <c r="C149">
        <v>5</v>
      </c>
      <c r="D149">
        <v>1</v>
      </c>
      <c r="E149">
        <v>5</v>
      </c>
      <c r="F149">
        <v>5</v>
      </c>
      <c r="H149">
        <v>4320</v>
      </c>
      <c r="I149">
        <v>72</v>
      </c>
      <c r="J149">
        <v>0</v>
      </c>
      <c r="K149">
        <v>19200</v>
      </c>
      <c r="L149">
        <v>32000</v>
      </c>
      <c r="M149">
        <v>12800</v>
      </c>
      <c r="N149">
        <v>16000</v>
      </c>
      <c r="O149" s="98">
        <f t="shared" si="35"/>
        <v>80000</v>
      </c>
      <c r="P149" s="98">
        <f t="shared" si="36"/>
        <v>155000</v>
      </c>
      <c r="AI149">
        <v>4</v>
      </c>
      <c r="AM149">
        <v>5</v>
      </c>
    </row>
    <row r="150" spans="1:39">
      <c r="A150" s="49" t="s">
        <v>360</v>
      </c>
      <c r="B150" t="s">
        <v>106</v>
      </c>
      <c r="C150">
        <v>6</v>
      </c>
      <c r="D150">
        <v>1</v>
      </c>
      <c r="E150">
        <v>6</v>
      </c>
      <c r="F150">
        <v>5</v>
      </c>
      <c r="H150">
        <v>8640</v>
      </c>
      <c r="I150">
        <v>144</v>
      </c>
      <c r="J150">
        <v>0</v>
      </c>
      <c r="K150">
        <v>38400</v>
      </c>
      <c r="L150">
        <v>64000</v>
      </c>
      <c r="M150">
        <v>25600</v>
      </c>
      <c r="N150">
        <v>32000</v>
      </c>
      <c r="O150" s="98">
        <f t="shared" si="35"/>
        <v>160000</v>
      </c>
      <c r="P150" s="98">
        <f t="shared" si="36"/>
        <v>315000</v>
      </c>
      <c r="AI150">
        <v>5</v>
      </c>
      <c r="AM150">
        <v>5</v>
      </c>
    </row>
    <row r="151" spans="1:39">
      <c r="A151" s="49" t="s">
        <v>360</v>
      </c>
      <c r="B151" t="s">
        <v>106</v>
      </c>
      <c r="C151">
        <v>7</v>
      </c>
      <c r="D151">
        <v>1</v>
      </c>
      <c r="E151">
        <v>7</v>
      </c>
      <c r="F151">
        <v>5</v>
      </c>
      <c r="H151">
        <v>17280</v>
      </c>
      <c r="I151">
        <v>288</v>
      </c>
      <c r="J151">
        <v>0</v>
      </c>
      <c r="K151">
        <v>76800</v>
      </c>
      <c r="L151">
        <v>128000</v>
      </c>
      <c r="M151">
        <v>51200</v>
      </c>
      <c r="N151">
        <v>64000</v>
      </c>
      <c r="O151" s="98">
        <f t="shared" si="35"/>
        <v>320000</v>
      </c>
      <c r="P151" s="98">
        <f t="shared" si="36"/>
        <v>635000</v>
      </c>
      <c r="AI151">
        <v>6</v>
      </c>
      <c r="AM151">
        <v>5</v>
      </c>
    </row>
    <row r="152" spans="1:39">
      <c r="A152" s="49" t="s">
        <v>360</v>
      </c>
      <c r="B152" t="s">
        <v>106</v>
      </c>
      <c r="C152">
        <v>8</v>
      </c>
      <c r="D152">
        <v>1</v>
      </c>
      <c r="E152">
        <v>8</v>
      </c>
      <c r="F152">
        <v>5</v>
      </c>
      <c r="H152">
        <v>34560</v>
      </c>
      <c r="I152">
        <v>576</v>
      </c>
      <c r="J152">
        <v>0</v>
      </c>
      <c r="K152">
        <v>153600</v>
      </c>
      <c r="L152">
        <v>256000</v>
      </c>
      <c r="M152">
        <v>102400</v>
      </c>
      <c r="N152">
        <v>128000</v>
      </c>
      <c r="O152" s="98">
        <f t="shared" si="35"/>
        <v>640000</v>
      </c>
      <c r="P152" s="98">
        <f t="shared" si="36"/>
        <v>1275000</v>
      </c>
      <c r="AI152">
        <v>7</v>
      </c>
      <c r="AM152">
        <v>5</v>
      </c>
    </row>
    <row r="153" spans="1:39">
      <c r="A153" s="49" t="s">
        <v>360</v>
      </c>
      <c r="B153" t="s">
        <v>106</v>
      </c>
      <c r="C153">
        <v>9</v>
      </c>
      <c r="D153">
        <v>1</v>
      </c>
      <c r="E153">
        <v>9</v>
      </c>
      <c r="F153">
        <v>5</v>
      </c>
      <c r="H153">
        <v>69120</v>
      </c>
      <c r="I153">
        <v>1152</v>
      </c>
      <c r="J153">
        <v>0</v>
      </c>
      <c r="K153">
        <v>307200</v>
      </c>
      <c r="L153">
        <v>512000</v>
      </c>
      <c r="M153">
        <v>204800</v>
      </c>
      <c r="N153">
        <v>256000</v>
      </c>
      <c r="O153" s="98">
        <f t="shared" si="35"/>
        <v>1280000</v>
      </c>
      <c r="P153" s="98">
        <f t="shared" si="36"/>
        <v>2555000</v>
      </c>
      <c r="AI153">
        <v>8</v>
      </c>
      <c r="AM153">
        <v>5</v>
      </c>
    </row>
    <row r="154" spans="1:39" ht="25.5">
      <c r="A154" s="49" t="s">
        <v>360</v>
      </c>
      <c r="B154" t="s">
        <v>106</v>
      </c>
      <c r="C154">
        <v>10</v>
      </c>
      <c r="D154">
        <v>1</v>
      </c>
      <c r="E154">
        <v>10</v>
      </c>
      <c r="F154">
        <v>5</v>
      </c>
      <c r="G154" t="s">
        <v>117</v>
      </c>
      <c r="H154">
        <v>138240</v>
      </c>
      <c r="I154">
        <v>2304</v>
      </c>
      <c r="J154">
        <v>0</v>
      </c>
      <c r="K154">
        <v>614400</v>
      </c>
      <c r="L154">
        <v>1024000</v>
      </c>
      <c r="M154">
        <v>409600</v>
      </c>
      <c r="N154">
        <v>512000</v>
      </c>
      <c r="O154" s="98">
        <f t="shared" si="35"/>
        <v>2560000</v>
      </c>
      <c r="P154" s="98">
        <f t="shared" si="36"/>
        <v>5115000</v>
      </c>
      <c r="AI154">
        <v>9</v>
      </c>
      <c r="AM154">
        <v>5</v>
      </c>
    </row>
    <row r="155" spans="1:39">
      <c r="A155" s="49" t="s">
        <v>361</v>
      </c>
      <c r="B155" t="s">
        <v>106</v>
      </c>
      <c r="C155">
        <v>1</v>
      </c>
      <c r="D155">
        <v>1</v>
      </c>
      <c r="E155">
        <v>1</v>
      </c>
      <c r="F155">
        <v>4</v>
      </c>
      <c r="H155">
        <v>600</v>
      </c>
      <c r="I155">
        <v>10</v>
      </c>
      <c r="J155">
        <v>0</v>
      </c>
      <c r="K155">
        <v>100</v>
      </c>
      <c r="L155">
        <v>1500</v>
      </c>
      <c r="M155">
        <v>1000</v>
      </c>
      <c r="N155">
        <v>300</v>
      </c>
      <c r="O155" s="98">
        <f t="shared" si="35"/>
        <v>2900</v>
      </c>
      <c r="P155" s="98">
        <f xml:space="preserve"> O155</f>
        <v>2900</v>
      </c>
    </row>
    <row r="156" spans="1:39">
      <c r="A156" s="49" t="s">
        <v>361</v>
      </c>
      <c r="B156" t="s">
        <v>106</v>
      </c>
      <c r="C156">
        <v>2</v>
      </c>
      <c r="D156">
        <v>1</v>
      </c>
      <c r="E156">
        <v>2</v>
      </c>
      <c r="F156">
        <v>4</v>
      </c>
      <c r="H156">
        <v>1200</v>
      </c>
      <c r="I156">
        <v>20</v>
      </c>
      <c r="J156">
        <v>0</v>
      </c>
      <c r="K156">
        <v>200</v>
      </c>
      <c r="L156">
        <v>3000</v>
      </c>
      <c r="M156">
        <v>2000</v>
      </c>
      <c r="N156">
        <v>600</v>
      </c>
      <c r="O156" s="98">
        <f t="shared" ref="O156:O165" si="37">SUM(K156:N156)</f>
        <v>5800</v>
      </c>
      <c r="P156" s="98">
        <f t="shared" ref="P156:P164" si="38">P155+O156</f>
        <v>8700</v>
      </c>
      <c r="AC156">
        <v>1</v>
      </c>
    </row>
    <row r="157" spans="1:39">
      <c r="A157" s="49" t="s">
        <v>361</v>
      </c>
      <c r="B157" t="s">
        <v>106</v>
      </c>
      <c r="C157">
        <v>3</v>
      </c>
      <c r="D157">
        <v>1</v>
      </c>
      <c r="E157">
        <v>3</v>
      </c>
      <c r="F157">
        <v>4</v>
      </c>
      <c r="H157">
        <v>2400</v>
      </c>
      <c r="I157">
        <v>40</v>
      </c>
      <c r="J157">
        <v>0</v>
      </c>
      <c r="K157">
        <v>400</v>
      </c>
      <c r="L157">
        <v>6000</v>
      </c>
      <c r="M157">
        <v>4000</v>
      </c>
      <c r="N157">
        <v>1200</v>
      </c>
      <c r="O157" s="98">
        <f t="shared" si="37"/>
        <v>11600</v>
      </c>
      <c r="P157" s="98">
        <f t="shared" si="38"/>
        <v>20300</v>
      </c>
      <c r="AC157">
        <v>2</v>
      </c>
    </row>
    <row r="158" spans="1:39">
      <c r="A158" s="49" t="s">
        <v>361</v>
      </c>
      <c r="B158" t="s">
        <v>106</v>
      </c>
      <c r="C158">
        <v>4</v>
      </c>
      <c r="D158">
        <v>1</v>
      </c>
      <c r="E158">
        <v>4</v>
      </c>
      <c r="F158">
        <v>4</v>
      </c>
      <c r="H158">
        <v>4800</v>
      </c>
      <c r="I158">
        <v>80</v>
      </c>
      <c r="J158">
        <v>0</v>
      </c>
      <c r="K158">
        <v>800</v>
      </c>
      <c r="L158">
        <v>12000</v>
      </c>
      <c r="M158">
        <v>8000</v>
      </c>
      <c r="N158">
        <v>2400</v>
      </c>
      <c r="O158" s="98">
        <f t="shared" si="37"/>
        <v>23200</v>
      </c>
      <c r="P158" s="98">
        <f t="shared" si="38"/>
        <v>43500</v>
      </c>
      <c r="AC158">
        <v>3</v>
      </c>
    </row>
    <row r="159" spans="1:39">
      <c r="A159" s="49" t="s">
        <v>361</v>
      </c>
      <c r="B159" t="s">
        <v>106</v>
      </c>
      <c r="C159">
        <v>5</v>
      </c>
      <c r="D159">
        <v>1</v>
      </c>
      <c r="E159">
        <v>5</v>
      </c>
      <c r="F159">
        <v>4</v>
      </c>
      <c r="H159">
        <v>9600</v>
      </c>
      <c r="I159">
        <v>160</v>
      </c>
      <c r="J159">
        <v>0</v>
      </c>
      <c r="K159">
        <v>1600</v>
      </c>
      <c r="L159">
        <v>24000</v>
      </c>
      <c r="M159">
        <v>16000</v>
      </c>
      <c r="N159">
        <v>4800</v>
      </c>
      <c r="O159" s="98">
        <f t="shared" si="37"/>
        <v>46400</v>
      </c>
      <c r="P159" s="98">
        <f t="shared" si="38"/>
        <v>89900</v>
      </c>
      <c r="AC159">
        <v>4</v>
      </c>
    </row>
    <row r="160" spans="1:39">
      <c r="A160" s="49" t="s">
        <v>361</v>
      </c>
      <c r="B160" t="s">
        <v>106</v>
      </c>
      <c r="C160">
        <v>6</v>
      </c>
      <c r="D160">
        <v>1</v>
      </c>
      <c r="E160">
        <v>6</v>
      </c>
      <c r="F160">
        <v>4</v>
      </c>
      <c r="H160">
        <v>19200</v>
      </c>
      <c r="I160">
        <v>320</v>
      </c>
      <c r="J160">
        <v>0</v>
      </c>
      <c r="K160">
        <v>3200</v>
      </c>
      <c r="L160">
        <v>48000</v>
      </c>
      <c r="M160">
        <v>32000</v>
      </c>
      <c r="N160">
        <v>9600</v>
      </c>
      <c r="O160" s="98">
        <f t="shared" si="37"/>
        <v>92800</v>
      </c>
      <c r="P160" s="98">
        <f t="shared" si="38"/>
        <v>182700</v>
      </c>
      <c r="AC160">
        <v>5</v>
      </c>
    </row>
    <row r="161" spans="1:41">
      <c r="A161" s="49" t="s">
        <v>361</v>
      </c>
      <c r="B161" t="s">
        <v>106</v>
      </c>
      <c r="C161">
        <v>7</v>
      </c>
      <c r="D161">
        <v>1</v>
      </c>
      <c r="E161">
        <v>7</v>
      </c>
      <c r="F161">
        <v>4</v>
      </c>
      <c r="H161">
        <v>38400</v>
      </c>
      <c r="I161">
        <v>640</v>
      </c>
      <c r="J161">
        <v>0</v>
      </c>
      <c r="K161">
        <v>6400</v>
      </c>
      <c r="L161">
        <v>96000</v>
      </c>
      <c r="M161">
        <v>64000</v>
      </c>
      <c r="N161">
        <v>19200</v>
      </c>
      <c r="O161" s="98">
        <f t="shared" si="37"/>
        <v>185600</v>
      </c>
      <c r="P161" s="98">
        <f t="shared" si="38"/>
        <v>368300</v>
      </c>
      <c r="AC161">
        <v>6</v>
      </c>
    </row>
    <row r="162" spans="1:41">
      <c r="A162" s="49" t="s">
        <v>361</v>
      </c>
      <c r="B162" t="s">
        <v>106</v>
      </c>
      <c r="C162">
        <v>8</v>
      </c>
      <c r="D162">
        <v>1</v>
      </c>
      <c r="E162">
        <v>8</v>
      </c>
      <c r="F162">
        <v>4</v>
      </c>
      <c r="H162">
        <v>76800</v>
      </c>
      <c r="I162">
        <v>1280</v>
      </c>
      <c r="J162">
        <v>0</v>
      </c>
      <c r="K162">
        <v>12800</v>
      </c>
      <c r="L162">
        <v>192000</v>
      </c>
      <c r="M162">
        <v>128000</v>
      </c>
      <c r="N162">
        <v>38400</v>
      </c>
      <c r="O162" s="98">
        <f t="shared" si="37"/>
        <v>371200</v>
      </c>
      <c r="P162" s="98">
        <f t="shared" si="38"/>
        <v>739500</v>
      </c>
      <c r="AC162">
        <v>7</v>
      </c>
    </row>
    <row r="163" spans="1:41">
      <c r="A163" s="49" t="s">
        <v>361</v>
      </c>
      <c r="B163" t="s">
        <v>106</v>
      </c>
      <c r="C163">
        <v>9</v>
      </c>
      <c r="D163">
        <v>1</v>
      </c>
      <c r="E163">
        <v>9</v>
      </c>
      <c r="F163">
        <v>4</v>
      </c>
      <c r="H163">
        <v>153600</v>
      </c>
      <c r="I163">
        <v>2560</v>
      </c>
      <c r="J163">
        <v>0</v>
      </c>
      <c r="K163">
        <v>25600</v>
      </c>
      <c r="L163">
        <v>384000</v>
      </c>
      <c r="M163">
        <v>256000</v>
      </c>
      <c r="N163">
        <v>76800</v>
      </c>
      <c r="O163" s="98">
        <f t="shared" si="37"/>
        <v>742400</v>
      </c>
      <c r="P163" s="98">
        <f t="shared" si="38"/>
        <v>1481900</v>
      </c>
      <c r="AC163">
        <v>8</v>
      </c>
    </row>
    <row r="164" spans="1:41" ht="25.5">
      <c r="A164" s="49" t="s">
        <v>361</v>
      </c>
      <c r="B164" t="s">
        <v>106</v>
      </c>
      <c r="C164">
        <v>10</v>
      </c>
      <c r="D164">
        <v>1</v>
      </c>
      <c r="E164">
        <v>10</v>
      </c>
      <c r="F164">
        <v>4</v>
      </c>
      <c r="G164" t="s">
        <v>117</v>
      </c>
      <c r="H164">
        <v>307200</v>
      </c>
      <c r="I164">
        <v>5120</v>
      </c>
      <c r="J164">
        <v>0</v>
      </c>
      <c r="K164">
        <v>51200</v>
      </c>
      <c r="L164">
        <v>768000</v>
      </c>
      <c r="M164">
        <v>512000</v>
      </c>
      <c r="N164">
        <v>153600</v>
      </c>
      <c r="O164" s="98">
        <f t="shared" si="37"/>
        <v>1484800</v>
      </c>
      <c r="P164" s="98">
        <f t="shared" si="38"/>
        <v>2966700</v>
      </c>
      <c r="AC164">
        <v>9</v>
      </c>
    </row>
    <row r="165" spans="1:41">
      <c r="A165" s="49" t="s">
        <v>366</v>
      </c>
      <c r="B165" t="s">
        <v>106</v>
      </c>
      <c r="C165">
        <v>1</v>
      </c>
      <c r="D165">
        <v>1</v>
      </c>
      <c r="E165">
        <v>1</v>
      </c>
      <c r="F165">
        <v>4</v>
      </c>
      <c r="H165">
        <v>900</v>
      </c>
      <c r="I165">
        <v>15</v>
      </c>
      <c r="J165">
        <v>0</v>
      </c>
      <c r="K165">
        <v>3000</v>
      </c>
      <c r="L165">
        <v>1500</v>
      </c>
      <c r="M165">
        <v>10000</v>
      </c>
      <c r="N165">
        <v>500</v>
      </c>
      <c r="O165" s="98">
        <f t="shared" si="37"/>
        <v>15000</v>
      </c>
      <c r="P165" s="98">
        <f xml:space="preserve"> O165</f>
        <v>15000</v>
      </c>
      <c r="AO165">
        <v>2</v>
      </c>
    </row>
    <row r="166" spans="1:41">
      <c r="A166" s="49" t="s">
        <v>366</v>
      </c>
      <c r="B166" t="s">
        <v>106</v>
      </c>
      <c r="C166">
        <v>2</v>
      </c>
      <c r="D166">
        <v>1</v>
      </c>
      <c r="E166">
        <v>2</v>
      </c>
      <c r="F166">
        <v>4</v>
      </c>
      <c r="H166">
        <v>1800</v>
      </c>
      <c r="I166">
        <v>30</v>
      </c>
      <c r="J166">
        <v>0</v>
      </c>
      <c r="K166">
        <v>6000</v>
      </c>
      <c r="L166">
        <v>3000</v>
      </c>
      <c r="M166">
        <v>20000</v>
      </c>
      <c r="N166">
        <v>1000</v>
      </c>
      <c r="O166" s="98">
        <f t="shared" ref="O166:O175" si="39">SUM(K166:N166)</f>
        <v>30000</v>
      </c>
      <c r="P166" s="98">
        <f t="shared" ref="P166:P174" si="40">P165+O166</f>
        <v>45000</v>
      </c>
      <c r="AG166">
        <v>1</v>
      </c>
      <c r="AL166">
        <v>1</v>
      </c>
      <c r="AO166">
        <v>2</v>
      </c>
    </row>
    <row r="167" spans="1:41">
      <c r="A167" s="49" t="s">
        <v>366</v>
      </c>
      <c r="B167" t="s">
        <v>106</v>
      </c>
      <c r="C167">
        <v>3</v>
      </c>
      <c r="D167">
        <v>1</v>
      </c>
      <c r="E167">
        <v>3</v>
      </c>
      <c r="F167">
        <v>4</v>
      </c>
      <c r="H167">
        <v>3600</v>
      </c>
      <c r="I167">
        <v>60</v>
      </c>
      <c r="J167">
        <v>0</v>
      </c>
      <c r="K167">
        <v>12000</v>
      </c>
      <c r="L167">
        <v>6000</v>
      </c>
      <c r="M167">
        <v>40000</v>
      </c>
      <c r="N167">
        <v>2000</v>
      </c>
      <c r="O167" s="98">
        <f t="shared" si="39"/>
        <v>60000</v>
      </c>
      <c r="P167" s="98">
        <f t="shared" si="40"/>
        <v>105000</v>
      </c>
      <c r="AG167">
        <v>2</v>
      </c>
      <c r="AL167">
        <v>2</v>
      </c>
      <c r="AO167">
        <v>2</v>
      </c>
    </row>
    <row r="168" spans="1:41">
      <c r="A168" s="49" t="s">
        <v>366</v>
      </c>
      <c r="B168" t="s">
        <v>106</v>
      </c>
      <c r="C168">
        <v>4</v>
      </c>
      <c r="D168">
        <v>1</v>
      </c>
      <c r="E168">
        <v>4</v>
      </c>
      <c r="F168">
        <v>4</v>
      </c>
      <c r="H168">
        <v>7200</v>
      </c>
      <c r="I168">
        <v>120</v>
      </c>
      <c r="J168">
        <v>0</v>
      </c>
      <c r="K168">
        <v>24000</v>
      </c>
      <c r="L168">
        <v>12000</v>
      </c>
      <c r="M168">
        <v>80000</v>
      </c>
      <c r="N168">
        <v>4000</v>
      </c>
      <c r="O168" s="98">
        <f t="shared" si="39"/>
        <v>120000</v>
      </c>
      <c r="P168" s="98">
        <f t="shared" si="40"/>
        <v>225000</v>
      </c>
      <c r="AG168">
        <v>3</v>
      </c>
      <c r="AL168">
        <v>3</v>
      </c>
      <c r="AO168">
        <v>2</v>
      </c>
    </row>
    <row r="169" spans="1:41">
      <c r="A169" s="49" t="s">
        <v>366</v>
      </c>
      <c r="B169" t="s">
        <v>106</v>
      </c>
      <c r="C169">
        <v>5</v>
      </c>
      <c r="D169">
        <v>1</v>
      </c>
      <c r="E169">
        <v>5</v>
      </c>
      <c r="F169">
        <v>4</v>
      </c>
      <c r="H169">
        <v>14400</v>
      </c>
      <c r="I169">
        <v>240</v>
      </c>
      <c r="J169">
        <v>0</v>
      </c>
      <c r="K169">
        <v>48000</v>
      </c>
      <c r="L169">
        <v>24000</v>
      </c>
      <c r="M169">
        <v>160000</v>
      </c>
      <c r="N169">
        <v>8000</v>
      </c>
      <c r="O169" s="98">
        <f t="shared" si="39"/>
        <v>240000</v>
      </c>
      <c r="P169" s="98">
        <f t="shared" si="40"/>
        <v>465000</v>
      </c>
      <c r="AG169">
        <v>4</v>
      </c>
      <c r="AL169">
        <v>4</v>
      </c>
      <c r="AO169">
        <v>2</v>
      </c>
    </row>
    <row r="170" spans="1:41">
      <c r="A170" s="49" t="s">
        <v>366</v>
      </c>
      <c r="B170" t="s">
        <v>106</v>
      </c>
      <c r="C170">
        <v>6</v>
      </c>
      <c r="D170">
        <v>1</v>
      </c>
      <c r="E170">
        <v>6</v>
      </c>
      <c r="F170">
        <v>4</v>
      </c>
      <c r="H170">
        <v>28800</v>
      </c>
      <c r="I170">
        <v>480</v>
      </c>
      <c r="J170">
        <v>0</v>
      </c>
      <c r="K170">
        <v>96000</v>
      </c>
      <c r="L170">
        <v>48000</v>
      </c>
      <c r="M170">
        <v>320000</v>
      </c>
      <c r="N170">
        <v>16000</v>
      </c>
      <c r="O170" s="98">
        <f t="shared" si="39"/>
        <v>480000</v>
      </c>
      <c r="P170" s="98">
        <f t="shared" si="40"/>
        <v>945000</v>
      </c>
      <c r="AG170">
        <v>5</v>
      </c>
      <c r="AL170">
        <v>5</v>
      </c>
      <c r="AO170">
        <v>2</v>
      </c>
    </row>
    <row r="171" spans="1:41">
      <c r="A171" s="49" t="s">
        <v>366</v>
      </c>
      <c r="B171" t="s">
        <v>106</v>
      </c>
      <c r="C171">
        <v>7</v>
      </c>
      <c r="D171">
        <v>1</v>
      </c>
      <c r="E171">
        <v>7</v>
      </c>
      <c r="F171">
        <v>4</v>
      </c>
      <c r="H171">
        <v>57600</v>
      </c>
      <c r="I171">
        <v>960</v>
      </c>
      <c r="J171">
        <v>0</v>
      </c>
      <c r="K171">
        <v>192000</v>
      </c>
      <c r="L171">
        <v>96000</v>
      </c>
      <c r="M171">
        <v>640000</v>
      </c>
      <c r="N171">
        <v>32000</v>
      </c>
      <c r="O171" s="98">
        <f t="shared" si="39"/>
        <v>960000</v>
      </c>
      <c r="P171" s="98">
        <f t="shared" si="40"/>
        <v>1905000</v>
      </c>
      <c r="AG171">
        <v>6</v>
      </c>
      <c r="AL171">
        <v>6</v>
      </c>
      <c r="AO171">
        <v>2</v>
      </c>
    </row>
    <row r="172" spans="1:41">
      <c r="A172" s="49" t="s">
        <v>366</v>
      </c>
      <c r="B172" t="s">
        <v>106</v>
      </c>
      <c r="C172">
        <v>8</v>
      </c>
      <c r="D172">
        <v>1</v>
      </c>
      <c r="E172">
        <v>8</v>
      </c>
      <c r="F172">
        <v>4</v>
      </c>
      <c r="H172">
        <v>115200</v>
      </c>
      <c r="I172">
        <v>1920</v>
      </c>
      <c r="J172">
        <v>0</v>
      </c>
      <c r="K172">
        <v>384000</v>
      </c>
      <c r="L172">
        <v>192000</v>
      </c>
      <c r="M172">
        <v>1280000</v>
      </c>
      <c r="N172">
        <v>64000</v>
      </c>
      <c r="O172" s="98">
        <f t="shared" si="39"/>
        <v>1920000</v>
      </c>
      <c r="P172" s="98">
        <f t="shared" si="40"/>
        <v>3825000</v>
      </c>
      <c r="AG172">
        <v>7</v>
      </c>
      <c r="AL172">
        <v>7</v>
      </c>
      <c r="AO172">
        <v>2</v>
      </c>
    </row>
    <row r="173" spans="1:41">
      <c r="A173" s="49" t="s">
        <v>366</v>
      </c>
      <c r="B173" t="s">
        <v>106</v>
      </c>
      <c r="C173">
        <v>9</v>
      </c>
      <c r="D173">
        <v>1</v>
      </c>
      <c r="E173">
        <v>9</v>
      </c>
      <c r="F173">
        <v>4</v>
      </c>
      <c r="H173">
        <v>230400</v>
      </c>
      <c r="I173">
        <v>3840</v>
      </c>
      <c r="J173">
        <v>0</v>
      </c>
      <c r="K173">
        <v>768000</v>
      </c>
      <c r="L173">
        <v>384000</v>
      </c>
      <c r="M173">
        <v>2560000</v>
      </c>
      <c r="N173">
        <v>128000</v>
      </c>
      <c r="O173" s="98">
        <f t="shared" si="39"/>
        <v>3840000</v>
      </c>
      <c r="P173" s="98">
        <f t="shared" si="40"/>
        <v>7665000</v>
      </c>
      <c r="AG173">
        <v>8</v>
      </c>
      <c r="AL173">
        <v>8</v>
      </c>
      <c r="AO173">
        <v>2</v>
      </c>
    </row>
    <row r="174" spans="1:41" ht="25.5">
      <c r="A174" s="49" t="s">
        <v>366</v>
      </c>
      <c r="B174" t="s">
        <v>106</v>
      </c>
      <c r="C174">
        <v>10</v>
      </c>
      <c r="D174">
        <v>1</v>
      </c>
      <c r="E174">
        <v>10</v>
      </c>
      <c r="F174">
        <v>4</v>
      </c>
      <c r="G174" t="s">
        <v>117</v>
      </c>
      <c r="H174">
        <v>460800</v>
      </c>
      <c r="I174">
        <v>7680</v>
      </c>
      <c r="J174">
        <v>0</v>
      </c>
      <c r="K174">
        <v>1536000</v>
      </c>
      <c r="L174">
        <v>768000</v>
      </c>
      <c r="M174">
        <v>5120000</v>
      </c>
      <c r="N174">
        <v>256000</v>
      </c>
      <c r="O174" s="98">
        <f t="shared" si="39"/>
        <v>7680000</v>
      </c>
      <c r="P174" s="98">
        <f t="shared" si="40"/>
        <v>15345000</v>
      </c>
      <c r="AG174">
        <v>9</v>
      </c>
      <c r="AL174">
        <v>9</v>
      </c>
      <c r="AO174">
        <v>2</v>
      </c>
    </row>
    <row r="175" spans="1:41">
      <c r="A175" s="49" t="s">
        <v>367</v>
      </c>
      <c r="B175" t="s">
        <v>106</v>
      </c>
      <c r="C175">
        <v>1</v>
      </c>
      <c r="D175">
        <v>1</v>
      </c>
      <c r="E175">
        <v>1</v>
      </c>
      <c r="F175">
        <v>4</v>
      </c>
      <c r="H175">
        <v>300</v>
      </c>
      <c r="I175">
        <v>5</v>
      </c>
      <c r="J175">
        <v>0</v>
      </c>
      <c r="K175">
        <v>150</v>
      </c>
      <c r="L175">
        <v>1000</v>
      </c>
      <c r="M175">
        <v>3000</v>
      </c>
      <c r="N175">
        <v>300</v>
      </c>
      <c r="O175" s="98">
        <f t="shared" si="39"/>
        <v>4450</v>
      </c>
      <c r="P175" s="98">
        <f xml:space="preserve"> O175</f>
        <v>4450</v>
      </c>
      <c r="AA175">
        <v>2</v>
      </c>
    </row>
    <row r="176" spans="1:41">
      <c r="A176" s="49" t="s">
        <v>367</v>
      </c>
      <c r="B176" t="s">
        <v>106</v>
      </c>
      <c r="C176">
        <v>2</v>
      </c>
      <c r="D176">
        <v>1</v>
      </c>
      <c r="E176">
        <v>2</v>
      </c>
      <c r="F176">
        <v>4</v>
      </c>
      <c r="H176">
        <v>600</v>
      </c>
      <c r="I176">
        <v>10</v>
      </c>
      <c r="J176">
        <v>0</v>
      </c>
      <c r="K176">
        <v>300</v>
      </c>
      <c r="L176">
        <v>2000</v>
      </c>
      <c r="M176">
        <v>6000</v>
      </c>
      <c r="N176">
        <v>600</v>
      </c>
      <c r="O176" s="98">
        <f t="shared" ref="O176:O185" si="41">SUM(K176:N176)</f>
        <v>8900</v>
      </c>
      <c r="P176" s="98">
        <f t="shared" ref="P176:P184" si="42">P175+O176</f>
        <v>13350</v>
      </c>
      <c r="AA176">
        <v>2</v>
      </c>
      <c r="AH176">
        <v>1</v>
      </c>
    </row>
    <row r="177" spans="1:34">
      <c r="A177" s="49" t="s">
        <v>367</v>
      </c>
      <c r="B177" t="s">
        <v>106</v>
      </c>
      <c r="C177">
        <v>3</v>
      </c>
      <c r="D177">
        <v>1</v>
      </c>
      <c r="E177">
        <v>3</v>
      </c>
      <c r="F177">
        <v>4</v>
      </c>
      <c r="H177">
        <v>1200</v>
      </c>
      <c r="I177">
        <v>20</v>
      </c>
      <c r="J177">
        <v>0</v>
      </c>
      <c r="K177">
        <v>600</v>
      </c>
      <c r="L177">
        <v>4000</v>
      </c>
      <c r="M177">
        <v>12000</v>
      </c>
      <c r="N177">
        <v>1200</v>
      </c>
      <c r="O177" s="98">
        <f t="shared" si="41"/>
        <v>17800</v>
      </c>
      <c r="P177" s="98">
        <f t="shared" si="42"/>
        <v>31150</v>
      </c>
      <c r="AA177">
        <v>2</v>
      </c>
      <c r="AH177">
        <v>2</v>
      </c>
    </row>
    <row r="178" spans="1:34">
      <c r="A178" s="49" t="s">
        <v>367</v>
      </c>
      <c r="B178" t="s">
        <v>106</v>
      </c>
      <c r="C178">
        <v>4</v>
      </c>
      <c r="D178">
        <v>1</v>
      </c>
      <c r="E178">
        <v>4</v>
      </c>
      <c r="F178">
        <v>4</v>
      </c>
      <c r="H178">
        <v>2400</v>
      </c>
      <c r="I178">
        <v>40</v>
      </c>
      <c r="J178">
        <v>0</v>
      </c>
      <c r="K178">
        <v>1200</v>
      </c>
      <c r="L178">
        <v>8000</v>
      </c>
      <c r="M178">
        <v>24000</v>
      </c>
      <c r="N178">
        <v>2400</v>
      </c>
      <c r="O178" s="98">
        <f t="shared" si="41"/>
        <v>35600</v>
      </c>
      <c r="P178" s="98">
        <f t="shared" si="42"/>
        <v>66750</v>
      </c>
      <c r="AA178">
        <v>2</v>
      </c>
      <c r="AH178">
        <v>3</v>
      </c>
    </row>
    <row r="179" spans="1:34">
      <c r="A179" s="49" t="s">
        <v>367</v>
      </c>
      <c r="B179" t="s">
        <v>106</v>
      </c>
      <c r="C179">
        <v>5</v>
      </c>
      <c r="D179">
        <v>1</v>
      </c>
      <c r="E179">
        <v>5</v>
      </c>
      <c r="F179">
        <v>4</v>
      </c>
      <c r="H179">
        <v>4800</v>
      </c>
      <c r="I179">
        <v>80</v>
      </c>
      <c r="J179">
        <v>0</v>
      </c>
      <c r="K179">
        <v>2400</v>
      </c>
      <c r="L179">
        <v>16000</v>
      </c>
      <c r="M179">
        <v>48000</v>
      </c>
      <c r="N179">
        <v>4800</v>
      </c>
      <c r="O179" s="98">
        <f t="shared" si="41"/>
        <v>71200</v>
      </c>
      <c r="P179" s="98">
        <f t="shared" si="42"/>
        <v>137950</v>
      </c>
      <c r="AA179">
        <v>2</v>
      </c>
      <c r="AH179">
        <v>4</v>
      </c>
    </row>
    <row r="180" spans="1:34">
      <c r="A180" s="49" t="s">
        <v>367</v>
      </c>
      <c r="B180" t="s">
        <v>106</v>
      </c>
      <c r="C180">
        <v>6</v>
      </c>
      <c r="D180">
        <v>1</v>
      </c>
      <c r="E180">
        <v>6</v>
      </c>
      <c r="F180">
        <v>4</v>
      </c>
      <c r="H180">
        <v>9600</v>
      </c>
      <c r="I180">
        <v>160</v>
      </c>
      <c r="J180">
        <v>0</v>
      </c>
      <c r="K180">
        <v>4800</v>
      </c>
      <c r="L180">
        <v>32000</v>
      </c>
      <c r="M180">
        <v>96000</v>
      </c>
      <c r="N180">
        <v>9600</v>
      </c>
      <c r="O180" s="98">
        <f t="shared" si="41"/>
        <v>142400</v>
      </c>
      <c r="P180" s="98">
        <f t="shared" si="42"/>
        <v>280350</v>
      </c>
      <c r="AA180">
        <v>2</v>
      </c>
      <c r="AH180">
        <v>5</v>
      </c>
    </row>
    <row r="181" spans="1:34">
      <c r="A181" s="49" t="s">
        <v>367</v>
      </c>
      <c r="B181" t="s">
        <v>106</v>
      </c>
      <c r="C181">
        <v>7</v>
      </c>
      <c r="D181">
        <v>1</v>
      </c>
      <c r="E181">
        <v>7</v>
      </c>
      <c r="F181">
        <v>4</v>
      </c>
      <c r="H181">
        <v>19200</v>
      </c>
      <c r="I181">
        <v>320</v>
      </c>
      <c r="J181">
        <v>0</v>
      </c>
      <c r="K181">
        <v>9600</v>
      </c>
      <c r="L181">
        <v>64000</v>
      </c>
      <c r="M181">
        <v>192000</v>
      </c>
      <c r="N181">
        <v>19200</v>
      </c>
      <c r="O181" s="98">
        <f t="shared" si="41"/>
        <v>284800</v>
      </c>
      <c r="P181" s="98">
        <f t="shared" si="42"/>
        <v>565150</v>
      </c>
      <c r="AA181">
        <v>2</v>
      </c>
      <c r="AH181">
        <v>6</v>
      </c>
    </row>
    <row r="182" spans="1:34">
      <c r="A182" s="49" t="s">
        <v>367</v>
      </c>
      <c r="B182" t="s">
        <v>106</v>
      </c>
      <c r="C182">
        <v>8</v>
      </c>
      <c r="D182">
        <v>1</v>
      </c>
      <c r="E182">
        <v>8</v>
      </c>
      <c r="F182">
        <v>4</v>
      </c>
      <c r="H182">
        <v>38400</v>
      </c>
      <c r="I182">
        <v>640</v>
      </c>
      <c r="J182">
        <v>0</v>
      </c>
      <c r="K182">
        <v>19200</v>
      </c>
      <c r="L182">
        <v>128000</v>
      </c>
      <c r="M182">
        <v>384000</v>
      </c>
      <c r="N182">
        <v>38400</v>
      </c>
      <c r="O182" s="98">
        <f t="shared" si="41"/>
        <v>569600</v>
      </c>
      <c r="P182" s="98">
        <f t="shared" si="42"/>
        <v>1134750</v>
      </c>
      <c r="AA182">
        <v>2</v>
      </c>
      <c r="AH182">
        <v>7</v>
      </c>
    </row>
    <row r="183" spans="1:34">
      <c r="A183" s="49" t="s">
        <v>367</v>
      </c>
      <c r="B183" t="s">
        <v>106</v>
      </c>
      <c r="C183">
        <v>9</v>
      </c>
      <c r="D183">
        <v>1</v>
      </c>
      <c r="E183">
        <v>9</v>
      </c>
      <c r="F183">
        <v>4</v>
      </c>
      <c r="H183">
        <v>76800</v>
      </c>
      <c r="I183">
        <v>1280</v>
      </c>
      <c r="J183">
        <v>0</v>
      </c>
      <c r="K183">
        <v>38400</v>
      </c>
      <c r="L183">
        <v>256000</v>
      </c>
      <c r="M183">
        <v>768000</v>
      </c>
      <c r="N183">
        <v>76800</v>
      </c>
      <c r="O183" s="98">
        <f t="shared" si="41"/>
        <v>1139200</v>
      </c>
      <c r="P183" s="98">
        <f t="shared" si="42"/>
        <v>2273950</v>
      </c>
      <c r="AA183">
        <v>2</v>
      </c>
      <c r="AH183">
        <v>8</v>
      </c>
    </row>
    <row r="184" spans="1:34" ht="25.5">
      <c r="A184" s="49" t="s">
        <v>367</v>
      </c>
      <c r="B184" t="s">
        <v>106</v>
      </c>
      <c r="C184">
        <v>10</v>
      </c>
      <c r="D184">
        <v>1</v>
      </c>
      <c r="E184">
        <v>10</v>
      </c>
      <c r="F184">
        <v>4</v>
      </c>
      <c r="G184" t="s">
        <v>117</v>
      </c>
      <c r="H184">
        <v>153600</v>
      </c>
      <c r="I184">
        <v>2560</v>
      </c>
      <c r="J184">
        <v>0</v>
      </c>
      <c r="K184">
        <v>76800</v>
      </c>
      <c r="L184">
        <v>512000</v>
      </c>
      <c r="M184">
        <v>1536000</v>
      </c>
      <c r="N184">
        <v>153600</v>
      </c>
      <c r="O184" s="98">
        <f t="shared" si="41"/>
        <v>2278400</v>
      </c>
      <c r="P184" s="98">
        <f t="shared" si="42"/>
        <v>4552350</v>
      </c>
      <c r="AA184">
        <v>2</v>
      </c>
      <c r="AH184">
        <v>9</v>
      </c>
    </row>
    <row r="185" spans="1:34">
      <c r="A185" s="49" t="s">
        <v>363</v>
      </c>
      <c r="B185" t="s">
        <v>106</v>
      </c>
      <c r="C185">
        <v>1</v>
      </c>
      <c r="D185">
        <v>1</v>
      </c>
      <c r="E185">
        <v>1</v>
      </c>
      <c r="F185">
        <v>4</v>
      </c>
      <c r="H185">
        <v>540</v>
      </c>
      <c r="I185">
        <v>9</v>
      </c>
      <c r="J185">
        <v>0</v>
      </c>
      <c r="K185">
        <v>150</v>
      </c>
      <c r="L185">
        <v>1500</v>
      </c>
      <c r="M185">
        <v>500</v>
      </c>
      <c r="N185">
        <v>1500</v>
      </c>
      <c r="O185" s="98">
        <f t="shared" si="41"/>
        <v>3650</v>
      </c>
      <c r="P185" s="98">
        <f xml:space="preserve"> O185</f>
        <v>3650</v>
      </c>
    </row>
    <row r="186" spans="1:34">
      <c r="A186" s="49" t="s">
        <v>363</v>
      </c>
      <c r="B186" t="s">
        <v>106</v>
      </c>
      <c r="C186">
        <v>2</v>
      </c>
      <c r="D186">
        <v>1</v>
      </c>
      <c r="E186">
        <v>2</v>
      </c>
      <c r="F186">
        <v>4</v>
      </c>
      <c r="H186">
        <v>1080</v>
      </c>
      <c r="I186">
        <v>18</v>
      </c>
      <c r="J186">
        <v>0</v>
      </c>
      <c r="K186">
        <v>300</v>
      </c>
      <c r="L186">
        <v>3000</v>
      </c>
      <c r="M186">
        <v>1000</v>
      </c>
      <c r="N186">
        <v>3000</v>
      </c>
      <c r="O186" s="98">
        <f t="shared" ref="O186:O195" si="43">SUM(K186:N186)</f>
        <v>7300</v>
      </c>
      <c r="P186" s="98">
        <f t="shared" ref="P186:P194" si="44">P185+O186</f>
        <v>10950</v>
      </c>
      <c r="AG186">
        <v>1</v>
      </c>
    </row>
    <row r="187" spans="1:34">
      <c r="A187" s="49" t="s">
        <v>363</v>
      </c>
      <c r="B187" t="s">
        <v>106</v>
      </c>
      <c r="C187">
        <v>3</v>
      </c>
      <c r="D187">
        <v>1</v>
      </c>
      <c r="E187">
        <v>3</v>
      </c>
      <c r="F187">
        <v>4</v>
      </c>
      <c r="H187">
        <v>2160</v>
      </c>
      <c r="I187">
        <v>36</v>
      </c>
      <c r="J187">
        <v>0</v>
      </c>
      <c r="K187">
        <v>600</v>
      </c>
      <c r="L187">
        <v>6000</v>
      </c>
      <c r="M187">
        <v>2000</v>
      </c>
      <c r="N187">
        <v>6000</v>
      </c>
      <c r="O187" s="98">
        <f t="shared" si="43"/>
        <v>14600</v>
      </c>
      <c r="P187" s="98">
        <f t="shared" si="44"/>
        <v>25550</v>
      </c>
      <c r="AG187">
        <v>2</v>
      </c>
    </row>
    <row r="188" spans="1:34">
      <c r="A188" s="49" t="s">
        <v>363</v>
      </c>
      <c r="B188" t="s">
        <v>106</v>
      </c>
      <c r="C188">
        <v>4</v>
      </c>
      <c r="D188">
        <v>1</v>
      </c>
      <c r="E188">
        <v>4</v>
      </c>
      <c r="F188">
        <v>4</v>
      </c>
      <c r="H188">
        <v>4320</v>
      </c>
      <c r="I188">
        <v>72</v>
      </c>
      <c r="J188">
        <v>0</v>
      </c>
      <c r="K188">
        <v>1200</v>
      </c>
      <c r="L188">
        <v>12000</v>
      </c>
      <c r="M188">
        <v>4000</v>
      </c>
      <c r="N188">
        <v>12000</v>
      </c>
      <c r="O188" s="98">
        <f t="shared" si="43"/>
        <v>29200</v>
      </c>
      <c r="P188" s="98">
        <f t="shared" si="44"/>
        <v>54750</v>
      </c>
      <c r="AG188">
        <v>3</v>
      </c>
    </row>
    <row r="189" spans="1:34">
      <c r="A189" s="49" t="s">
        <v>363</v>
      </c>
      <c r="B189" t="s">
        <v>106</v>
      </c>
      <c r="C189">
        <v>5</v>
      </c>
      <c r="D189">
        <v>1</v>
      </c>
      <c r="E189">
        <v>5</v>
      </c>
      <c r="F189">
        <v>4</v>
      </c>
      <c r="H189">
        <v>8640</v>
      </c>
      <c r="I189">
        <v>144</v>
      </c>
      <c r="J189">
        <v>0</v>
      </c>
      <c r="K189">
        <v>2400</v>
      </c>
      <c r="L189">
        <v>24000</v>
      </c>
      <c r="M189">
        <v>8000</v>
      </c>
      <c r="N189">
        <v>24000</v>
      </c>
      <c r="O189" s="98">
        <f t="shared" si="43"/>
        <v>58400</v>
      </c>
      <c r="P189" s="98">
        <f t="shared" si="44"/>
        <v>113150</v>
      </c>
      <c r="AG189">
        <v>4</v>
      </c>
    </row>
    <row r="190" spans="1:34">
      <c r="A190" s="49" t="s">
        <v>363</v>
      </c>
      <c r="B190" t="s">
        <v>106</v>
      </c>
      <c r="C190">
        <v>6</v>
      </c>
      <c r="D190">
        <v>1</v>
      </c>
      <c r="E190">
        <v>6</v>
      </c>
      <c r="F190">
        <v>4</v>
      </c>
      <c r="H190">
        <v>17280</v>
      </c>
      <c r="I190">
        <v>288</v>
      </c>
      <c r="J190">
        <v>0</v>
      </c>
      <c r="K190">
        <v>4800</v>
      </c>
      <c r="L190">
        <v>48000</v>
      </c>
      <c r="M190">
        <v>16000</v>
      </c>
      <c r="N190">
        <v>48000</v>
      </c>
      <c r="O190" s="98">
        <f t="shared" si="43"/>
        <v>116800</v>
      </c>
      <c r="P190" s="98">
        <f t="shared" si="44"/>
        <v>229950</v>
      </c>
      <c r="AG190">
        <v>5</v>
      </c>
    </row>
    <row r="191" spans="1:34">
      <c r="A191" s="49" t="s">
        <v>363</v>
      </c>
      <c r="B191" t="s">
        <v>106</v>
      </c>
      <c r="C191">
        <v>7</v>
      </c>
      <c r="D191">
        <v>1</v>
      </c>
      <c r="E191">
        <v>7</v>
      </c>
      <c r="F191">
        <v>4</v>
      </c>
      <c r="H191">
        <v>34560</v>
      </c>
      <c r="I191">
        <v>576</v>
      </c>
      <c r="J191">
        <v>0</v>
      </c>
      <c r="K191">
        <v>9600</v>
      </c>
      <c r="L191">
        <v>96000</v>
      </c>
      <c r="M191">
        <v>32000</v>
      </c>
      <c r="N191">
        <v>96000</v>
      </c>
      <c r="O191" s="98">
        <f t="shared" si="43"/>
        <v>233600</v>
      </c>
      <c r="P191" s="98">
        <f t="shared" si="44"/>
        <v>463550</v>
      </c>
      <c r="AG191">
        <v>6</v>
      </c>
    </row>
    <row r="192" spans="1:34">
      <c r="A192" s="49" t="s">
        <v>363</v>
      </c>
      <c r="B192" t="s">
        <v>106</v>
      </c>
      <c r="C192">
        <v>8</v>
      </c>
      <c r="D192">
        <v>1</v>
      </c>
      <c r="E192">
        <v>8</v>
      </c>
      <c r="F192">
        <v>4</v>
      </c>
      <c r="H192">
        <v>69120</v>
      </c>
      <c r="I192">
        <v>1152</v>
      </c>
      <c r="J192">
        <v>0</v>
      </c>
      <c r="K192">
        <v>19200</v>
      </c>
      <c r="L192">
        <v>192000</v>
      </c>
      <c r="M192">
        <v>64000</v>
      </c>
      <c r="N192">
        <v>192000</v>
      </c>
      <c r="O192" s="98">
        <f t="shared" si="43"/>
        <v>467200</v>
      </c>
      <c r="P192" s="98">
        <f t="shared" si="44"/>
        <v>930750</v>
      </c>
      <c r="AG192">
        <v>7</v>
      </c>
    </row>
    <row r="193" spans="1:53">
      <c r="A193" s="49" t="s">
        <v>363</v>
      </c>
      <c r="B193" t="s">
        <v>106</v>
      </c>
      <c r="C193">
        <v>9</v>
      </c>
      <c r="D193">
        <v>1</v>
      </c>
      <c r="E193">
        <v>9</v>
      </c>
      <c r="F193">
        <v>4</v>
      </c>
      <c r="H193">
        <v>138240</v>
      </c>
      <c r="I193">
        <v>2304</v>
      </c>
      <c r="J193">
        <v>0</v>
      </c>
      <c r="K193">
        <v>38400</v>
      </c>
      <c r="L193">
        <v>384000</v>
      </c>
      <c r="M193">
        <v>128000</v>
      </c>
      <c r="N193">
        <v>384000</v>
      </c>
      <c r="O193" s="98">
        <f t="shared" si="43"/>
        <v>934400</v>
      </c>
      <c r="P193" s="98">
        <f t="shared" si="44"/>
        <v>1865150</v>
      </c>
      <c r="AG193">
        <v>8</v>
      </c>
    </row>
    <row r="194" spans="1:53" ht="25.5">
      <c r="A194" s="49" t="s">
        <v>363</v>
      </c>
      <c r="B194" t="s">
        <v>106</v>
      </c>
      <c r="C194">
        <v>10</v>
      </c>
      <c r="D194">
        <v>1</v>
      </c>
      <c r="E194">
        <v>10</v>
      </c>
      <c r="F194">
        <v>4</v>
      </c>
      <c r="G194" t="s">
        <v>117</v>
      </c>
      <c r="H194">
        <v>276480</v>
      </c>
      <c r="I194">
        <v>4608</v>
      </c>
      <c r="J194">
        <v>0</v>
      </c>
      <c r="K194">
        <v>76800</v>
      </c>
      <c r="L194">
        <v>768000</v>
      </c>
      <c r="M194">
        <v>256000</v>
      </c>
      <c r="N194">
        <v>768000</v>
      </c>
      <c r="O194" s="98">
        <f t="shared" si="43"/>
        <v>1868800</v>
      </c>
      <c r="P194" s="98">
        <f t="shared" si="44"/>
        <v>3733950</v>
      </c>
      <c r="AG194">
        <v>9</v>
      </c>
    </row>
    <row r="195" spans="1:53">
      <c r="A195" s="49" t="s">
        <v>368</v>
      </c>
      <c r="B195" t="s">
        <v>229</v>
      </c>
      <c r="C195">
        <v>1</v>
      </c>
      <c r="D195">
        <v>1</v>
      </c>
      <c r="E195">
        <v>1</v>
      </c>
      <c r="F195">
        <v>0</v>
      </c>
      <c r="H195">
        <v>2000</v>
      </c>
      <c r="I195">
        <v>33.333333333333336</v>
      </c>
      <c r="J195">
        <v>6000</v>
      </c>
      <c r="K195">
        <v>1000</v>
      </c>
      <c r="L195">
        <v>0</v>
      </c>
      <c r="M195">
        <v>0</v>
      </c>
      <c r="N195">
        <v>1000</v>
      </c>
      <c r="O195" s="98">
        <f t="shared" si="43"/>
        <v>2000</v>
      </c>
      <c r="P195" s="98">
        <f xml:space="preserve"> O195</f>
        <v>2000</v>
      </c>
      <c r="Q195">
        <f>J195</f>
        <v>6000</v>
      </c>
      <c r="Y195">
        <v>1</v>
      </c>
      <c r="AI195">
        <v>1</v>
      </c>
      <c r="AX195">
        <v>1</v>
      </c>
    </row>
    <row r="196" spans="1:53">
      <c r="A196" s="49" t="s">
        <v>368</v>
      </c>
      <c r="B196" t="s">
        <v>229</v>
      </c>
      <c r="C196">
        <v>2</v>
      </c>
      <c r="D196">
        <v>1</v>
      </c>
      <c r="E196">
        <v>2</v>
      </c>
      <c r="F196">
        <v>0</v>
      </c>
      <c r="H196">
        <v>4000</v>
      </c>
      <c r="I196">
        <v>66.666666666666671</v>
      </c>
      <c r="J196">
        <v>12000</v>
      </c>
      <c r="K196">
        <v>2000</v>
      </c>
      <c r="L196">
        <v>0</v>
      </c>
      <c r="M196">
        <v>0</v>
      </c>
      <c r="N196">
        <v>2000</v>
      </c>
      <c r="O196" s="98">
        <f t="shared" ref="O196:O205" si="45">SUM(K196:N196)</f>
        <v>4000</v>
      </c>
      <c r="P196" s="98">
        <f t="shared" ref="P196:P204" si="46">P195+O196</f>
        <v>6000</v>
      </c>
      <c r="Q196">
        <f>Q195+J196</f>
        <v>18000</v>
      </c>
      <c r="Y196">
        <v>2</v>
      </c>
      <c r="AI196">
        <v>2</v>
      </c>
      <c r="AX196">
        <v>2</v>
      </c>
      <c r="BA196">
        <v>1</v>
      </c>
    </row>
    <row r="197" spans="1:53">
      <c r="A197" s="49" t="s">
        <v>368</v>
      </c>
      <c r="B197" t="s">
        <v>229</v>
      </c>
      <c r="C197">
        <v>3</v>
      </c>
      <c r="D197">
        <v>1</v>
      </c>
      <c r="E197">
        <v>3</v>
      </c>
      <c r="F197">
        <v>0</v>
      </c>
      <c r="H197">
        <v>8000</v>
      </c>
      <c r="I197">
        <v>133.33333333333334</v>
      </c>
      <c r="J197">
        <v>24000</v>
      </c>
      <c r="K197">
        <v>4000</v>
      </c>
      <c r="L197">
        <v>0</v>
      </c>
      <c r="M197">
        <v>0</v>
      </c>
      <c r="N197">
        <v>4000</v>
      </c>
      <c r="O197" s="98">
        <f t="shared" si="45"/>
        <v>8000</v>
      </c>
      <c r="P197" s="98">
        <f t="shared" si="46"/>
        <v>14000</v>
      </c>
      <c r="Q197">
        <f t="shared" ref="Q197:Q204" si="47">Q196+J197</f>
        <v>42000</v>
      </c>
      <c r="Y197">
        <v>3</v>
      </c>
      <c r="AI197">
        <v>3</v>
      </c>
      <c r="AX197">
        <v>3</v>
      </c>
      <c r="BA197">
        <v>2</v>
      </c>
    </row>
    <row r="198" spans="1:53">
      <c r="A198" s="49" t="s">
        <v>368</v>
      </c>
      <c r="B198" t="s">
        <v>229</v>
      </c>
      <c r="C198">
        <v>4</v>
      </c>
      <c r="D198">
        <v>1</v>
      </c>
      <c r="E198">
        <v>4</v>
      </c>
      <c r="F198">
        <v>0</v>
      </c>
      <c r="H198">
        <v>16000</v>
      </c>
      <c r="I198">
        <v>266.66666666666669</v>
      </c>
      <c r="J198">
        <v>48000</v>
      </c>
      <c r="K198">
        <v>8000</v>
      </c>
      <c r="L198">
        <v>0</v>
      </c>
      <c r="M198">
        <v>0</v>
      </c>
      <c r="N198">
        <v>8000</v>
      </c>
      <c r="O198" s="98">
        <f t="shared" si="45"/>
        <v>16000</v>
      </c>
      <c r="P198" s="98">
        <f t="shared" si="46"/>
        <v>30000</v>
      </c>
      <c r="Q198">
        <f t="shared" si="47"/>
        <v>90000</v>
      </c>
      <c r="Y198">
        <v>4</v>
      </c>
      <c r="AI198">
        <v>4</v>
      </c>
      <c r="AX198">
        <v>4</v>
      </c>
      <c r="BA198">
        <v>3</v>
      </c>
    </row>
    <row r="199" spans="1:53">
      <c r="A199" s="49" t="s">
        <v>368</v>
      </c>
      <c r="B199" t="s">
        <v>229</v>
      </c>
      <c r="C199">
        <v>5</v>
      </c>
      <c r="D199">
        <v>1</v>
      </c>
      <c r="E199">
        <v>5</v>
      </c>
      <c r="F199">
        <v>0</v>
      </c>
      <c r="H199">
        <v>32000</v>
      </c>
      <c r="I199">
        <v>533.33333333333337</v>
      </c>
      <c r="J199">
        <v>96000</v>
      </c>
      <c r="K199">
        <v>16000</v>
      </c>
      <c r="L199">
        <v>0</v>
      </c>
      <c r="M199">
        <v>0</v>
      </c>
      <c r="N199">
        <v>16000</v>
      </c>
      <c r="O199" s="98">
        <f t="shared" si="45"/>
        <v>32000</v>
      </c>
      <c r="P199" s="98">
        <f t="shared" si="46"/>
        <v>62000</v>
      </c>
      <c r="Q199">
        <f t="shared" si="47"/>
        <v>186000</v>
      </c>
      <c r="Y199">
        <v>5</v>
      </c>
      <c r="AI199">
        <v>5</v>
      </c>
      <c r="AX199">
        <v>5</v>
      </c>
      <c r="BA199">
        <v>4</v>
      </c>
    </row>
    <row r="200" spans="1:53">
      <c r="A200" s="49" t="s">
        <v>368</v>
      </c>
      <c r="B200" t="s">
        <v>229</v>
      </c>
      <c r="C200">
        <v>6</v>
      </c>
      <c r="D200">
        <v>1</v>
      </c>
      <c r="E200">
        <v>6</v>
      </c>
      <c r="F200">
        <v>0</v>
      </c>
      <c r="H200">
        <v>64000</v>
      </c>
      <c r="I200">
        <v>1066.6666666666667</v>
      </c>
      <c r="J200">
        <v>192000</v>
      </c>
      <c r="K200">
        <v>32000</v>
      </c>
      <c r="L200">
        <v>0</v>
      </c>
      <c r="M200">
        <v>0</v>
      </c>
      <c r="N200">
        <v>32000</v>
      </c>
      <c r="O200" s="98">
        <f t="shared" si="45"/>
        <v>64000</v>
      </c>
      <c r="P200" s="98">
        <f t="shared" si="46"/>
        <v>126000</v>
      </c>
      <c r="Q200">
        <f t="shared" si="47"/>
        <v>378000</v>
      </c>
      <c r="Y200">
        <v>6</v>
      </c>
      <c r="AI200">
        <v>6</v>
      </c>
      <c r="AX200">
        <v>6</v>
      </c>
      <c r="BA200">
        <v>5</v>
      </c>
    </row>
    <row r="201" spans="1:53">
      <c r="A201" s="49" t="s">
        <v>368</v>
      </c>
      <c r="B201" t="s">
        <v>229</v>
      </c>
      <c r="C201">
        <v>7</v>
      </c>
      <c r="D201">
        <v>1</v>
      </c>
      <c r="E201">
        <v>7</v>
      </c>
      <c r="F201">
        <v>0</v>
      </c>
      <c r="H201">
        <v>128000</v>
      </c>
      <c r="I201">
        <v>2133.3333333333335</v>
      </c>
      <c r="J201">
        <v>384000</v>
      </c>
      <c r="K201">
        <v>64000</v>
      </c>
      <c r="L201">
        <v>0</v>
      </c>
      <c r="M201">
        <v>0</v>
      </c>
      <c r="N201">
        <v>64000</v>
      </c>
      <c r="O201" s="98">
        <f t="shared" si="45"/>
        <v>128000</v>
      </c>
      <c r="P201" s="98">
        <f t="shared" si="46"/>
        <v>254000</v>
      </c>
      <c r="Q201">
        <f t="shared" si="47"/>
        <v>762000</v>
      </c>
      <c r="Y201">
        <v>7</v>
      </c>
      <c r="AI201">
        <v>7</v>
      </c>
      <c r="AX201">
        <v>7</v>
      </c>
      <c r="BA201">
        <v>6</v>
      </c>
    </row>
    <row r="202" spans="1:53">
      <c r="A202" s="49" t="s">
        <v>368</v>
      </c>
      <c r="B202" t="s">
        <v>229</v>
      </c>
      <c r="C202">
        <v>8</v>
      </c>
      <c r="D202">
        <v>1</v>
      </c>
      <c r="E202">
        <v>8</v>
      </c>
      <c r="F202">
        <v>0</v>
      </c>
      <c r="H202">
        <v>256000</v>
      </c>
      <c r="I202">
        <v>4266.666666666667</v>
      </c>
      <c r="J202">
        <v>768000</v>
      </c>
      <c r="K202">
        <v>128000</v>
      </c>
      <c r="L202">
        <v>0</v>
      </c>
      <c r="M202">
        <v>0</v>
      </c>
      <c r="N202">
        <v>128000</v>
      </c>
      <c r="O202" s="98">
        <f t="shared" si="45"/>
        <v>256000</v>
      </c>
      <c r="P202" s="98">
        <f t="shared" si="46"/>
        <v>510000</v>
      </c>
      <c r="Q202">
        <f t="shared" si="47"/>
        <v>1530000</v>
      </c>
      <c r="Y202">
        <v>8</v>
      </c>
      <c r="AI202">
        <v>8</v>
      </c>
      <c r="AX202">
        <v>8</v>
      </c>
      <c r="BA202">
        <v>7</v>
      </c>
    </row>
    <row r="203" spans="1:53">
      <c r="A203" s="49" t="s">
        <v>368</v>
      </c>
      <c r="B203" t="s">
        <v>229</v>
      </c>
      <c r="C203">
        <v>9</v>
      </c>
      <c r="D203">
        <v>1</v>
      </c>
      <c r="E203">
        <v>9</v>
      </c>
      <c r="F203">
        <v>0</v>
      </c>
      <c r="H203">
        <v>512000</v>
      </c>
      <c r="I203">
        <v>8533.3333333333339</v>
      </c>
      <c r="J203">
        <v>1536000</v>
      </c>
      <c r="K203">
        <v>256000</v>
      </c>
      <c r="L203">
        <v>0</v>
      </c>
      <c r="M203">
        <v>0</v>
      </c>
      <c r="N203">
        <v>256000</v>
      </c>
      <c r="O203" s="98">
        <f t="shared" si="45"/>
        <v>512000</v>
      </c>
      <c r="P203" s="98">
        <f t="shared" si="46"/>
        <v>1022000</v>
      </c>
      <c r="Q203">
        <f t="shared" si="47"/>
        <v>3066000</v>
      </c>
      <c r="Y203">
        <v>9</v>
      </c>
      <c r="AI203">
        <v>9</v>
      </c>
      <c r="AX203">
        <v>9</v>
      </c>
      <c r="BA203">
        <v>8</v>
      </c>
    </row>
    <row r="204" spans="1:53">
      <c r="A204" s="49" t="s">
        <v>368</v>
      </c>
      <c r="B204" t="s">
        <v>229</v>
      </c>
      <c r="C204">
        <v>10</v>
      </c>
      <c r="D204">
        <v>1</v>
      </c>
      <c r="E204">
        <v>10</v>
      </c>
      <c r="F204">
        <v>0</v>
      </c>
      <c r="H204">
        <v>1024000</v>
      </c>
      <c r="I204">
        <v>17066.666666666668</v>
      </c>
      <c r="J204">
        <v>3072000</v>
      </c>
      <c r="K204">
        <v>512000</v>
      </c>
      <c r="L204">
        <v>0</v>
      </c>
      <c r="M204">
        <v>0</v>
      </c>
      <c r="N204">
        <v>512000</v>
      </c>
      <c r="O204" s="98">
        <f t="shared" si="45"/>
        <v>1024000</v>
      </c>
      <c r="P204" s="98">
        <f t="shared" si="46"/>
        <v>2046000</v>
      </c>
      <c r="Q204">
        <f t="shared" si="47"/>
        <v>6138000</v>
      </c>
      <c r="Y204">
        <v>10</v>
      </c>
      <c r="AI204">
        <v>10</v>
      </c>
      <c r="AX204">
        <v>10</v>
      </c>
      <c r="BA204">
        <v>9</v>
      </c>
    </row>
    <row r="205" spans="1:53">
      <c r="A205" s="49" t="s">
        <v>369</v>
      </c>
      <c r="B205" t="s">
        <v>229</v>
      </c>
      <c r="C205">
        <v>1</v>
      </c>
      <c r="D205">
        <v>1</v>
      </c>
      <c r="E205">
        <v>1</v>
      </c>
      <c r="F205">
        <v>0</v>
      </c>
      <c r="H205">
        <v>30</v>
      </c>
      <c r="I205">
        <v>0.5</v>
      </c>
      <c r="J205">
        <v>2000</v>
      </c>
      <c r="K205">
        <v>300</v>
      </c>
      <c r="L205">
        <v>0</v>
      </c>
      <c r="M205">
        <v>0</v>
      </c>
      <c r="N205">
        <v>0</v>
      </c>
      <c r="O205" s="98">
        <f t="shared" si="45"/>
        <v>300</v>
      </c>
      <c r="P205" s="98">
        <f xml:space="preserve"> O205</f>
        <v>300</v>
      </c>
      <c r="Q205">
        <f>J205</f>
        <v>2000</v>
      </c>
      <c r="Y205">
        <v>1</v>
      </c>
    </row>
    <row r="206" spans="1:53">
      <c r="A206" s="49" t="s">
        <v>369</v>
      </c>
      <c r="B206" t="s">
        <v>229</v>
      </c>
      <c r="C206">
        <v>2</v>
      </c>
      <c r="D206">
        <v>1</v>
      </c>
      <c r="E206">
        <v>2</v>
      </c>
      <c r="F206">
        <v>0</v>
      </c>
      <c r="H206">
        <v>600</v>
      </c>
      <c r="I206">
        <v>10</v>
      </c>
      <c r="J206">
        <v>4000</v>
      </c>
      <c r="K206">
        <v>600</v>
      </c>
      <c r="L206">
        <v>0</v>
      </c>
      <c r="M206">
        <v>0</v>
      </c>
      <c r="N206">
        <v>0</v>
      </c>
      <c r="O206" s="98">
        <f t="shared" ref="O206:O215" si="48">SUM(K206:N206)</f>
        <v>600</v>
      </c>
      <c r="P206" s="98">
        <f t="shared" ref="P206:P214" si="49">P205+O206</f>
        <v>900</v>
      </c>
      <c r="Q206">
        <f>Q205+J206</f>
        <v>6000</v>
      </c>
      <c r="Y206">
        <v>2</v>
      </c>
      <c r="AV206">
        <v>1</v>
      </c>
    </row>
    <row r="207" spans="1:53">
      <c r="A207" s="49" t="s">
        <v>369</v>
      </c>
      <c r="B207" t="s">
        <v>229</v>
      </c>
      <c r="C207">
        <v>3</v>
      </c>
      <c r="D207">
        <v>1</v>
      </c>
      <c r="E207">
        <v>3</v>
      </c>
      <c r="F207">
        <v>0</v>
      </c>
      <c r="H207">
        <v>1200</v>
      </c>
      <c r="I207">
        <v>20</v>
      </c>
      <c r="J207">
        <v>8000</v>
      </c>
      <c r="K207">
        <v>1200</v>
      </c>
      <c r="L207">
        <v>0</v>
      </c>
      <c r="M207">
        <v>0</v>
      </c>
      <c r="N207">
        <v>0</v>
      </c>
      <c r="O207" s="98">
        <f t="shared" si="48"/>
        <v>1200</v>
      </c>
      <c r="P207" s="98">
        <f t="shared" si="49"/>
        <v>2100</v>
      </c>
      <c r="Q207">
        <f t="shared" ref="Q207:Q214" si="50">Q206+J207</f>
        <v>14000</v>
      </c>
      <c r="Y207">
        <v>3</v>
      </c>
      <c r="AV207">
        <v>2</v>
      </c>
    </row>
    <row r="208" spans="1:53">
      <c r="A208" s="49" t="s">
        <v>369</v>
      </c>
      <c r="B208" t="s">
        <v>229</v>
      </c>
      <c r="C208">
        <v>4</v>
      </c>
      <c r="D208">
        <v>1</v>
      </c>
      <c r="E208">
        <v>4</v>
      </c>
      <c r="F208">
        <v>0</v>
      </c>
      <c r="H208">
        <v>2400</v>
      </c>
      <c r="I208">
        <v>40</v>
      </c>
      <c r="J208">
        <v>16000</v>
      </c>
      <c r="K208">
        <v>2400</v>
      </c>
      <c r="L208">
        <v>0</v>
      </c>
      <c r="M208">
        <v>0</v>
      </c>
      <c r="N208">
        <v>0</v>
      </c>
      <c r="O208" s="98">
        <f t="shared" si="48"/>
        <v>2400</v>
      </c>
      <c r="P208" s="98">
        <f t="shared" si="49"/>
        <v>4500</v>
      </c>
      <c r="Q208">
        <f t="shared" si="50"/>
        <v>30000</v>
      </c>
      <c r="Y208">
        <v>4</v>
      </c>
      <c r="AV208">
        <v>3</v>
      </c>
    </row>
    <row r="209" spans="1:51">
      <c r="A209" s="49" t="s">
        <v>369</v>
      </c>
      <c r="B209" t="s">
        <v>229</v>
      </c>
      <c r="C209">
        <v>5</v>
      </c>
      <c r="D209">
        <v>1</v>
      </c>
      <c r="E209">
        <v>5</v>
      </c>
      <c r="F209">
        <v>0</v>
      </c>
      <c r="H209">
        <v>4800</v>
      </c>
      <c r="I209">
        <v>80</v>
      </c>
      <c r="J209">
        <v>32000</v>
      </c>
      <c r="K209">
        <v>4800</v>
      </c>
      <c r="L209">
        <v>0</v>
      </c>
      <c r="M209">
        <v>0</v>
      </c>
      <c r="N209">
        <v>0</v>
      </c>
      <c r="O209" s="98">
        <f t="shared" si="48"/>
        <v>4800</v>
      </c>
      <c r="P209" s="98">
        <f t="shared" si="49"/>
        <v>9300</v>
      </c>
      <c r="Q209">
        <f t="shared" si="50"/>
        <v>62000</v>
      </c>
      <c r="Y209">
        <v>5</v>
      </c>
      <c r="AV209">
        <v>4</v>
      </c>
    </row>
    <row r="210" spans="1:51">
      <c r="A210" s="49" t="s">
        <v>369</v>
      </c>
      <c r="B210" t="s">
        <v>229</v>
      </c>
      <c r="C210">
        <v>6</v>
      </c>
      <c r="D210">
        <v>1</v>
      </c>
      <c r="E210">
        <v>6</v>
      </c>
      <c r="F210">
        <v>0</v>
      </c>
      <c r="H210">
        <v>9600</v>
      </c>
      <c r="I210">
        <v>160</v>
      </c>
      <c r="J210">
        <v>64000</v>
      </c>
      <c r="K210">
        <v>9600</v>
      </c>
      <c r="L210">
        <v>0</v>
      </c>
      <c r="M210">
        <v>0</v>
      </c>
      <c r="N210">
        <v>0</v>
      </c>
      <c r="O210" s="98">
        <f t="shared" si="48"/>
        <v>9600</v>
      </c>
      <c r="P210" s="98">
        <f t="shared" si="49"/>
        <v>18900</v>
      </c>
      <c r="Q210">
        <f t="shared" si="50"/>
        <v>126000</v>
      </c>
      <c r="Y210">
        <v>6</v>
      </c>
      <c r="AV210">
        <v>5</v>
      </c>
    </row>
    <row r="211" spans="1:51">
      <c r="A211" s="49" t="s">
        <v>369</v>
      </c>
      <c r="B211" t="s">
        <v>229</v>
      </c>
      <c r="C211">
        <v>7</v>
      </c>
      <c r="D211">
        <v>1</v>
      </c>
      <c r="E211">
        <v>7</v>
      </c>
      <c r="F211">
        <v>0</v>
      </c>
      <c r="H211">
        <v>19200</v>
      </c>
      <c r="I211">
        <v>320</v>
      </c>
      <c r="J211">
        <v>128000</v>
      </c>
      <c r="K211">
        <v>19200</v>
      </c>
      <c r="L211">
        <v>0</v>
      </c>
      <c r="M211">
        <v>0</v>
      </c>
      <c r="N211">
        <v>0</v>
      </c>
      <c r="O211" s="98">
        <f t="shared" si="48"/>
        <v>19200</v>
      </c>
      <c r="P211" s="98">
        <f t="shared" si="49"/>
        <v>38100</v>
      </c>
      <c r="Q211">
        <f t="shared" si="50"/>
        <v>254000</v>
      </c>
      <c r="Y211">
        <v>7</v>
      </c>
      <c r="AV211">
        <v>6</v>
      </c>
    </row>
    <row r="212" spans="1:51">
      <c r="A212" s="49" t="s">
        <v>369</v>
      </c>
      <c r="B212" t="s">
        <v>229</v>
      </c>
      <c r="C212">
        <v>8</v>
      </c>
      <c r="D212">
        <v>1</v>
      </c>
      <c r="E212">
        <v>8</v>
      </c>
      <c r="F212">
        <v>0</v>
      </c>
      <c r="H212">
        <v>38400</v>
      </c>
      <c r="I212">
        <v>640</v>
      </c>
      <c r="J212">
        <v>256000</v>
      </c>
      <c r="K212">
        <v>38400</v>
      </c>
      <c r="L212">
        <v>0</v>
      </c>
      <c r="M212">
        <v>0</v>
      </c>
      <c r="N212">
        <v>0</v>
      </c>
      <c r="O212" s="98">
        <f t="shared" si="48"/>
        <v>38400</v>
      </c>
      <c r="P212" s="98">
        <f t="shared" si="49"/>
        <v>76500</v>
      </c>
      <c r="Q212">
        <f t="shared" si="50"/>
        <v>510000</v>
      </c>
      <c r="Y212">
        <v>8</v>
      </c>
      <c r="AV212">
        <v>7</v>
      </c>
    </row>
    <row r="213" spans="1:51">
      <c r="A213" s="49" t="s">
        <v>369</v>
      </c>
      <c r="B213" t="s">
        <v>229</v>
      </c>
      <c r="C213">
        <v>9</v>
      </c>
      <c r="D213">
        <v>1</v>
      </c>
      <c r="E213">
        <v>9</v>
      </c>
      <c r="F213">
        <v>0</v>
      </c>
      <c r="H213">
        <v>76800</v>
      </c>
      <c r="I213">
        <v>1280</v>
      </c>
      <c r="J213">
        <v>512000</v>
      </c>
      <c r="K213">
        <v>76800</v>
      </c>
      <c r="L213">
        <v>0</v>
      </c>
      <c r="M213">
        <v>0</v>
      </c>
      <c r="N213">
        <v>0</v>
      </c>
      <c r="O213" s="98">
        <f t="shared" si="48"/>
        <v>76800</v>
      </c>
      <c r="P213" s="98">
        <f t="shared" si="49"/>
        <v>153300</v>
      </c>
      <c r="Q213">
        <f t="shared" si="50"/>
        <v>1022000</v>
      </c>
      <c r="Y213">
        <v>9</v>
      </c>
      <c r="AV213">
        <v>8</v>
      </c>
    </row>
    <row r="214" spans="1:51">
      <c r="A214" s="49" t="s">
        <v>369</v>
      </c>
      <c r="B214" t="s">
        <v>229</v>
      </c>
      <c r="C214">
        <v>10</v>
      </c>
      <c r="D214">
        <v>1</v>
      </c>
      <c r="E214">
        <v>10</v>
      </c>
      <c r="F214">
        <v>0</v>
      </c>
      <c r="H214">
        <v>153600</v>
      </c>
      <c r="I214">
        <v>2560</v>
      </c>
      <c r="J214">
        <v>1024000</v>
      </c>
      <c r="K214">
        <v>153600</v>
      </c>
      <c r="L214">
        <v>0</v>
      </c>
      <c r="M214">
        <v>0</v>
      </c>
      <c r="N214">
        <v>0</v>
      </c>
      <c r="O214" s="98">
        <f t="shared" si="48"/>
        <v>153600</v>
      </c>
      <c r="P214" s="98">
        <f t="shared" si="49"/>
        <v>306900</v>
      </c>
      <c r="Q214">
        <f t="shared" si="50"/>
        <v>2046000</v>
      </c>
      <c r="Y214">
        <v>10</v>
      </c>
      <c r="AV214">
        <v>9</v>
      </c>
    </row>
    <row r="215" spans="1:51">
      <c r="A215" s="49" t="s">
        <v>370</v>
      </c>
      <c r="B215" t="s">
        <v>229</v>
      </c>
      <c r="C215">
        <v>1</v>
      </c>
      <c r="D215">
        <v>1</v>
      </c>
      <c r="E215">
        <v>1</v>
      </c>
      <c r="F215">
        <v>0</v>
      </c>
      <c r="H215">
        <v>1600</v>
      </c>
      <c r="I215">
        <v>26.666666666666668</v>
      </c>
      <c r="J215">
        <v>3000</v>
      </c>
      <c r="K215">
        <v>500</v>
      </c>
      <c r="L215">
        <v>0</v>
      </c>
      <c r="M215">
        <v>200</v>
      </c>
      <c r="N215">
        <v>0</v>
      </c>
      <c r="O215" s="98">
        <f t="shared" si="48"/>
        <v>700</v>
      </c>
      <c r="P215" s="98">
        <f xml:space="preserve"> O215</f>
        <v>700</v>
      </c>
      <c r="Q215">
        <f>J215</f>
        <v>3000</v>
      </c>
      <c r="Y215">
        <v>1</v>
      </c>
    </row>
    <row r="216" spans="1:51">
      <c r="A216" s="49" t="s">
        <v>370</v>
      </c>
      <c r="B216" t="s">
        <v>229</v>
      </c>
      <c r="C216">
        <v>2</v>
      </c>
      <c r="D216">
        <v>1</v>
      </c>
      <c r="E216">
        <v>2</v>
      </c>
      <c r="F216">
        <v>0</v>
      </c>
      <c r="H216">
        <v>3200</v>
      </c>
      <c r="I216">
        <v>53.333333333333336</v>
      </c>
      <c r="J216">
        <v>6000</v>
      </c>
      <c r="K216">
        <v>1000</v>
      </c>
      <c r="L216">
        <v>0</v>
      </c>
      <c r="M216">
        <v>400</v>
      </c>
      <c r="N216">
        <v>0</v>
      </c>
      <c r="O216" s="98">
        <f t="shared" ref="O216:O225" si="51">SUM(K216:N216)</f>
        <v>1400</v>
      </c>
      <c r="P216" s="98">
        <f t="shared" ref="P216:P224" si="52">P215+O216</f>
        <v>2100</v>
      </c>
      <c r="Q216">
        <f>Q215+J216</f>
        <v>9000</v>
      </c>
      <c r="Y216">
        <v>2</v>
      </c>
      <c r="AY216">
        <v>1</v>
      </c>
    </row>
    <row r="217" spans="1:51">
      <c r="A217" s="49" t="s">
        <v>370</v>
      </c>
      <c r="B217" t="s">
        <v>229</v>
      </c>
      <c r="C217">
        <v>3</v>
      </c>
      <c r="D217">
        <v>1</v>
      </c>
      <c r="E217">
        <v>3</v>
      </c>
      <c r="F217">
        <v>0</v>
      </c>
      <c r="H217">
        <v>6400</v>
      </c>
      <c r="I217">
        <v>106.66666666666667</v>
      </c>
      <c r="J217">
        <v>12000</v>
      </c>
      <c r="K217">
        <v>2000</v>
      </c>
      <c r="L217">
        <v>0</v>
      </c>
      <c r="M217">
        <v>800</v>
      </c>
      <c r="N217">
        <v>0</v>
      </c>
      <c r="O217" s="98">
        <f t="shared" si="51"/>
        <v>2800</v>
      </c>
      <c r="P217" s="98">
        <f t="shared" si="52"/>
        <v>4900</v>
      </c>
      <c r="Q217">
        <f t="shared" ref="Q217:Q224" si="53">Q216+J217</f>
        <v>21000</v>
      </c>
      <c r="Y217">
        <v>3</v>
      </c>
      <c r="AY217">
        <v>2</v>
      </c>
    </row>
    <row r="218" spans="1:51">
      <c r="A218" s="49" t="s">
        <v>370</v>
      </c>
      <c r="B218" t="s">
        <v>229</v>
      </c>
      <c r="C218">
        <v>4</v>
      </c>
      <c r="D218">
        <v>1</v>
      </c>
      <c r="E218">
        <v>4</v>
      </c>
      <c r="F218">
        <v>0</v>
      </c>
      <c r="H218">
        <v>12800</v>
      </c>
      <c r="I218">
        <v>213.33333333333334</v>
      </c>
      <c r="J218">
        <v>24000</v>
      </c>
      <c r="K218">
        <v>4000</v>
      </c>
      <c r="L218">
        <v>0</v>
      </c>
      <c r="M218">
        <v>1600</v>
      </c>
      <c r="N218">
        <v>0</v>
      </c>
      <c r="O218" s="98">
        <f t="shared" si="51"/>
        <v>5600</v>
      </c>
      <c r="P218" s="98">
        <f t="shared" si="52"/>
        <v>10500</v>
      </c>
      <c r="Q218">
        <f t="shared" si="53"/>
        <v>45000</v>
      </c>
      <c r="Y218">
        <v>4</v>
      </c>
      <c r="AY218">
        <v>3</v>
      </c>
    </row>
    <row r="219" spans="1:51">
      <c r="A219" s="49" t="s">
        <v>370</v>
      </c>
      <c r="B219" t="s">
        <v>229</v>
      </c>
      <c r="C219">
        <v>5</v>
      </c>
      <c r="D219">
        <v>1</v>
      </c>
      <c r="E219">
        <v>5</v>
      </c>
      <c r="F219">
        <v>0</v>
      </c>
      <c r="H219">
        <v>25600</v>
      </c>
      <c r="I219">
        <v>426.66666666666669</v>
      </c>
      <c r="J219">
        <v>48000</v>
      </c>
      <c r="K219">
        <v>8000</v>
      </c>
      <c r="L219">
        <v>0</v>
      </c>
      <c r="M219">
        <v>3200</v>
      </c>
      <c r="N219">
        <v>0</v>
      </c>
      <c r="O219" s="98">
        <f t="shared" si="51"/>
        <v>11200</v>
      </c>
      <c r="P219" s="98">
        <f t="shared" si="52"/>
        <v>21700</v>
      </c>
      <c r="Q219">
        <f t="shared" si="53"/>
        <v>93000</v>
      </c>
      <c r="Y219">
        <v>5</v>
      </c>
      <c r="AY219">
        <v>4</v>
      </c>
    </row>
    <row r="220" spans="1:51">
      <c r="A220" s="49" t="s">
        <v>370</v>
      </c>
      <c r="B220" t="s">
        <v>229</v>
      </c>
      <c r="C220">
        <v>6</v>
      </c>
      <c r="D220">
        <v>1</v>
      </c>
      <c r="E220">
        <v>6</v>
      </c>
      <c r="F220">
        <v>0</v>
      </c>
      <c r="H220">
        <v>51200</v>
      </c>
      <c r="I220">
        <v>853.33333333333337</v>
      </c>
      <c r="J220">
        <v>96000</v>
      </c>
      <c r="K220">
        <v>16000</v>
      </c>
      <c r="L220">
        <v>0</v>
      </c>
      <c r="M220">
        <v>6400</v>
      </c>
      <c r="N220">
        <v>0</v>
      </c>
      <c r="O220" s="98">
        <f t="shared" si="51"/>
        <v>22400</v>
      </c>
      <c r="P220" s="98">
        <f t="shared" si="52"/>
        <v>44100</v>
      </c>
      <c r="Q220">
        <f t="shared" si="53"/>
        <v>189000</v>
      </c>
      <c r="Y220">
        <v>6</v>
      </c>
      <c r="AY220">
        <v>5</v>
      </c>
    </row>
    <row r="221" spans="1:51">
      <c r="A221" s="49" t="s">
        <v>370</v>
      </c>
      <c r="B221" t="s">
        <v>229</v>
      </c>
      <c r="C221">
        <v>7</v>
      </c>
      <c r="D221">
        <v>1</v>
      </c>
      <c r="E221">
        <v>7</v>
      </c>
      <c r="F221">
        <v>0</v>
      </c>
      <c r="H221">
        <v>102400</v>
      </c>
      <c r="I221">
        <v>1706.6666666666667</v>
      </c>
      <c r="J221">
        <v>192000</v>
      </c>
      <c r="K221">
        <v>32000</v>
      </c>
      <c r="L221">
        <v>0</v>
      </c>
      <c r="M221">
        <v>12800</v>
      </c>
      <c r="N221">
        <v>0</v>
      </c>
      <c r="O221" s="98">
        <f t="shared" si="51"/>
        <v>44800</v>
      </c>
      <c r="P221" s="98">
        <f t="shared" si="52"/>
        <v>88900</v>
      </c>
      <c r="Q221">
        <f t="shared" si="53"/>
        <v>381000</v>
      </c>
      <c r="Y221">
        <v>7</v>
      </c>
      <c r="AY221">
        <v>6</v>
      </c>
    </row>
    <row r="222" spans="1:51">
      <c r="A222" s="49" t="s">
        <v>370</v>
      </c>
      <c r="B222" t="s">
        <v>229</v>
      </c>
      <c r="C222">
        <v>8</v>
      </c>
      <c r="D222">
        <v>1</v>
      </c>
      <c r="E222">
        <v>8</v>
      </c>
      <c r="F222">
        <v>0</v>
      </c>
      <c r="H222">
        <v>204800</v>
      </c>
      <c r="I222">
        <v>3413.3333333333335</v>
      </c>
      <c r="J222">
        <v>384000</v>
      </c>
      <c r="K222">
        <v>64000</v>
      </c>
      <c r="L222">
        <v>0</v>
      </c>
      <c r="M222">
        <v>25600</v>
      </c>
      <c r="N222">
        <v>0</v>
      </c>
      <c r="O222" s="98">
        <f t="shared" si="51"/>
        <v>89600</v>
      </c>
      <c r="P222" s="98">
        <f t="shared" si="52"/>
        <v>178500</v>
      </c>
      <c r="Q222">
        <f t="shared" si="53"/>
        <v>765000</v>
      </c>
      <c r="Y222">
        <v>8</v>
      </c>
      <c r="AY222">
        <v>7</v>
      </c>
    </row>
    <row r="223" spans="1:51">
      <c r="A223" s="49" t="s">
        <v>370</v>
      </c>
      <c r="B223" t="s">
        <v>229</v>
      </c>
      <c r="C223">
        <v>9</v>
      </c>
      <c r="D223">
        <v>1</v>
      </c>
      <c r="E223">
        <v>9</v>
      </c>
      <c r="F223">
        <v>0</v>
      </c>
      <c r="H223">
        <v>409600</v>
      </c>
      <c r="I223">
        <v>6826.666666666667</v>
      </c>
      <c r="J223">
        <v>768000</v>
      </c>
      <c r="K223">
        <v>128000</v>
      </c>
      <c r="L223">
        <v>0</v>
      </c>
      <c r="M223">
        <v>51200</v>
      </c>
      <c r="N223">
        <v>0</v>
      </c>
      <c r="O223" s="98">
        <f t="shared" si="51"/>
        <v>179200</v>
      </c>
      <c r="P223" s="98">
        <f t="shared" si="52"/>
        <v>357700</v>
      </c>
      <c r="Q223">
        <f t="shared" si="53"/>
        <v>1533000</v>
      </c>
      <c r="Y223">
        <v>9</v>
      </c>
      <c r="AY223">
        <v>8</v>
      </c>
    </row>
    <row r="224" spans="1:51">
      <c r="A224" s="49" t="s">
        <v>370</v>
      </c>
      <c r="B224" t="s">
        <v>229</v>
      </c>
      <c r="C224">
        <v>10</v>
      </c>
      <c r="D224">
        <v>1</v>
      </c>
      <c r="E224">
        <v>10</v>
      </c>
      <c r="F224">
        <v>0</v>
      </c>
      <c r="H224">
        <v>819200</v>
      </c>
      <c r="I224">
        <v>13653.333333333334</v>
      </c>
      <c r="J224">
        <v>1536000</v>
      </c>
      <c r="K224">
        <v>256000</v>
      </c>
      <c r="L224">
        <v>0</v>
      </c>
      <c r="M224">
        <v>102400</v>
      </c>
      <c r="N224">
        <v>0</v>
      </c>
      <c r="O224" s="98">
        <f t="shared" si="51"/>
        <v>358400</v>
      </c>
      <c r="P224" s="98">
        <f t="shared" si="52"/>
        <v>716100</v>
      </c>
      <c r="Q224">
        <f t="shared" si="53"/>
        <v>3069000</v>
      </c>
      <c r="Y224">
        <v>10</v>
      </c>
      <c r="AY224">
        <v>9</v>
      </c>
    </row>
    <row r="225" spans="1:54">
      <c r="A225" s="49" t="s">
        <v>91</v>
      </c>
      <c r="B225" t="s">
        <v>229</v>
      </c>
      <c r="C225">
        <v>1</v>
      </c>
      <c r="D225">
        <v>1</v>
      </c>
      <c r="E225">
        <v>1</v>
      </c>
      <c r="F225">
        <v>0</v>
      </c>
      <c r="H225">
        <v>30</v>
      </c>
      <c r="I225">
        <v>0.5</v>
      </c>
      <c r="J225">
        <v>1000</v>
      </c>
      <c r="K225">
        <v>500</v>
      </c>
      <c r="L225">
        <v>0</v>
      </c>
      <c r="M225">
        <v>0</v>
      </c>
      <c r="N225">
        <v>100</v>
      </c>
      <c r="O225" s="98">
        <f t="shared" si="51"/>
        <v>600</v>
      </c>
      <c r="P225" s="98">
        <f xml:space="preserve"> O225</f>
        <v>600</v>
      </c>
      <c r="Q225">
        <f>J225</f>
        <v>1000</v>
      </c>
      <c r="Y225">
        <v>1</v>
      </c>
      <c r="AM225">
        <v>1</v>
      </c>
    </row>
    <row r="226" spans="1:54">
      <c r="A226" s="49" t="s">
        <v>91</v>
      </c>
      <c r="B226" t="s">
        <v>229</v>
      </c>
      <c r="C226">
        <v>2</v>
      </c>
      <c r="D226">
        <v>1</v>
      </c>
      <c r="E226">
        <v>2</v>
      </c>
      <c r="F226">
        <v>0</v>
      </c>
      <c r="H226">
        <v>800</v>
      </c>
      <c r="I226">
        <v>13.333333333333334</v>
      </c>
      <c r="J226">
        <v>2000</v>
      </c>
      <c r="K226">
        <v>1000</v>
      </c>
      <c r="L226">
        <v>0</v>
      </c>
      <c r="M226">
        <v>0</v>
      </c>
      <c r="N226">
        <v>200</v>
      </c>
      <c r="O226" s="98">
        <f t="shared" ref="O226:O235" si="54">SUM(K226:N226)</f>
        <v>1200</v>
      </c>
      <c r="P226" s="98">
        <f t="shared" ref="P226:P234" si="55">P225+O226</f>
        <v>1800</v>
      </c>
      <c r="Q226">
        <f>Q225+J226</f>
        <v>3000</v>
      </c>
      <c r="Y226">
        <v>2</v>
      </c>
      <c r="AM226">
        <v>2</v>
      </c>
      <c r="AQ226">
        <v>1</v>
      </c>
    </row>
    <row r="227" spans="1:54">
      <c r="A227" s="49" t="s">
        <v>91</v>
      </c>
      <c r="B227" t="s">
        <v>229</v>
      </c>
      <c r="C227">
        <v>3</v>
      </c>
      <c r="D227">
        <v>1</v>
      </c>
      <c r="E227">
        <v>3</v>
      </c>
      <c r="F227">
        <v>0</v>
      </c>
      <c r="H227">
        <v>1600</v>
      </c>
      <c r="I227">
        <v>26.666666666666668</v>
      </c>
      <c r="J227">
        <v>4000</v>
      </c>
      <c r="K227">
        <v>2000</v>
      </c>
      <c r="L227">
        <v>0</v>
      </c>
      <c r="M227">
        <v>0</v>
      </c>
      <c r="N227">
        <v>400</v>
      </c>
      <c r="O227" s="98">
        <f t="shared" si="54"/>
        <v>2400</v>
      </c>
      <c r="P227" s="98">
        <f t="shared" si="55"/>
        <v>4200</v>
      </c>
      <c r="Q227">
        <f t="shared" ref="Q227:Q234" si="56">Q226+J227</f>
        <v>7000</v>
      </c>
      <c r="Y227">
        <v>3</v>
      </c>
      <c r="AM227">
        <v>3</v>
      </c>
      <c r="AQ227">
        <v>2</v>
      </c>
    </row>
    <row r="228" spans="1:54">
      <c r="A228" s="49" t="s">
        <v>91</v>
      </c>
      <c r="B228" t="s">
        <v>229</v>
      </c>
      <c r="C228">
        <v>4</v>
      </c>
      <c r="D228">
        <v>1</v>
      </c>
      <c r="E228">
        <v>4</v>
      </c>
      <c r="F228">
        <v>0</v>
      </c>
      <c r="H228">
        <v>3200</v>
      </c>
      <c r="I228">
        <v>53.333333333333336</v>
      </c>
      <c r="J228">
        <v>8000</v>
      </c>
      <c r="K228">
        <v>4000</v>
      </c>
      <c r="L228">
        <v>0</v>
      </c>
      <c r="M228">
        <v>0</v>
      </c>
      <c r="N228">
        <v>800</v>
      </c>
      <c r="O228" s="98">
        <f t="shared" si="54"/>
        <v>4800</v>
      </c>
      <c r="P228" s="98">
        <f t="shared" si="55"/>
        <v>9000</v>
      </c>
      <c r="Q228">
        <f t="shared" si="56"/>
        <v>15000</v>
      </c>
      <c r="Y228">
        <v>4</v>
      </c>
      <c r="AM228">
        <v>4</v>
      </c>
      <c r="AQ228">
        <v>3</v>
      </c>
    </row>
    <row r="229" spans="1:54">
      <c r="A229" s="49" t="s">
        <v>91</v>
      </c>
      <c r="B229" t="s">
        <v>229</v>
      </c>
      <c r="C229">
        <v>5</v>
      </c>
      <c r="D229">
        <v>1</v>
      </c>
      <c r="E229">
        <v>5</v>
      </c>
      <c r="F229">
        <v>0</v>
      </c>
      <c r="H229">
        <v>6400</v>
      </c>
      <c r="I229">
        <v>106.66666666666667</v>
      </c>
      <c r="J229">
        <v>16000</v>
      </c>
      <c r="K229">
        <v>8000</v>
      </c>
      <c r="L229">
        <v>0</v>
      </c>
      <c r="M229">
        <v>0</v>
      </c>
      <c r="N229">
        <v>1600</v>
      </c>
      <c r="O229" s="98">
        <f t="shared" si="54"/>
        <v>9600</v>
      </c>
      <c r="P229" s="98">
        <f t="shared" si="55"/>
        <v>18600</v>
      </c>
      <c r="Q229">
        <f t="shared" si="56"/>
        <v>31000</v>
      </c>
      <c r="Y229">
        <v>5</v>
      </c>
      <c r="AM229">
        <v>5</v>
      </c>
      <c r="AQ229">
        <v>4</v>
      </c>
    </row>
    <row r="230" spans="1:54">
      <c r="A230" s="49" t="s">
        <v>91</v>
      </c>
      <c r="B230" t="s">
        <v>229</v>
      </c>
      <c r="C230">
        <v>6</v>
      </c>
      <c r="D230">
        <v>1</v>
      </c>
      <c r="E230">
        <v>6</v>
      </c>
      <c r="F230">
        <v>0</v>
      </c>
      <c r="H230">
        <v>12800</v>
      </c>
      <c r="I230">
        <v>213.33333333333334</v>
      </c>
      <c r="J230">
        <v>32000</v>
      </c>
      <c r="K230">
        <v>16000</v>
      </c>
      <c r="L230">
        <v>0</v>
      </c>
      <c r="M230">
        <v>0</v>
      </c>
      <c r="N230">
        <v>3200</v>
      </c>
      <c r="O230" s="98">
        <f t="shared" si="54"/>
        <v>19200</v>
      </c>
      <c r="P230" s="98">
        <f t="shared" si="55"/>
        <v>37800</v>
      </c>
      <c r="Q230">
        <f t="shared" si="56"/>
        <v>63000</v>
      </c>
      <c r="Y230">
        <v>6</v>
      </c>
      <c r="AM230">
        <v>6</v>
      </c>
      <c r="AQ230">
        <v>5</v>
      </c>
    </row>
    <row r="231" spans="1:54">
      <c r="A231" s="49" t="s">
        <v>91</v>
      </c>
      <c r="B231" t="s">
        <v>229</v>
      </c>
      <c r="C231">
        <v>7</v>
      </c>
      <c r="D231">
        <v>1</v>
      </c>
      <c r="E231">
        <v>7</v>
      </c>
      <c r="F231">
        <v>0</v>
      </c>
      <c r="H231">
        <v>25600</v>
      </c>
      <c r="I231">
        <v>426.66666666666669</v>
      </c>
      <c r="J231">
        <v>64000</v>
      </c>
      <c r="K231">
        <v>32000</v>
      </c>
      <c r="L231">
        <v>0</v>
      </c>
      <c r="M231">
        <v>0</v>
      </c>
      <c r="N231">
        <v>6400</v>
      </c>
      <c r="O231" s="98">
        <f t="shared" si="54"/>
        <v>38400</v>
      </c>
      <c r="P231" s="98">
        <f t="shared" si="55"/>
        <v>76200</v>
      </c>
      <c r="Q231">
        <f t="shared" si="56"/>
        <v>127000</v>
      </c>
      <c r="Y231">
        <v>7</v>
      </c>
      <c r="AM231">
        <v>7</v>
      </c>
      <c r="AQ231">
        <v>6</v>
      </c>
    </row>
    <row r="232" spans="1:54">
      <c r="A232" s="49" t="s">
        <v>91</v>
      </c>
      <c r="B232" t="s">
        <v>229</v>
      </c>
      <c r="C232">
        <v>8</v>
      </c>
      <c r="D232">
        <v>1</v>
      </c>
      <c r="E232">
        <v>8</v>
      </c>
      <c r="F232">
        <v>0</v>
      </c>
      <c r="H232">
        <v>51200</v>
      </c>
      <c r="I232">
        <v>853.33333333333337</v>
      </c>
      <c r="J232">
        <v>128000</v>
      </c>
      <c r="K232">
        <v>64000</v>
      </c>
      <c r="L232">
        <v>0</v>
      </c>
      <c r="M232">
        <v>0</v>
      </c>
      <c r="N232">
        <v>12800</v>
      </c>
      <c r="O232" s="98">
        <f t="shared" si="54"/>
        <v>76800</v>
      </c>
      <c r="P232" s="98">
        <f t="shared" si="55"/>
        <v>153000</v>
      </c>
      <c r="Q232">
        <f t="shared" si="56"/>
        <v>255000</v>
      </c>
      <c r="Y232">
        <v>8</v>
      </c>
      <c r="AM232">
        <v>8</v>
      </c>
      <c r="AQ232">
        <v>7</v>
      </c>
    </row>
    <row r="233" spans="1:54">
      <c r="A233" s="49" t="s">
        <v>91</v>
      </c>
      <c r="B233" t="s">
        <v>229</v>
      </c>
      <c r="C233">
        <v>9</v>
      </c>
      <c r="D233">
        <v>1</v>
      </c>
      <c r="E233">
        <v>9</v>
      </c>
      <c r="F233">
        <v>0</v>
      </c>
      <c r="H233">
        <v>102400</v>
      </c>
      <c r="I233">
        <v>1706.6666666666667</v>
      </c>
      <c r="J233">
        <v>256000</v>
      </c>
      <c r="K233">
        <v>128000</v>
      </c>
      <c r="L233">
        <v>0</v>
      </c>
      <c r="M233">
        <v>0</v>
      </c>
      <c r="N233">
        <v>25600</v>
      </c>
      <c r="O233" s="98">
        <f t="shared" si="54"/>
        <v>153600</v>
      </c>
      <c r="P233" s="98">
        <f t="shared" si="55"/>
        <v>306600</v>
      </c>
      <c r="Q233">
        <f t="shared" si="56"/>
        <v>511000</v>
      </c>
      <c r="Y233">
        <v>9</v>
      </c>
      <c r="AM233">
        <v>9</v>
      </c>
      <c r="AQ233">
        <v>8</v>
      </c>
    </row>
    <row r="234" spans="1:54">
      <c r="A234" s="49" t="s">
        <v>91</v>
      </c>
      <c r="B234" t="s">
        <v>229</v>
      </c>
      <c r="C234">
        <v>10</v>
      </c>
      <c r="D234">
        <v>1</v>
      </c>
      <c r="E234">
        <v>10</v>
      </c>
      <c r="F234">
        <v>0</v>
      </c>
      <c r="H234">
        <v>204800</v>
      </c>
      <c r="I234">
        <v>3413.3333333333335</v>
      </c>
      <c r="J234">
        <v>512000</v>
      </c>
      <c r="K234">
        <v>256000</v>
      </c>
      <c r="L234">
        <v>0</v>
      </c>
      <c r="M234">
        <v>0</v>
      </c>
      <c r="N234">
        <v>51200</v>
      </c>
      <c r="O234" s="98">
        <f t="shared" si="54"/>
        <v>307200</v>
      </c>
      <c r="P234" s="98">
        <f t="shared" si="55"/>
        <v>613800</v>
      </c>
      <c r="Q234">
        <f t="shared" si="56"/>
        <v>1023000</v>
      </c>
      <c r="Y234">
        <v>10</v>
      </c>
      <c r="AM234">
        <v>10</v>
      </c>
      <c r="AQ234">
        <v>9</v>
      </c>
    </row>
    <row r="235" spans="1:54">
      <c r="A235" s="49" t="s">
        <v>102</v>
      </c>
      <c r="B235" t="s">
        <v>229</v>
      </c>
      <c r="C235">
        <v>1</v>
      </c>
      <c r="D235">
        <v>1</v>
      </c>
      <c r="E235">
        <v>1</v>
      </c>
      <c r="F235">
        <v>0</v>
      </c>
      <c r="H235">
        <v>2400</v>
      </c>
      <c r="I235">
        <v>40</v>
      </c>
      <c r="J235">
        <v>5000</v>
      </c>
      <c r="K235">
        <v>0</v>
      </c>
      <c r="L235">
        <v>800</v>
      </c>
      <c r="M235">
        <v>500</v>
      </c>
      <c r="N235">
        <v>600</v>
      </c>
      <c r="O235" s="98">
        <f t="shared" si="54"/>
        <v>1900</v>
      </c>
      <c r="P235" s="98">
        <f xml:space="preserve"> O235</f>
        <v>1900</v>
      </c>
      <c r="Q235">
        <f>J235</f>
        <v>5000</v>
      </c>
      <c r="Y235">
        <v>1</v>
      </c>
      <c r="AR235">
        <v>4</v>
      </c>
    </row>
    <row r="236" spans="1:54">
      <c r="A236" s="49" t="s">
        <v>102</v>
      </c>
      <c r="B236" t="s">
        <v>229</v>
      </c>
      <c r="C236">
        <v>2</v>
      </c>
      <c r="D236">
        <v>1</v>
      </c>
      <c r="E236">
        <v>2</v>
      </c>
      <c r="F236">
        <v>0</v>
      </c>
      <c r="H236">
        <v>4800</v>
      </c>
      <c r="I236">
        <v>80</v>
      </c>
      <c r="J236">
        <v>10000</v>
      </c>
      <c r="K236">
        <v>0</v>
      </c>
      <c r="L236">
        <v>1600</v>
      </c>
      <c r="M236">
        <v>1000</v>
      </c>
      <c r="N236">
        <v>1200</v>
      </c>
      <c r="O236" s="98">
        <f t="shared" ref="O236:O245" si="57">SUM(K236:N236)</f>
        <v>3800</v>
      </c>
      <c r="P236" s="98">
        <f t="shared" ref="P236:P244" si="58">P235+O236</f>
        <v>5700</v>
      </c>
      <c r="Q236">
        <f>Q235+J236</f>
        <v>15000</v>
      </c>
      <c r="Y236">
        <v>2</v>
      </c>
      <c r="AR236">
        <v>4</v>
      </c>
      <c r="BB236">
        <v>1</v>
      </c>
    </row>
    <row r="237" spans="1:54">
      <c r="A237" s="49" t="s">
        <v>102</v>
      </c>
      <c r="B237" t="s">
        <v>229</v>
      </c>
      <c r="C237">
        <v>3</v>
      </c>
      <c r="D237">
        <v>1</v>
      </c>
      <c r="E237">
        <v>3</v>
      </c>
      <c r="F237">
        <v>0</v>
      </c>
      <c r="H237">
        <v>9600</v>
      </c>
      <c r="I237">
        <v>160</v>
      </c>
      <c r="J237">
        <v>20000</v>
      </c>
      <c r="K237">
        <v>0</v>
      </c>
      <c r="L237">
        <v>3200</v>
      </c>
      <c r="M237">
        <v>2000</v>
      </c>
      <c r="N237">
        <v>2400</v>
      </c>
      <c r="O237" s="98">
        <f t="shared" si="57"/>
        <v>7600</v>
      </c>
      <c r="P237" s="98">
        <f t="shared" si="58"/>
        <v>13300</v>
      </c>
      <c r="Q237">
        <f t="shared" ref="Q237:Q244" si="59">Q236+J237</f>
        <v>35000</v>
      </c>
      <c r="Y237">
        <v>3</v>
      </c>
      <c r="AR237">
        <v>4</v>
      </c>
      <c r="BB237">
        <v>2</v>
      </c>
    </row>
    <row r="238" spans="1:54">
      <c r="A238" s="49" t="s">
        <v>102</v>
      </c>
      <c r="B238" t="s">
        <v>229</v>
      </c>
      <c r="C238">
        <v>4</v>
      </c>
      <c r="D238">
        <v>1</v>
      </c>
      <c r="E238">
        <v>4</v>
      </c>
      <c r="F238">
        <v>0</v>
      </c>
      <c r="H238">
        <v>19200</v>
      </c>
      <c r="I238">
        <v>320</v>
      </c>
      <c r="J238">
        <v>40000</v>
      </c>
      <c r="K238">
        <v>0</v>
      </c>
      <c r="L238">
        <v>6400</v>
      </c>
      <c r="M238">
        <v>4000</v>
      </c>
      <c r="N238">
        <v>4800</v>
      </c>
      <c r="O238" s="98">
        <f t="shared" si="57"/>
        <v>15200</v>
      </c>
      <c r="P238" s="98">
        <f t="shared" si="58"/>
        <v>28500</v>
      </c>
      <c r="Q238">
        <f t="shared" si="59"/>
        <v>75000</v>
      </c>
      <c r="Y238">
        <v>4</v>
      </c>
      <c r="AR238">
        <v>4</v>
      </c>
      <c r="BB238">
        <v>3</v>
      </c>
    </row>
    <row r="239" spans="1:54">
      <c r="A239" s="49" t="s">
        <v>102</v>
      </c>
      <c r="B239" t="s">
        <v>229</v>
      </c>
      <c r="C239">
        <v>5</v>
      </c>
      <c r="D239">
        <v>1</v>
      </c>
      <c r="E239">
        <v>5</v>
      </c>
      <c r="F239">
        <v>0</v>
      </c>
      <c r="H239">
        <v>38400</v>
      </c>
      <c r="I239">
        <v>640</v>
      </c>
      <c r="J239">
        <v>80000</v>
      </c>
      <c r="K239">
        <v>0</v>
      </c>
      <c r="L239">
        <v>12800</v>
      </c>
      <c r="M239">
        <v>8000</v>
      </c>
      <c r="N239">
        <v>9600</v>
      </c>
      <c r="O239" s="98">
        <f t="shared" si="57"/>
        <v>30400</v>
      </c>
      <c r="P239" s="98">
        <f t="shared" si="58"/>
        <v>58900</v>
      </c>
      <c r="Q239">
        <f t="shared" si="59"/>
        <v>155000</v>
      </c>
      <c r="Y239">
        <v>5</v>
      </c>
      <c r="AR239">
        <v>4</v>
      </c>
      <c r="BB239">
        <v>4</v>
      </c>
    </row>
    <row r="240" spans="1:54">
      <c r="A240" s="49" t="s">
        <v>102</v>
      </c>
      <c r="B240" t="s">
        <v>229</v>
      </c>
      <c r="C240">
        <v>6</v>
      </c>
      <c r="D240">
        <v>1</v>
      </c>
      <c r="E240">
        <v>6</v>
      </c>
      <c r="F240">
        <v>0</v>
      </c>
      <c r="H240">
        <v>76800</v>
      </c>
      <c r="I240">
        <v>1280</v>
      </c>
      <c r="J240">
        <v>160000</v>
      </c>
      <c r="K240">
        <v>0</v>
      </c>
      <c r="L240">
        <v>25600</v>
      </c>
      <c r="M240">
        <v>16000</v>
      </c>
      <c r="N240">
        <v>19200</v>
      </c>
      <c r="O240" s="98">
        <f t="shared" si="57"/>
        <v>60800</v>
      </c>
      <c r="P240" s="98">
        <f t="shared" si="58"/>
        <v>119700</v>
      </c>
      <c r="Q240">
        <f t="shared" si="59"/>
        <v>315000</v>
      </c>
      <c r="Y240">
        <v>6</v>
      </c>
      <c r="AR240">
        <v>4</v>
      </c>
      <c r="BB240">
        <v>5</v>
      </c>
    </row>
    <row r="241" spans="1:57">
      <c r="A241" s="49" t="s">
        <v>102</v>
      </c>
      <c r="B241" t="s">
        <v>229</v>
      </c>
      <c r="C241">
        <v>7</v>
      </c>
      <c r="D241">
        <v>1</v>
      </c>
      <c r="E241">
        <v>7</v>
      </c>
      <c r="F241">
        <v>0</v>
      </c>
      <c r="H241">
        <v>153600</v>
      </c>
      <c r="I241">
        <v>2560</v>
      </c>
      <c r="J241">
        <v>320000</v>
      </c>
      <c r="K241">
        <v>0</v>
      </c>
      <c r="L241">
        <v>51200</v>
      </c>
      <c r="M241">
        <v>32000</v>
      </c>
      <c r="N241">
        <v>38400</v>
      </c>
      <c r="O241" s="98">
        <f t="shared" si="57"/>
        <v>121600</v>
      </c>
      <c r="P241" s="98">
        <f t="shared" si="58"/>
        <v>241300</v>
      </c>
      <c r="Q241">
        <f t="shared" si="59"/>
        <v>635000</v>
      </c>
      <c r="Y241">
        <v>7</v>
      </c>
      <c r="AR241">
        <v>4</v>
      </c>
      <c r="BB241">
        <v>6</v>
      </c>
    </row>
    <row r="242" spans="1:57">
      <c r="A242" s="49" t="s">
        <v>102</v>
      </c>
      <c r="B242" t="s">
        <v>229</v>
      </c>
      <c r="C242">
        <v>8</v>
      </c>
      <c r="D242">
        <v>1</v>
      </c>
      <c r="E242">
        <v>8</v>
      </c>
      <c r="F242">
        <v>0</v>
      </c>
      <c r="H242">
        <v>307200</v>
      </c>
      <c r="I242">
        <v>5120</v>
      </c>
      <c r="J242">
        <v>640000</v>
      </c>
      <c r="K242">
        <v>0</v>
      </c>
      <c r="L242">
        <v>102400</v>
      </c>
      <c r="M242">
        <v>64000</v>
      </c>
      <c r="N242">
        <v>76800</v>
      </c>
      <c r="O242" s="98">
        <f t="shared" si="57"/>
        <v>243200</v>
      </c>
      <c r="P242" s="98">
        <f t="shared" si="58"/>
        <v>484500</v>
      </c>
      <c r="Q242">
        <f t="shared" si="59"/>
        <v>1275000</v>
      </c>
      <c r="Y242">
        <v>8</v>
      </c>
      <c r="AR242">
        <v>4</v>
      </c>
      <c r="BB242">
        <v>7</v>
      </c>
    </row>
    <row r="243" spans="1:57">
      <c r="A243" s="49" t="s">
        <v>102</v>
      </c>
      <c r="B243" t="s">
        <v>229</v>
      </c>
      <c r="C243">
        <v>9</v>
      </c>
      <c r="D243">
        <v>1</v>
      </c>
      <c r="E243">
        <v>9</v>
      </c>
      <c r="F243">
        <v>0</v>
      </c>
      <c r="H243">
        <v>614400</v>
      </c>
      <c r="I243">
        <v>10240</v>
      </c>
      <c r="J243">
        <v>1280000</v>
      </c>
      <c r="K243">
        <v>0</v>
      </c>
      <c r="L243">
        <v>204800</v>
      </c>
      <c r="M243">
        <v>128000</v>
      </c>
      <c r="N243">
        <v>153600</v>
      </c>
      <c r="O243" s="98">
        <f t="shared" si="57"/>
        <v>486400</v>
      </c>
      <c r="P243" s="98">
        <f t="shared" si="58"/>
        <v>970900</v>
      </c>
      <c r="Q243">
        <f t="shared" si="59"/>
        <v>2555000</v>
      </c>
      <c r="Y243">
        <v>9</v>
      </c>
      <c r="AR243">
        <v>4</v>
      </c>
      <c r="BB243">
        <v>8</v>
      </c>
    </row>
    <row r="244" spans="1:57">
      <c r="A244" s="49" t="s">
        <v>102</v>
      </c>
      <c r="B244" t="s">
        <v>229</v>
      </c>
      <c r="C244">
        <v>10</v>
      </c>
      <c r="D244">
        <v>1</v>
      </c>
      <c r="E244">
        <v>10</v>
      </c>
      <c r="F244">
        <v>0</v>
      </c>
      <c r="H244">
        <v>1228800</v>
      </c>
      <c r="I244">
        <v>20480</v>
      </c>
      <c r="J244">
        <v>2560000</v>
      </c>
      <c r="K244">
        <v>0</v>
      </c>
      <c r="L244">
        <v>409600</v>
      </c>
      <c r="M244">
        <v>256000</v>
      </c>
      <c r="N244">
        <v>307200</v>
      </c>
      <c r="O244" s="98">
        <f t="shared" si="57"/>
        <v>972800</v>
      </c>
      <c r="P244" s="98">
        <f t="shared" si="58"/>
        <v>1943700</v>
      </c>
      <c r="Q244">
        <f t="shared" si="59"/>
        <v>5115000</v>
      </c>
      <c r="Y244">
        <v>10</v>
      </c>
      <c r="AR244">
        <v>4</v>
      </c>
      <c r="BB244">
        <v>9</v>
      </c>
    </row>
    <row r="245" spans="1:57">
      <c r="A245" s="49" t="s">
        <v>371</v>
      </c>
      <c r="B245" t="s">
        <v>229</v>
      </c>
      <c r="C245">
        <v>1</v>
      </c>
      <c r="D245">
        <v>1</v>
      </c>
      <c r="E245">
        <v>1</v>
      </c>
      <c r="F245">
        <v>0</v>
      </c>
      <c r="H245">
        <v>900</v>
      </c>
      <c r="I245">
        <v>15</v>
      </c>
      <c r="J245">
        <v>5000</v>
      </c>
      <c r="K245">
        <v>0</v>
      </c>
      <c r="L245">
        <v>500</v>
      </c>
      <c r="M245">
        <v>0</v>
      </c>
      <c r="N245">
        <v>500</v>
      </c>
      <c r="O245" s="98">
        <f t="shared" si="57"/>
        <v>1000</v>
      </c>
      <c r="P245" s="98">
        <f xml:space="preserve"> O245</f>
        <v>1000</v>
      </c>
      <c r="Q245">
        <f>J245</f>
        <v>5000</v>
      </c>
      <c r="Y245">
        <v>1</v>
      </c>
      <c r="AG245">
        <v>1</v>
      </c>
      <c r="AS245">
        <v>2</v>
      </c>
    </row>
    <row r="246" spans="1:57">
      <c r="A246" s="49" t="s">
        <v>371</v>
      </c>
      <c r="B246" t="s">
        <v>229</v>
      </c>
      <c r="C246">
        <v>2</v>
      </c>
      <c r="D246">
        <v>1</v>
      </c>
      <c r="E246">
        <v>2</v>
      </c>
      <c r="F246">
        <v>0</v>
      </c>
      <c r="H246">
        <v>1800</v>
      </c>
      <c r="I246">
        <v>30</v>
      </c>
      <c r="J246">
        <v>10000</v>
      </c>
      <c r="K246">
        <v>0</v>
      </c>
      <c r="L246">
        <v>1000</v>
      </c>
      <c r="M246">
        <v>0</v>
      </c>
      <c r="N246">
        <v>1000</v>
      </c>
      <c r="O246" s="98">
        <f t="shared" ref="O246:O255" si="60">SUM(K246:N246)</f>
        <v>2000</v>
      </c>
      <c r="P246" s="98">
        <f t="shared" ref="P246:P254" si="61">P245+O246</f>
        <v>3000</v>
      </c>
      <c r="Q246">
        <f>Q245+J246</f>
        <v>15000</v>
      </c>
      <c r="Y246">
        <v>2</v>
      </c>
      <c r="AG246">
        <v>2</v>
      </c>
      <c r="AS246">
        <v>2</v>
      </c>
      <c r="AU246">
        <v>1</v>
      </c>
    </row>
    <row r="247" spans="1:57">
      <c r="A247" s="49" t="s">
        <v>371</v>
      </c>
      <c r="B247" t="s">
        <v>229</v>
      </c>
      <c r="C247">
        <v>3</v>
      </c>
      <c r="D247">
        <v>1</v>
      </c>
      <c r="E247">
        <v>3</v>
      </c>
      <c r="F247">
        <v>0</v>
      </c>
      <c r="H247">
        <v>3600</v>
      </c>
      <c r="I247">
        <v>60</v>
      </c>
      <c r="J247">
        <v>20000</v>
      </c>
      <c r="K247">
        <v>0</v>
      </c>
      <c r="L247">
        <v>2000</v>
      </c>
      <c r="M247">
        <v>0</v>
      </c>
      <c r="N247">
        <v>2000</v>
      </c>
      <c r="O247" s="98">
        <f t="shared" si="60"/>
        <v>4000</v>
      </c>
      <c r="P247" s="98">
        <f t="shared" si="61"/>
        <v>7000</v>
      </c>
      <c r="Q247">
        <f t="shared" ref="Q247:Q254" si="62">Q246+J247</f>
        <v>35000</v>
      </c>
      <c r="Y247">
        <v>3</v>
      </c>
      <c r="AG247">
        <v>3</v>
      </c>
      <c r="AS247">
        <v>2</v>
      </c>
      <c r="AU247">
        <v>2</v>
      </c>
    </row>
    <row r="248" spans="1:57">
      <c r="A248" s="49" t="s">
        <v>371</v>
      </c>
      <c r="B248" t="s">
        <v>229</v>
      </c>
      <c r="C248">
        <v>4</v>
      </c>
      <c r="D248">
        <v>1</v>
      </c>
      <c r="E248">
        <v>4</v>
      </c>
      <c r="F248">
        <v>0</v>
      </c>
      <c r="H248">
        <v>7200</v>
      </c>
      <c r="I248">
        <v>120</v>
      </c>
      <c r="J248">
        <v>40000</v>
      </c>
      <c r="K248">
        <v>0</v>
      </c>
      <c r="L248">
        <v>4000</v>
      </c>
      <c r="M248">
        <v>0</v>
      </c>
      <c r="N248">
        <v>4000</v>
      </c>
      <c r="O248" s="98">
        <f t="shared" si="60"/>
        <v>8000</v>
      </c>
      <c r="P248" s="98">
        <f t="shared" si="61"/>
        <v>15000</v>
      </c>
      <c r="Q248">
        <f t="shared" si="62"/>
        <v>75000</v>
      </c>
      <c r="Y248">
        <v>4</v>
      </c>
      <c r="AG248">
        <v>4</v>
      </c>
      <c r="AS248">
        <v>2</v>
      </c>
      <c r="AU248">
        <v>3</v>
      </c>
    </row>
    <row r="249" spans="1:57">
      <c r="A249" s="49" t="s">
        <v>371</v>
      </c>
      <c r="B249" t="s">
        <v>229</v>
      </c>
      <c r="C249">
        <v>5</v>
      </c>
      <c r="D249">
        <v>1</v>
      </c>
      <c r="E249">
        <v>5</v>
      </c>
      <c r="F249">
        <v>0</v>
      </c>
      <c r="H249">
        <v>14400</v>
      </c>
      <c r="I249">
        <v>240</v>
      </c>
      <c r="J249">
        <v>80000</v>
      </c>
      <c r="K249">
        <v>0</v>
      </c>
      <c r="L249">
        <v>8000</v>
      </c>
      <c r="M249">
        <v>0</v>
      </c>
      <c r="N249">
        <v>8000</v>
      </c>
      <c r="O249" s="98">
        <f t="shared" si="60"/>
        <v>16000</v>
      </c>
      <c r="P249" s="98">
        <f t="shared" si="61"/>
        <v>31000</v>
      </c>
      <c r="Q249">
        <f t="shared" si="62"/>
        <v>155000</v>
      </c>
      <c r="Y249">
        <v>5</v>
      </c>
      <c r="AG249">
        <v>5</v>
      </c>
      <c r="AS249">
        <v>2</v>
      </c>
      <c r="AU249">
        <v>4</v>
      </c>
    </row>
    <row r="250" spans="1:57">
      <c r="A250" s="49" t="s">
        <v>371</v>
      </c>
      <c r="B250" t="s">
        <v>229</v>
      </c>
      <c r="C250">
        <v>6</v>
      </c>
      <c r="D250">
        <v>1</v>
      </c>
      <c r="E250">
        <v>6</v>
      </c>
      <c r="F250">
        <v>0</v>
      </c>
      <c r="H250">
        <v>28800</v>
      </c>
      <c r="I250">
        <v>480</v>
      </c>
      <c r="J250">
        <v>160000</v>
      </c>
      <c r="K250">
        <v>0</v>
      </c>
      <c r="L250">
        <v>16000</v>
      </c>
      <c r="M250">
        <v>0</v>
      </c>
      <c r="N250">
        <v>16000</v>
      </c>
      <c r="O250" s="98">
        <f t="shared" si="60"/>
        <v>32000</v>
      </c>
      <c r="P250" s="98">
        <f t="shared" si="61"/>
        <v>63000</v>
      </c>
      <c r="Q250">
        <f t="shared" si="62"/>
        <v>315000</v>
      </c>
      <c r="Y250">
        <v>6</v>
      </c>
      <c r="AG250">
        <v>6</v>
      </c>
      <c r="AS250">
        <v>2</v>
      </c>
      <c r="AU250">
        <v>5</v>
      </c>
    </row>
    <row r="251" spans="1:57">
      <c r="A251" s="49" t="s">
        <v>371</v>
      </c>
      <c r="B251" t="s">
        <v>229</v>
      </c>
      <c r="C251">
        <v>7</v>
      </c>
      <c r="D251">
        <v>1</v>
      </c>
      <c r="E251">
        <v>7</v>
      </c>
      <c r="F251">
        <v>0</v>
      </c>
      <c r="H251">
        <v>57600</v>
      </c>
      <c r="I251">
        <v>960</v>
      </c>
      <c r="J251">
        <v>320000</v>
      </c>
      <c r="K251">
        <v>0</v>
      </c>
      <c r="L251">
        <v>32000</v>
      </c>
      <c r="M251">
        <v>0</v>
      </c>
      <c r="N251">
        <v>32000</v>
      </c>
      <c r="O251" s="98">
        <f t="shared" si="60"/>
        <v>64000</v>
      </c>
      <c r="P251" s="98">
        <f t="shared" si="61"/>
        <v>127000</v>
      </c>
      <c r="Q251">
        <f t="shared" si="62"/>
        <v>635000</v>
      </c>
      <c r="Y251">
        <v>7</v>
      </c>
      <c r="AG251">
        <v>7</v>
      </c>
      <c r="AS251">
        <v>2</v>
      </c>
      <c r="AU251">
        <v>6</v>
      </c>
    </row>
    <row r="252" spans="1:57">
      <c r="A252" s="49" t="s">
        <v>371</v>
      </c>
      <c r="B252" t="s">
        <v>229</v>
      </c>
      <c r="C252">
        <v>8</v>
      </c>
      <c r="D252">
        <v>1</v>
      </c>
      <c r="E252">
        <v>8</v>
      </c>
      <c r="F252">
        <v>0</v>
      </c>
      <c r="H252">
        <v>115200</v>
      </c>
      <c r="I252">
        <v>1920</v>
      </c>
      <c r="J252">
        <v>640000</v>
      </c>
      <c r="K252">
        <v>0</v>
      </c>
      <c r="L252">
        <v>64000</v>
      </c>
      <c r="M252">
        <v>0</v>
      </c>
      <c r="N252">
        <v>64000</v>
      </c>
      <c r="O252" s="98">
        <f t="shared" si="60"/>
        <v>128000</v>
      </c>
      <c r="P252" s="98">
        <f t="shared" si="61"/>
        <v>255000</v>
      </c>
      <c r="Q252">
        <f t="shared" si="62"/>
        <v>1275000</v>
      </c>
      <c r="Y252">
        <v>8</v>
      </c>
      <c r="AG252">
        <v>8</v>
      </c>
      <c r="AS252">
        <v>2</v>
      </c>
      <c r="AU252">
        <v>7</v>
      </c>
    </row>
    <row r="253" spans="1:57">
      <c r="A253" s="49" t="s">
        <v>371</v>
      </c>
      <c r="B253" t="s">
        <v>229</v>
      </c>
      <c r="C253">
        <v>9</v>
      </c>
      <c r="D253">
        <v>1</v>
      </c>
      <c r="E253">
        <v>9</v>
      </c>
      <c r="F253">
        <v>0</v>
      </c>
      <c r="H253">
        <v>230400</v>
      </c>
      <c r="I253">
        <v>3840</v>
      </c>
      <c r="J253">
        <v>1280000</v>
      </c>
      <c r="K253">
        <v>0</v>
      </c>
      <c r="L253">
        <v>128000</v>
      </c>
      <c r="M253">
        <v>0</v>
      </c>
      <c r="N253">
        <v>128000</v>
      </c>
      <c r="O253" s="98">
        <f t="shared" si="60"/>
        <v>256000</v>
      </c>
      <c r="P253" s="98">
        <f t="shared" si="61"/>
        <v>511000</v>
      </c>
      <c r="Q253">
        <f t="shared" si="62"/>
        <v>2555000</v>
      </c>
      <c r="Y253">
        <v>9</v>
      </c>
      <c r="AG253">
        <v>9</v>
      </c>
      <c r="AS253">
        <v>2</v>
      </c>
      <c r="AU253">
        <v>8</v>
      </c>
    </row>
    <row r="254" spans="1:57">
      <c r="A254" s="49" t="s">
        <v>371</v>
      </c>
      <c r="B254" t="s">
        <v>229</v>
      </c>
      <c r="C254">
        <v>10</v>
      </c>
      <c r="D254">
        <v>1</v>
      </c>
      <c r="E254">
        <v>10</v>
      </c>
      <c r="F254">
        <v>0</v>
      </c>
      <c r="H254">
        <v>460800</v>
      </c>
      <c r="I254">
        <v>7680</v>
      </c>
      <c r="J254">
        <v>2560000</v>
      </c>
      <c r="K254">
        <v>0</v>
      </c>
      <c r="L254">
        <v>256000</v>
      </c>
      <c r="M254">
        <v>0</v>
      </c>
      <c r="N254">
        <v>256000</v>
      </c>
      <c r="O254" s="98">
        <f t="shared" si="60"/>
        <v>512000</v>
      </c>
      <c r="P254" s="98">
        <f t="shared" si="61"/>
        <v>1023000</v>
      </c>
      <c r="Q254">
        <f t="shared" si="62"/>
        <v>5115000</v>
      </c>
      <c r="Y254">
        <v>10</v>
      </c>
      <c r="AG254">
        <v>10</v>
      </c>
      <c r="AS254">
        <v>2</v>
      </c>
      <c r="AU254">
        <v>9</v>
      </c>
    </row>
    <row r="255" spans="1:57">
      <c r="A255" s="49" t="s">
        <v>372</v>
      </c>
      <c r="B255" t="s">
        <v>229</v>
      </c>
      <c r="C255">
        <v>1</v>
      </c>
      <c r="D255">
        <v>1</v>
      </c>
      <c r="E255">
        <v>1</v>
      </c>
      <c r="F255">
        <v>0</v>
      </c>
      <c r="H255">
        <v>1800</v>
      </c>
      <c r="I255">
        <v>30</v>
      </c>
      <c r="J255">
        <v>5000</v>
      </c>
      <c r="K255">
        <v>0</v>
      </c>
      <c r="L255">
        <v>2000</v>
      </c>
      <c r="M255">
        <v>2000</v>
      </c>
      <c r="N255">
        <v>2000</v>
      </c>
      <c r="O255" s="98">
        <f t="shared" si="60"/>
        <v>6000</v>
      </c>
      <c r="P255" s="98">
        <f xml:space="preserve"> O255</f>
        <v>6000</v>
      </c>
      <c r="Q255">
        <f>J255</f>
        <v>5000</v>
      </c>
      <c r="Y255">
        <v>1</v>
      </c>
      <c r="AR255">
        <v>5</v>
      </c>
      <c r="AU255">
        <v>2</v>
      </c>
    </row>
    <row r="256" spans="1:57">
      <c r="A256" s="49" t="s">
        <v>372</v>
      </c>
      <c r="B256" t="s">
        <v>229</v>
      </c>
      <c r="C256">
        <v>2</v>
      </c>
      <c r="D256">
        <v>1</v>
      </c>
      <c r="E256">
        <v>2</v>
      </c>
      <c r="F256">
        <v>0</v>
      </c>
      <c r="H256">
        <v>3600</v>
      </c>
      <c r="I256">
        <v>60</v>
      </c>
      <c r="J256">
        <v>10000</v>
      </c>
      <c r="K256">
        <v>0</v>
      </c>
      <c r="L256">
        <v>4000</v>
      </c>
      <c r="M256">
        <v>4000</v>
      </c>
      <c r="N256">
        <v>4000</v>
      </c>
      <c r="O256" s="98">
        <f t="shared" ref="O256:O265" si="63">SUM(K256:N256)</f>
        <v>12000</v>
      </c>
      <c r="P256" s="98">
        <f t="shared" ref="P256:P264" si="64">P255+O256</f>
        <v>18000</v>
      </c>
      <c r="Q256">
        <f>Q255+J256</f>
        <v>15000</v>
      </c>
      <c r="Y256">
        <v>2</v>
      </c>
      <c r="AR256">
        <v>5</v>
      </c>
      <c r="AU256">
        <v>2</v>
      </c>
      <c r="BE256">
        <v>1</v>
      </c>
    </row>
    <row r="257" spans="1:57">
      <c r="A257" s="49" t="s">
        <v>372</v>
      </c>
      <c r="B257" t="s">
        <v>229</v>
      </c>
      <c r="C257">
        <v>3</v>
      </c>
      <c r="D257">
        <v>1</v>
      </c>
      <c r="E257">
        <v>3</v>
      </c>
      <c r="F257">
        <v>0</v>
      </c>
      <c r="H257">
        <v>7200</v>
      </c>
      <c r="I257">
        <v>120</v>
      </c>
      <c r="J257">
        <v>20000</v>
      </c>
      <c r="K257">
        <v>0</v>
      </c>
      <c r="L257">
        <v>8000</v>
      </c>
      <c r="M257">
        <v>8000</v>
      </c>
      <c r="N257">
        <v>8000</v>
      </c>
      <c r="O257" s="98">
        <f t="shared" si="63"/>
        <v>24000</v>
      </c>
      <c r="P257" s="98">
        <f t="shared" si="64"/>
        <v>42000</v>
      </c>
      <c r="Q257">
        <f t="shared" ref="Q257:Q264" si="65">Q256+J257</f>
        <v>35000</v>
      </c>
      <c r="Y257">
        <v>3</v>
      </c>
      <c r="AR257">
        <v>5</v>
      </c>
      <c r="AU257">
        <v>2</v>
      </c>
      <c r="BE257">
        <v>2</v>
      </c>
    </row>
    <row r="258" spans="1:57">
      <c r="A258" s="49" t="s">
        <v>372</v>
      </c>
      <c r="B258" t="s">
        <v>229</v>
      </c>
      <c r="C258">
        <v>4</v>
      </c>
      <c r="D258">
        <v>1</v>
      </c>
      <c r="E258">
        <v>4</v>
      </c>
      <c r="F258">
        <v>0</v>
      </c>
      <c r="H258">
        <v>14400</v>
      </c>
      <c r="I258">
        <v>240</v>
      </c>
      <c r="J258">
        <v>40000</v>
      </c>
      <c r="K258">
        <v>0</v>
      </c>
      <c r="L258">
        <v>16000</v>
      </c>
      <c r="M258">
        <v>16000</v>
      </c>
      <c r="N258">
        <v>16000</v>
      </c>
      <c r="O258" s="98">
        <f t="shared" si="63"/>
        <v>48000</v>
      </c>
      <c r="P258" s="98">
        <f t="shared" si="64"/>
        <v>90000</v>
      </c>
      <c r="Q258">
        <f t="shared" si="65"/>
        <v>75000</v>
      </c>
      <c r="Y258">
        <v>4</v>
      </c>
      <c r="AR258">
        <v>5</v>
      </c>
      <c r="AU258">
        <v>2</v>
      </c>
      <c r="BE258">
        <v>3</v>
      </c>
    </row>
    <row r="259" spans="1:57">
      <c r="A259" s="49" t="s">
        <v>372</v>
      </c>
      <c r="B259" t="s">
        <v>229</v>
      </c>
      <c r="C259">
        <v>5</v>
      </c>
      <c r="D259">
        <v>1</v>
      </c>
      <c r="E259">
        <v>5</v>
      </c>
      <c r="F259">
        <v>0</v>
      </c>
      <c r="H259">
        <v>28800</v>
      </c>
      <c r="I259">
        <v>480</v>
      </c>
      <c r="J259">
        <v>80000</v>
      </c>
      <c r="K259">
        <v>0</v>
      </c>
      <c r="L259">
        <v>32000</v>
      </c>
      <c r="M259">
        <v>32000</v>
      </c>
      <c r="N259">
        <v>32000</v>
      </c>
      <c r="O259" s="98">
        <f t="shared" si="63"/>
        <v>96000</v>
      </c>
      <c r="P259" s="98">
        <f t="shared" si="64"/>
        <v>186000</v>
      </c>
      <c r="Q259">
        <f t="shared" si="65"/>
        <v>155000</v>
      </c>
      <c r="Y259">
        <v>5</v>
      </c>
      <c r="AR259">
        <v>5</v>
      </c>
      <c r="AU259">
        <v>2</v>
      </c>
      <c r="BE259">
        <v>4</v>
      </c>
    </row>
    <row r="260" spans="1:57">
      <c r="A260" s="49" t="s">
        <v>372</v>
      </c>
      <c r="B260" t="s">
        <v>229</v>
      </c>
      <c r="C260">
        <v>6</v>
      </c>
      <c r="D260">
        <v>1</v>
      </c>
      <c r="E260">
        <v>6</v>
      </c>
      <c r="F260">
        <v>0</v>
      </c>
      <c r="H260">
        <v>57600</v>
      </c>
      <c r="I260">
        <v>960</v>
      </c>
      <c r="J260">
        <v>160000</v>
      </c>
      <c r="K260">
        <v>0</v>
      </c>
      <c r="L260">
        <v>64000</v>
      </c>
      <c r="M260">
        <v>64000</v>
      </c>
      <c r="N260">
        <v>64000</v>
      </c>
      <c r="O260" s="98">
        <f t="shared" si="63"/>
        <v>192000</v>
      </c>
      <c r="P260" s="98">
        <f t="shared" si="64"/>
        <v>378000</v>
      </c>
      <c r="Q260">
        <f t="shared" si="65"/>
        <v>315000</v>
      </c>
      <c r="Y260">
        <v>6</v>
      </c>
      <c r="AR260">
        <v>5</v>
      </c>
      <c r="AU260">
        <v>2</v>
      </c>
      <c r="BE260">
        <v>5</v>
      </c>
    </row>
    <row r="261" spans="1:57">
      <c r="A261" s="49" t="s">
        <v>372</v>
      </c>
      <c r="B261" t="s">
        <v>229</v>
      </c>
      <c r="C261">
        <v>7</v>
      </c>
      <c r="D261">
        <v>1</v>
      </c>
      <c r="E261">
        <v>7</v>
      </c>
      <c r="F261">
        <v>0</v>
      </c>
      <c r="H261">
        <v>115200</v>
      </c>
      <c r="I261">
        <v>1920</v>
      </c>
      <c r="J261">
        <v>320000</v>
      </c>
      <c r="K261">
        <v>0</v>
      </c>
      <c r="L261">
        <v>128000</v>
      </c>
      <c r="M261">
        <v>128000</v>
      </c>
      <c r="N261">
        <v>128000</v>
      </c>
      <c r="O261" s="98">
        <f t="shared" si="63"/>
        <v>384000</v>
      </c>
      <c r="P261" s="98">
        <f t="shared" si="64"/>
        <v>762000</v>
      </c>
      <c r="Q261">
        <f t="shared" si="65"/>
        <v>635000</v>
      </c>
      <c r="Y261">
        <v>7</v>
      </c>
      <c r="AR261">
        <v>5</v>
      </c>
      <c r="AU261">
        <v>2</v>
      </c>
      <c r="BE261">
        <v>6</v>
      </c>
    </row>
    <row r="262" spans="1:57">
      <c r="A262" s="49" t="s">
        <v>372</v>
      </c>
      <c r="B262" t="s">
        <v>229</v>
      </c>
      <c r="C262">
        <v>8</v>
      </c>
      <c r="D262">
        <v>1</v>
      </c>
      <c r="E262">
        <v>8</v>
      </c>
      <c r="F262">
        <v>0</v>
      </c>
      <c r="H262">
        <v>230400</v>
      </c>
      <c r="I262">
        <v>3840</v>
      </c>
      <c r="J262">
        <v>640000</v>
      </c>
      <c r="K262">
        <v>0</v>
      </c>
      <c r="L262">
        <v>256000</v>
      </c>
      <c r="M262">
        <v>256000</v>
      </c>
      <c r="N262">
        <v>256000</v>
      </c>
      <c r="O262" s="98">
        <f t="shared" si="63"/>
        <v>768000</v>
      </c>
      <c r="P262" s="98">
        <f t="shared" si="64"/>
        <v>1530000</v>
      </c>
      <c r="Q262">
        <f t="shared" si="65"/>
        <v>1275000</v>
      </c>
      <c r="Y262">
        <v>8</v>
      </c>
      <c r="AR262">
        <v>5</v>
      </c>
      <c r="AU262">
        <v>2</v>
      </c>
      <c r="BE262">
        <v>7</v>
      </c>
    </row>
    <row r="263" spans="1:57">
      <c r="A263" s="49" t="s">
        <v>372</v>
      </c>
      <c r="B263" t="s">
        <v>229</v>
      </c>
      <c r="C263">
        <v>9</v>
      </c>
      <c r="D263">
        <v>1</v>
      </c>
      <c r="E263">
        <v>9</v>
      </c>
      <c r="F263">
        <v>0</v>
      </c>
      <c r="H263">
        <v>460800</v>
      </c>
      <c r="I263">
        <v>7680</v>
      </c>
      <c r="J263">
        <v>1280000</v>
      </c>
      <c r="K263">
        <v>0</v>
      </c>
      <c r="L263">
        <v>512000</v>
      </c>
      <c r="M263">
        <v>512000</v>
      </c>
      <c r="N263">
        <v>512000</v>
      </c>
      <c r="O263" s="98">
        <f t="shared" si="63"/>
        <v>1536000</v>
      </c>
      <c r="P263" s="98">
        <f t="shared" si="64"/>
        <v>3066000</v>
      </c>
      <c r="Q263">
        <f t="shared" si="65"/>
        <v>2555000</v>
      </c>
      <c r="Y263">
        <v>9</v>
      </c>
      <c r="AR263">
        <v>5</v>
      </c>
      <c r="AU263">
        <v>2</v>
      </c>
      <c r="BE263">
        <v>8</v>
      </c>
    </row>
    <row r="264" spans="1:57">
      <c r="A264" s="49" t="s">
        <v>372</v>
      </c>
      <c r="B264" t="s">
        <v>229</v>
      </c>
      <c r="C264">
        <v>10</v>
      </c>
      <c r="D264">
        <v>1</v>
      </c>
      <c r="E264">
        <v>10</v>
      </c>
      <c r="F264">
        <v>0</v>
      </c>
      <c r="H264">
        <v>921600</v>
      </c>
      <c r="I264">
        <v>15360</v>
      </c>
      <c r="J264">
        <v>2560000</v>
      </c>
      <c r="K264">
        <v>0</v>
      </c>
      <c r="L264">
        <v>1024000</v>
      </c>
      <c r="M264">
        <v>1024000</v>
      </c>
      <c r="N264">
        <v>1024000</v>
      </c>
      <c r="O264" s="98">
        <f t="shared" si="63"/>
        <v>3072000</v>
      </c>
      <c r="P264" s="98">
        <f t="shared" si="64"/>
        <v>6138000</v>
      </c>
      <c r="Q264">
        <f t="shared" si="65"/>
        <v>5115000</v>
      </c>
      <c r="Y264">
        <v>10</v>
      </c>
      <c r="AR264">
        <v>5</v>
      </c>
      <c r="AU264">
        <v>2</v>
      </c>
      <c r="BE264">
        <v>9</v>
      </c>
    </row>
    <row r="265" spans="1:57">
      <c r="A265" s="49" t="s">
        <v>373</v>
      </c>
      <c r="B265" t="s">
        <v>229</v>
      </c>
      <c r="C265">
        <v>1</v>
      </c>
      <c r="D265">
        <v>1</v>
      </c>
      <c r="E265">
        <v>1</v>
      </c>
      <c r="F265">
        <v>0</v>
      </c>
      <c r="H265">
        <v>1800</v>
      </c>
      <c r="I265">
        <v>30</v>
      </c>
      <c r="J265">
        <v>3600</v>
      </c>
      <c r="K265">
        <v>1500</v>
      </c>
      <c r="L265">
        <v>0</v>
      </c>
      <c r="M265">
        <v>0</v>
      </c>
      <c r="N265">
        <v>0</v>
      </c>
      <c r="O265" s="98">
        <f t="shared" si="63"/>
        <v>1500</v>
      </c>
      <c r="P265" s="98">
        <f xml:space="preserve"> O265</f>
        <v>1500</v>
      </c>
      <c r="Q265">
        <f>J265</f>
        <v>3600</v>
      </c>
      <c r="Y265">
        <v>1</v>
      </c>
      <c r="AY265">
        <v>3</v>
      </c>
    </row>
    <row r="266" spans="1:57">
      <c r="A266" s="49" t="s">
        <v>373</v>
      </c>
      <c r="B266" t="s">
        <v>229</v>
      </c>
      <c r="C266">
        <v>2</v>
      </c>
      <c r="D266">
        <v>1</v>
      </c>
      <c r="E266">
        <v>2</v>
      </c>
      <c r="F266">
        <v>0</v>
      </c>
      <c r="H266">
        <v>3600</v>
      </c>
      <c r="I266">
        <v>60</v>
      </c>
      <c r="J266">
        <v>7200</v>
      </c>
      <c r="K266">
        <v>3000</v>
      </c>
      <c r="L266">
        <v>0</v>
      </c>
      <c r="M266">
        <v>0</v>
      </c>
      <c r="N266">
        <v>0</v>
      </c>
      <c r="O266" s="98">
        <f t="shared" ref="O266:O275" si="66">SUM(K266:N266)</f>
        <v>3000</v>
      </c>
      <c r="P266" s="98">
        <f t="shared" ref="P266:P274" si="67">P265+O266</f>
        <v>4500</v>
      </c>
      <c r="Q266">
        <f>Q265+J266</f>
        <v>10800</v>
      </c>
      <c r="Y266">
        <v>2</v>
      </c>
      <c r="AY266">
        <v>3</v>
      </c>
      <c r="BD266">
        <v>1</v>
      </c>
    </row>
    <row r="267" spans="1:57">
      <c r="A267" s="49" t="s">
        <v>373</v>
      </c>
      <c r="B267" t="s">
        <v>229</v>
      </c>
      <c r="C267">
        <v>3</v>
      </c>
      <c r="D267">
        <v>1</v>
      </c>
      <c r="E267">
        <v>3</v>
      </c>
      <c r="F267">
        <v>0</v>
      </c>
      <c r="H267">
        <v>7200</v>
      </c>
      <c r="I267">
        <v>120</v>
      </c>
      <c r="J267">
        <v>14400</v>
      </c>
      <c r="K267">
        <v>6000</v>
      </c>
      <c r="L267">
        <v>0</v>
      </c>
      <c r="M267">
        <v>0</v>
      </c>
      <c r="N267">
        <v>0</v>
      </c>
      <c r="O267" s="98">
        <f t="shared" si="66"/>
        <v>6000</v>
      </c>
      <c r="P267" s="98">
        <f t="shared" si="67"/>
        <v>10500</v>
      </c>
      <c r="Q267">
        <f t="shared" ref="Q267:Q274" si="68">Q266+J267</f>
        <v>25200</v>
      </c>
      <c r="Y267">
        <v>3</v>
      </c>
      <c r="AY267">
        <v>3</v>
      </c>
      <c r="BD267">
        <v>2</v>
      </c>
    </row>
    <row r="268" spans="1:57">
      <c r="A268" s="49" t="s">
        <v>373</v>
      </c>
      <c r="B268" t="s">
        <v>229</v>
      </c>
      <c r="C268">
        <v>4</v>
      </c>
      <c r="D268">
        <v>1</v>
      </c>
      <c r="E268">
        <v>4</v>
      </c>
      <c r="F268">
        <v>0</v>
      </c>
      <c r="H268">
        <v>14400</v>
      </c>
      <c r="I268">
        <v>240</v>
      </c>
      <c r="J268">
        <v>28800</v>
      </c>
      <c r="K268">
        <v>12000</v>
      </c>
      <c r="L268">
        <v>0</v>
      </c>
      <c r="M268">
        <v>0</v>
      </c>
      <c r="N268">
        <v>0</v>
      </c>
      <c r="O268" s="98">
        <f t="shared" si="66"/>
        <v>12000</v>
      </c>
      <c r="P268" s="98">
        <f t="shared" si="67"/>
        <v>22500</v>
      </c>
      <c r="Q268">
        <f t="shared" si="68"/>
        <v>54000</v>
      </c>
      <c r="Y268">
        <v>4</v>
      </c>
      <c r="AY268">
        <v>3</v>
      </c>
      <c r="BD268">
        <v>3</v>
      </c>
    </row>
    <row r="269" spans="1:57">
      <c r="A269" s="49" t="s">
        <v>373</v>
      </c>
      <c r="B269" t="s">
        <v>229</v>
      </c>
      <c r="C269">
        <v>5</v>
      </c>
      <c r="D269">
        <v>1</v>
      </c>
      <c r="E269">
        <v>5</v>
      </c>
      <c r="F269">
        <v>0</v>
      </c>
      <c r="H269">
        <v>28800</v>
      </c>
      <c r="I269">
        <v>480</v>
      </c>
      <c r="J269">
        <v>57600</v>
      </c>
      <c r="K269">
        <v>24000</v>
      </c>
      <c r="L269">
        <v>0</v>
      </c>
      <c r="M269">
        <v>0</v>
      </c>
      <c r="N269">
        <v>0</v>
      </c>
      <c r="O269" s="98">
        <f t="shared" si="66"/>
        <v>24000</v>
      </c>
      <c r="P269" s="98">
        <f t="shared" si="67"/>
        <v>46500</v>
      </c>
      <c r="Q269">
        <f t="shared" si="68"/>
        <v>111600</v>
      </c>
      <c r="Y269">
        <v>5</v>
      </c>
      <c r="AY269">
        <v>3</v>
      </c>
      <c r="BD269">
        <v>4</v>
      </c>
    </row>
    <row r="270" spans="1:57">
      <c r="A270" s="49" t="s">
        <v>373</v>
      </c>
      <c r="B270" t="s">
        <v>229</v>
      </c>
      <c r="C270">
        <v>6</v>
      </c>
      <c r="D270">
        <v>1</v>
      </c>
      <c r="E270">
        <v>6</v>
      </c>
      <c r="F270">
        <v>0</v>
      </c>
      <c r="H270">
        <v>57600</v>
      </c>
      <c r="I270">
        <v>960</v>
      </c>
      <c r="J270">
        <v>115200</v>
      </c>
      <c r="K270">
        <v>48000</v>
      </c>
      <c r="L270">
        <v>0</v>
      </c>
      <c r="M270">
        <v>0</v>
      </c>
      <c r="N270">
        <v>0</v>
      </c>
      <c r="O270" s="98">
        <f t="shared" si="66"/>
        <v>48000</v>
      </c>
      <c r="P270" s="98">
        <f t="shared" si="67"/>
        <v>94500</v>
      </c>
      <c r="Q270">
        <f t="shared" si="68"/>
        <v>226800</v>
      </c>
      <c r="Y270">
        <v>6</v>
      </c>
      <c r="AY270">
        <v>3</v>
      </c>
      <c r="BD270">
        <v>5</v>
      </c>
    </row>
    <row r="271" spans="1:57">
      <c r="A271" s="49" t="s">
        <v>373</v>
      </c>
      <c r="B271" t="s">
        <v>229</v>
      </c>
      <c r="C271">
        <v>7</v>
      </c>
      <c r="D271">
        <v>1</v>
      </c>
      <c r="E271">
        <v>7</v>
      </c>
      <c r="F271">
        <v>0</v>
      </c>
      <c r="H271">
        <v>115200</v>
      </c>
      <c r="I271">
        <v>1920</v>
      </c>
      <c r="J271">
        <v>230400</v>
      </c>
      <c r="K271">
        <v>96000</v>
      </c>
      <c r="L271">
        <v>0</v>
      </c>
      <c r="M271">
        <v>0</v>
      </c>
      <c r="N271">
        <v>0</v>
      </c>
      <c r="O271" s="98">
        <f t="shared" si="66"/>
        <v>96000</v>
      </c>
      <c r="P271" s="98">
        <f t="shared" si="67"/>
        <v>190500</v>
      </c>
      <c r="Q271">
        <f t="shared" si="68"/>
        <v>457200</v>
      </c>
      <c r="Y271">
        <v>7</v>
      </c>
      <c r="AY271">
        <v>3</v>
      </c>
      <c r="BD271">
        <v>6</v>
      </c>
    </row>
    <row r="272" spans="1:57">
      <c r="A272" s="49" t="s">
        <v>373</v>
      </c>
      <c r="B272" t="s">
        <v>229</v>
      </c>
      <c r="C272">
        <v>8</v>
      </c>
      <c r="D272">
        <v>1</v>
      </c>
      <c r="E272">
        <v>8</v>
      </c>
      <c r="F272">
        <v>0</v>
      </c>
      <c r="H272">
        <v>230400</v>
      </c>
      <c r="I272">
        <v>3840</v>
      </c>
      <c r="J272">
        <v>460800</v>
      </c>
      <c r="K272">
        <v>192000</v>
      </c>
      <c r="L272">
        <v>0</v>
      </c>
      <c r="M272">
        <v>0</v>
      </c>
      <c r="N272">
        <v>0</v>
      </c>
      <c r="O272" s="98">
        <f t="shared" si="66"/>
        <v>192000</v>
      </c>
      <c r="P272" s="98">
        <f t="shared" si="67"/>
        <v>382500</v>
      </c>
      <c r="Q272">
        <f t="shared" si="68"/>
        <v>918000</v>
      </c>
      <c r="Y272">
        <v>8</v>
      </c>
      <c r="AY272">
        <v>3</v>
      </c>
      <c r="BD272">
        <v>7</v>
      </c>
    </row>
    <row r="273" spans="1:56">
      <c r="A273" s="49" t="s">
        <v>373</v>
      </c>
      <c r="B273" t="s">
        <v>229</v>
      </c>
      <c r="C273">
        <v>9</v>
      </c>
      <c r="D273">
        <v>1</v>
      </c>
      <c r="E273">
        <v>9</v>
      </c>
      <c r="F273">
        <v>0</v>
      </c>
      <c r="H273">
        <v>460800</v>
      </c>
      <c r="I273">
        <v>7680</v>
      </c>
      <c r="J273">
        <v>921600</v>
      </c>
      <c r="K273">
        <v>384000</v>
      </c>
      <c r="L273">
        <v>0</v>
      </c>
      <c r="M273">
        <v>0</v>
      </c>
      <c r="N273">
        <v>0</v>
      </c>
      <c r="O273" s="98">
        <f t="shared" si="66"/>
        <v>384000</v>
      </c>
      <c r="P273" s="98">
        <f t="shared" si="67"/>
        <v>766500</v>
      </c>
      <c r="Q273">
        <f t="shared" si="68"/>
        <v>1839600</v>
      </c>
      <c r="Y273">
        <v>9</v>
      </c>
      <c r="AY273">
        <v>3</v>
      </c>
      <c r="BD273">
        <v>8</v>
      </c>
    </row>
    <row r="274" spans="1:56">
      <c r="A274" s="49" t="s">
        <v>373</v>
      </c>
      <c r="B274" t="s">
        <v>229</v>
      </c>
      <c r="C274">
        <v>10</v>
      </c>
      <c r="D274">
        <v>1</v>
      </c>
      <c r="E274">
        <v>10</v>
      </c>
      <c r="F274">
        <v>0</v>
      </c>
      <c r="H274">
        <v>921600</v>
      </c>
      <c r="I274">
        <v>15360</v>
      </c>
      <c r="J274">
        <v>1843200</v>
      </c>
      <c r="K274">
        <v>768000</v>
      </c>
      <c r="L274">
        <v>0</v>
      </c>
      <c r="M274">
        <v>0</v>
      </c>
      <c r="N274">
        <v>0</v>
      </c>
      <c r="O274" s="98">
        <f t="shared" si="66"/>
        <v>768000</v>
      </c>
      <c r="P274" s="98">
        <f t="shared" si="67"/>
        <v>1534500</v>
      </c>
      <c r="Q274">
        <f t="shared" si="68"/>
        <v>3682800</v>
      </c>
      <c r="Y274">
        <v>10</v>
      </c>
      <c r="AY274">
        <v>3</v>
      </c>
      <c r="BD274">
        <v>9</v>
      </c>
    </row>
    <row r="275" spans="1:56">
      <c r="A275" s="49" t="s">
        <v>374</v>
      </c>
      <c r="B275" t="s">
        <v>229</v>
      </c>
      <c r="C275">
        <v>1</v>
      </c>
      <c r="D275">
        <v>1</v>
      </c>
      <c r="E275">
        <v>1</v>
      </c>
      <c r="F275">
        <v>0</v>
      </c>
      <c r="H275">
        <v>40</v>
      </c>
      <c r="I275">
        <v>0.66666666666666663</v>
      </c>
      <c r="J275">
        <v>1200</v>
      </c>
      <c r="K275">
        <v>0</v>
      </c>
      <c r="L275">
        <v>500</v>
      </c>
      <c r="M275">
        <v>0</v>
      </c>
      <c r="N275">
        <v>100</v>
      </c>
      <c r="O275" s="98">
        <f t="shared" si="66"/>
        <v>600</v>
      </c>
      <c r="P275" s="98">
        <f xml:space="preserve"> O275</f>
        <v>600</v>
      </c>
      <c r="Q275">
        <f>J275</f>
        <v>1200</v>
      </c>
      <c r="Y275">
        <v>1</v>
      </c>
      <c r="AN275">
        <v>1</v>
      </c>
    </row>
    <row r="276" spans="1:56">
      <c r="A276" s="49" t="s">
        <v>374</v>
      </c>
      <c r="B276" t="s">
        <v>229</v>
      </c>
      <c r="C276">
        <v>2</v>
      </c>
      <c r="D276">
        <v>1</v>
      </c>
      <c r="E276">
        <v>2</v>
      </c>
      <c r="F276">
        <v>0</v>
      </c>
      <c r="H276">
        <v>1000</v>
      </c>
      <c r="I276">
        <v>16.666666666666668</v>
      </c>
      <c r="J276">
        <v>2400</v>
      </c>
      <c r="K276">
        <v>0</v>
      </c>
      <c r="L276">
        <v>1000</v>
      </c>
      <c r="M276">
        <v>0</v>
      </c>
      <c r="N276">
        <v>200</v>
      </c>
      <c r="O276" s="98">
        <f t="shared" ref="O276:O285" si="69">SUM(K276:N276)</f>
        <v>1200</v>
      </c>
      <c r="P276" s="98">
        <f t="shared" ref="P276:P284" si="70">P275+O276</f>
        <v>1800</v>
      </c>
      <c r="Q276">
        <f>Q275+J276</f>
        <v>3600</v>
      </c>
      <c r="Y276">
        <v>2</v>
      </c>
      <c r="AN276">
        <v>2</v>
      </c>
      <c r="AR276">
        <v>1</v>
      </c>
    </row>
    <row r="277" spans="1:56">
      <c r="A277" s="49" t="s">
        <v>374</v>
      </c>
      <c r="B277" t="s">
        <v>229</v>
      </c>
      <c r="C277">
        <v>3</v>
      </c>
      <c r="D277">
        <v>1</v>
      </c>
      <c r="E277">
        <v>3</v>
      </c>
      <c r="F277">
        <v>0</v>
      </c>
      <c r="H277">
        <v>2000</v>
      </c>
      <c r="I277">
        <v>33.333333333333336</v>
      </c>
      <c r="J277">
        <v>4800</v>
      </c>
      <c r="K277">
        <v>0</v>
      </c>
      <c r="L277">
        <v>2000</v>
      </c>
      <c r="M277">
        <v>0</v>
      </c>
      <c r="N277">
        <v>400</v>
      </c>
      <c r="O277" s="98">
        <f t="shared" si="69"/>
        <v>2400</v>
      </c>
      <c r="P277" s="98">
        <f t="shared" si="70"/>
        <v>4200</v>
      </c>
      <c r="Q277">
        <f t="shared" ref="Q277:Q284" si="71">Q276+J277</f>
        <v>8400</v>
      </c>
      <c r="Y277">
        <v>3</v>
      </c>
      <c r="AN277">
        <v>3</v>
      </c>
      <c r="AR277">
        <v>2</v>
      </c>
    </row>
    <row r="278" spans="1:56">
      <c r="A278" s="49" t="s">
        <v>374</v>
      </c>
      <c r="B278" t="s">
        <v>229</v>
      </c>
      <c r="C278">
        <v>4</v>
      </c>
      <c r="D278">
        <v>1</v>
      </c>
      <c r="E278">
        <v>4</v>
      </c>
      <c r="F278">
        <v>0</v>
      </c>
      <c r="H278">
        <v>4000</v>
      </c>
      <c r="I278">
        <v>66.666666666666671</v>
      </c>
      <c r="J278">
        <v>9600</v>
      </c>
      <c r="K278">
        <v>0</v>
      </c>
      <c r="L278">
        <v>4000</v>
      </c>
      <c r="M278">
        <v>0</v>
      </c>
      <c r="N278">
        <v>800</v>
      </c>
      <c r="O278" s="98">
        <f t="shared" si="69"/>
        <v>4800</v>
      </c>
      <c r="P278" s="98">
        <f t="shared" si="70"/>
        <v>9000</v>
      </c>
      <c r="Q278">
        <f t="shared" si="71"/>
        <v>18000</v>
      </c>
      <c r="Y278">
        <v>4</v>
      </c>
      <c r="AN278">
        <v>4</v>
      </c>
      <c r="AR278">
        <v>3</v>
      </c>
    </row>
    <row r="279" spans="1:56">
      <c r="A279" s="49" t="s">
        <v>374</v>
      </c>
      <c r="B279" t="s">
        <v>229</v>
      </c>
      <c r="C279">
        <v>5</v>
      </c>
      <c r="D279">
        <v>1</v>
      </c>
      <c r="E279">
        <v>5</v>
      </c>
      <c r="F279">
        <v>0</v>
      </c>
      <c r="H279">
        <v>8000</v>
      </c>
      <c r="I279">
        <v>133.33333333333334</v>
      </c>
      <c r="J279">
        <v>19200</v>
      </c>
      <c r="K279">
        <v>0</v>
      </c>
      <c r="L279">
        <v>8000</v>
      </c>
      <c r="M279">
        <v>0</v>
      </c>
      <c r="N279">
        <v>1600</v>
      </c>
      <c r="O279" s="98">
        <f t="shared" si="69"/>
        <v>9600</v>
      </c>
      <c r="P279" s="98">
        <f t="shared" si="70"/>
        <v>18600</v>
      </c>
      <c r="Q279">
        <f t="shared" si="71"/>
        <v>37200</v>
      </c>
      <c r="Y279">
        <v>5</v>
      </c>
      <c r="AN279">
        <v>5</v>
      </c>
      <c r="AR279">
        <v>4</v>
      </c>
    </row>
    <row r="280" spans="1:56">
      <c r="A280" s="49" t="s">
        <v>374</v>
      </c>
      <c r="B280" t="s">
        <v>229</v>
      </c>
      <c r="C280">
        <v>6</v>
      </c>
      <c r="D280">
        <v>1</v>
      </c>
      <c r="E280">
        <v>6</v>
      </c>
      <c r="F280">
        <v>0</v>
      </c>
      <c r="H280">
        <v>16000</v>
      </c>
      <c r="I280">
        <v>266.66666666666669</v>
      </c>
      <c r="J280">
        <v>38400</v>
      </c>
      <c r="K280">
        <v>0</v>
      </c>
      <c r="L280">
        <v>16000</v>
      </c>
      <c r="M280">
        <v>0</v>
      </c>
      <c r="N280">
        <v>3200</v>
      </c>
      <c r="O280" s="98">
        <f t="shared" si="69"/>
        <v>19200</v>
      </c>
      <c r="P280" s="98">
        <f t="shared" si="70"/>
        <v>37800</v>
      </c>
      <c r="Q280">
        <f t="shared" si="71"/>
        <v>75600</v>
      </c>
      <c r="Y280">
        <v>6</v>
      </c>
      <c r="AN280">
        <v>6</v>
      </c>
      <c r="AR280">
        <v>5</v>
      </c>
    </row>
    <row r="281" spans="1:56">
      <c r="A281" s="49" t="s">
        <v>374</v>
      </c>
      <c r="B281" t="s">
        <v>229</v>
      </c>
      <c r="C281">
        <v>7</v>
      </c>
      <c r="D281">
        <v>1</v>
      </c>
      <c r="E281">
        <v>7</v>
      </c>
      <c r="F281">
        <v>0</v>
      </c>
      <c r="H281">
        <v>32000</v>
      </c>
      <c r="I281">
        <v>533.33333333333337</v>
      </c>
      <c r="J281">
        <v>76800</v>
      </c>
      <c r="K281">
        <v>0</v>
      </c>
      <c r="L281">
        <v>32000</v>
      </c>
      <c r="M281">
        <v>0</v>
      </c>
      <c r="N281">
        <v>6400</v>
      </c>
      <c r="O281" s="98">
        <f t="shared" si="69"/>
        <v>38400</v>
      </c>
      <c r="P281" s="98">
        <f t="shared" si="70"/>
        <v>76200</v>
      </c>
      <c r="Q281">
        <f t="shared" si="71"/>
        <v>152400</v>
      </c>
      <c r="Y281">
        <v>7</v>
      </c>
      <c r="AN281">
        <v>7</v>
      </c>
      <c r="AR281">
        <v>6</v>
      </c>
    </row>
    <row r="282" spans="1:56">
      <c r="A282" s="49" t="s">
        <v>374</v>
      </c>
      <c r="B282" t="s">
        <v>229</v>
      </c>
      <c r="C282">
        <v>8</v>
      </c>
      <c r="D282">
        <v>1</v>
      </c>
      <c r="E282">
        <v>8</v>
      </c>
      <c r="F282">
        <v>0</v>
      </c>
      <c r="H282">
        <v>64000</v>
      </c>
      <c r="I282">
        <v>1066.6666666666667</v>
      </c>
      <c r="J282">
        <v>153600</v>
      </c>
      <c r="K282">
        <v>0</v>
      </c>
      <c r="L282">
        <v>64000</v>
      </c>
      <c r="M282">
        <v>0</v>
      </c>
      <c r="N282">
        <v>12800</v>
      </c>
      <c r="O282" s="98">
        <f t="shared" si="69"/>
        <v>76800</v>
      </c>
      <c r="P282" s="98">
        <f t="shared" si="70"/>
        <v>153000</v>
      </c>
      <c r="Q282">
        <f t="shared" si="71"/>
        <v>306000</v>
      </c>
      <c r="Y282">
        <v>8</v>
      </c>
      <c r="AN282">
        <v>8</v>
      </c>
      <c r="AR282">
        <v>7</v>
      </c>
    </row>
    <row r="283" spans="1:56">
      <c r="A283" s="49" t="s">
        <v>374</v>
      </c>
      <c r="B283" t="s">
        <v>229</v>
      </c>
      <c r="C283">
        <v>9</v>
      </c>
      <c r="D283">
        <v>1</v>
      </c>
      <c r="E283">
        <v>9</v>
      </c>
      <c r="F283">
        <v>0</v>
      </c>
      <c r="H283">
        <v>128000</v>
      </c>
      <c r="I283">
        <v>2133.3333333333335</v>
      </c>
      <c r="J283">
        <v>307200</v>
      </c>
      <c r="K283">
        <v>0</v>
      </c>
      <c r="L283">
        <v>128000</v>
      </c>
      <c r="M283">
        <v>0</v>
      </c>
      <c r="N283">
        <v>25600</v>
      </c>
      <c r="O283" s="98">
        <f t="shared" si="69"/>
        <v>153600</v>
      </c>
      <c r="P283" s="98">
        <f t="shared" si="70"/>
        <v>306600</v>
      </c>
      <c r="Q283">
        <f t="shared" si="71"/>
        <v>613200</v>
      </c>
      <c r="Y283">
        <v>9</v>
      </c>
      <c r="AN283">
        <v>9</v>
      </c>
      <c r="AR283">
        <v>8</v>
      </c>
    </row>
    <row r="284" spans="1:56">
      <c r="A284" s="49" t="s">
        <v>374</v>
      </c>
      <c r="B284" t="s">
        <v>229</v>
      </c>
      <c r="C284">
        <v>10</v>
      </c>
      <c r="D284">
        <v>1</v>
      </c>
      <c r="E284">
        <v>10</v>
      </c>
      <c r="F284">
        <v>0</v>
      </c>
      <c r="H284">
        <v>256000</v>
      </c>
      <c r="I284">
        <v>4266.666666666667</v>
      </c>
      <c r="J284">
        <v>614400</v>
      </c>
      <c r="K284">
        <v>0</v>
      </c>
      <c r="L284">
        <v>256000</v>
      </c>
      <c r="M284">
        <v>0</v>
      </c>
      <c r="N284">
        <v>51200</v>
      </c>
      <c r="O284" s="98">
        <f t="shared" si="69"/>
        <v>307200</v>
      </c>
      <c r="P284" s="98">
        <f t="shared" si="70"/>
        <v>613800</v>
      </c>
      <c r="Q284">
        <f t="shared" si="71"/>
        <v>1227600</v>
      </c>
      <c r="Y284">
        <v>10</v>
      </c>
      <c r="AN284">
        <v>10</v>
      </c>
      <c r="AR284">
        <v>9</v>
      </c>
    </row>
    <row r="285" spans="1:56">
      <c r="A285" s="49" t="s">
        <v>375</v>
      </c>
      <c r="B285" t="s">
        <v>229</v>
      </c>
      <c r="C285">
        <v>1</v>
      </c>
      <c r="D285">
        <v>1</v>
      </c>
      <c r="E285">
        <v>1</v>
      </c>
      <c r="F285">
        <v>0</v>
      </c>
      <c r="H285">
        <v>1800</v>
      </c>
      <c r="I285">
        <v>30</v>
      </c>
      <c r="J285">
        <v>3000</v>
      </c>
      <c r="K285">
        <v>600</v>
      </c>
      <c r="L285">
        <v>0</v>
      </c>
      <c r="M285">
        <v>0</v>
      </c>
      <c r="N285">
        <v>0</v>
      </c>
      <c r="O285" s="98">
        <f t="shared" si="69"/>
        <v>600</v>
      </c>
      <c r="P285" s="98">
        <f xml:space="preserve"> O285</f>
        <v>600</v>
      </c>
      <c r="Q285">
        <f>J285</f>
        <v>3000</v>
      </c>
      <c r="Y285">
        <v>1</v>
      </c>
    </row>
    <row r="286" spans="1:56">
      <c r="A286" s="49" t="s">
        <v>375</v>
      </c>
      <c r="B286" t="s">
        <v>229</v>
      </c>
      <c r="C286">
        <v>2</v>
      </c>
      <c r="D286">
        <v>1</v>
      </c>
      <c r="E286">
        <v>2</v>
      </c>
      <c r="F286">
        <v>0</v>
      </c>
      <c r="H286">
        <v>3600</v>
      </c>
      <c r="I286">
        <v>60</v>
      </c>
      <c r="J286">
        <v>6000</v>
      </c>
      <c r="K286">
        <v>1200</v>
      </c>
      <c r="L286">
        <v>0</v>
      </c>
      <c r="M286">
        <v>0</v>
      </c>
      <c r="N286">
        <v>0</v>
      </c>
      <c r="O286" s="98">
        <f t="shared" ref="O286:O295" si="72">SUM(K286:N286)</f>
        <v>1200</v>
      </c>
      <c r="P286" s="98">
        <f t="shared" ref="P286:P294" si="73">P285+O286</f>
        <v>1800</v>
      </c>
      <c r="Q286">
        <f>Q285+J286</f>
        <v>9000</v>
      </c>
      <c r="Y286">
        <v>2</v>
      </c>
      <c r="AZ286">
        <v>1</v>
      </c>
    </row>
    <row r="287" spans="1:56">
      <c r="A287" s="49" t="s">
        <v>375</v>
      </c>
      <c r="B287" t="s">
        <v>229</v>
      </c>
      <c r="C287">
        <v>3</v>
      </c>
      <c r="D287">
        <v>1</v>
      </c>
      <c r="E287">
        <v>3</v>
      </c>
      <c r="F287">
        <v>0</v>
      </c>
      <c r="H287">
        <v>7200</v>
      </c>
      <c r="I287">
        <v>120</v>
      </c>
      <c r="J287">
        <v>12000</v>
      </c>
      <c r="K287">
        <v>2400</v>
      </c>
      <c r="L287">
        <v>0</v>
      </c>
      <c r="M287">
        <v>0</v>
      </c>
      <c r="N287">
        <v>0</v>
      </c>
      <c r="O287" s="98">
        <f t="shared" si="72"/>
        <v>2400</v>
      </c>
      <c r="P287" s="98">
        <f t="shared" si="73"/>
        <v>4200</v>
      </c>
      <c r="Q287">
        <f t="shared" ref="Q287:Q294" si="74">Q286+J287</f>
        <v>21000</v>
      </c>
      <c r="Y287">
        <v>3</v>
      </c>
      <c r="AZ287">
        <v>2</v>
      </c>
    </row>
    <row r="288" spans="1:56">
      <c r="A288" s="49" t="s">
        <v>375</v>
      </c>
      <c r="B288" t="s">
        <v>229</v>
      </c>
      <c r="C288">
        <v>4</v>
      </c>
      <c r="D288">
        <v>1</v>
      </c>
      <c r="E288">
        <v>4</v>
      </c>
      <c r="F288">
        <v>0</v>
      </c>
      <c r="H288">
        <v>14400</v>
      </c>
      <c r="I288">
        <v>240</v>
      </c>
      <c r="J288">
        <v>24000</v>
      </c>
      <c r="K288">
        <v>4800</v>
      </c>
      <c r="L288">
        <v>0</v>
      </c>
      <c r="M288">
        <v>0</v>
      </c>
      <c r="N288">
        <v>0</v>
      </c>
      <c r="O288" s="98">
        <f t="shared" si="72"/>
        <v>4800</v>
      </c>
      <c r="P288" s="98">
        <f t="shared" si="73"/>
        <v>9000</v>
      </c>
      <c r="Q288">
        <f t="shared" si="74"/>
        <v>45000</v>
      </c>
      <c r="Y288">
        <v>4</v>
      </c>
      <c r="AZ288">
        <v>3</v>
      </c>
    </row>
    <row r="289" spans="1:52">
      <c r="A289" s="49" t="s">
        <v>375</v>
      </c>
      <c r="B289" t="s">
        <v>229</v>
      </c>
      <c r="C289">
        <v>5</v>
      </c>
      <c r="D289">
        <v>1</v>
      </c>
      <c r="E289">
        <v>5</v>
      </c>
      <c r="F289">
        <v>0</v>
      </c>
      <c r="H289">
        <v>28800</v>
      </c>
      <c r="I289">
        <v>480</v>
      </c>
      <c r="J289">
        <v>48000</v>
      </c>
      <c r="K289">
        <v>9600</v>
      </c>
      <c r="L289">
        <v>0</v>
      </c>
      <c r="M289">
        <v>0</v>
      </c>
      <c r="N289">
        <v>0</v>
      </c>
      <c r="O289" s="98">
        <f t="shared" si="72"/>
        <v>9600</v>
      </c>
      <c r="P289" s="98">
        <f t="shared" si="73"/>
        <v>18600</v>
      </c>
      <c r="Q289">
        <f t="shared" si="74"/>
        <v>93000</v>
      </c>
      <c r="Y289">
        <v>5</v>
      </c>
      <c r="AZ289">
        <v>4</v>
      </c>
    </row>
    <row r="290" spans="1:52">
      <c r="A290" s="49" t="s">
        <v>375</v>
      </c>
      <c r="B290" t="s">
        <v>229</v>
      </c>
      <c r="C290">
        <v>6</v>
      </c>
      <c r="D290">
        <v>1</v>
      </c>
      <c r="E290">
        <v>6</v>
      </c>
      <c r="F290">
        <v>0</v>
      </c>
      <c r="H290">
        <v>57600</v>
      </c>
      <c r="I290">
        <v>960</v>
      </c>
      <c r="J290">
        <v>96000</v>
      </c>
      <c r="K290">
        <v>19200</v>
      </c>
      <c r="L290">
        <v>0</v>
      </c>
      <c r="M290">
        <v>0</v>
      </c>
      <c r="N290">
        <v>0</v>
      </c>
      <c r="O290" s="98">
        <f t="shared" si="72"/>
        <v>19200</v>
      </c>
      <c r="P290" s="98">
        <f t="shared" si="73"/>
        <v>37800</v>
      </c>
      <c r="Q290">
        <f t="shared" si="74"/>
        <v>189000</v>
      </c>
      <c r="Y290">
        <v>6</v>
      </c>
      <c r="AZ290">
        <v>5</v>
      </c>
    </row>
    <row r="291" spans="1:52">
      <c r="A291" s="49" t="s">
        <v>375</v>
      </c>
      <c r="B291" t="s">
        <v>229</v>
      </c>
      <c r="C291">
        <v>7</v>
      </c>
      <c r="D291">
        <v>1</v>
      </c>
      <c r="E291">
        <v>7</v>
      </c>
      <c r="F291">
        <v>0</v>
      </c>
      <c r="H291">
        <v>115200</v>
      </c>
      <c r="I291">
        <v>1920</v>
      </c>
      <c r="J291">
        <v>192000</v>
      </c>
      <c r="K291">
        <v>38400</v>
      </c>
      <c r="L291">
        <v>0</v>
      </c>
      <c r="M291">
        <v>0</v>
      </c>
      <c r="N291">
        <v>0</v>
      </c>
      <c r="O291" s="98">
        <f t="shared" si="72"/>
        <v>38400</v>
      </c>
      <c r="P291" s="98">
        <f t="shared" si="73"/>
        <v>76200</v>
      </c>
      <c r="Q291">
        <f t="shared" si="74"/>
        <v>381000</v>
      </c>
      <c r="Y291">
        <v>7</v>
      </c>
      <c r="AZ291">
        <v>6</v>
      </c>
    </row>
    <row r="292" spans="1:52">
      <c r="A292" s="49" t="s">
        <v>375</v>
      </c>
      <c r="B292" t="s">
        <v>229</v>
      </c>
      <c r="C292">
        <v>8</v>
      </c>
      <c r="D292">
        <v>1</v>
      </c>
      <c r="E292">
        <v>8</v>
      </c>
      <c r="F292">
        <v>0</v>
      </c>
      <c r="H292">
        <v>230400</v>
      </c>
      <c r="I292">
        <v>3840</v>
      </c>
      <c r="J292">
        <v>384000</v>
      </c>
      <c r="K292">
        <v>76800</v>
      </c>
      <c r="L292">
        <v>0</v>
      </c>
      <c r="M292">
        <v>0</v>
      </c>
      <c r="N292">
        <v>0</v>
      </c>
      <c r="O292" s="98">
        <f t="shared" si="72"/>
        <v>76800</v>
      </c>
      <c r="P292" s="98">
        <f t="shared" si="73"/>
        <v>153000</v>
      </c>
      <c r="Q292">
        <f t="shared" si="74"/>
        <v>765000</v>
      </c>
      <c r="Y292">
        <v>8</v>
      </c>
      <c r="AZ292">
        <v>7</v>
      </c>
    </row>
    <row r="293" spans="1:52">
      <c r="A293" s="49" t="s">
        <v>375</v>
      </c>
      <c r="B293" t="s">
        <v>229</v>
      </c>
      <c r="C293">
        <v>9</v>
      </c>
      <c r="D293">
        <v>1</v>
      </c>
      <c r="E293">
        <v>9</v>
      </c>
      <c r="F293">
        <v>0</v>
      </c>
      <c r="H293">
        <v>460800</v>
      </c>
      <c r="I293">
        <v>7680</v>
      </c>
      <c r="J293">
        <v>768000</v>
      </c>
      <c r="K293">
        <v>153600</v>
      </c>
      <c r="L293">
        <v>0</v>
      </c>
      <c r="M293">
        <v>0</v>
      </c>
      <c r="N293">
        <v>0</v>
      </c>
      <c r="O293" s="98">
        <f t="shared" si="72"/>
        <v>153600</v>
      </c>
      <c r="P293" s="98">
        <f t="shared" si="73"/>
        <v>306600</v>
      </c>
      <c r="Q293">
        <f t="shared" si="74"/>
        <v>1533000</v>
      </c>
      <c r="Y293">
        <v>9</v>
      </c>
      <c r="AZ293">
        <v>8</v>
      </c>
    </row>
    <row r="294" spans="1:52">
      <c r="A294" s="49" t="s">
        <v>375</v>
      </c>
      <c r="B294" t="s">
        <v>229</v>
      </c>
      <c r="C294">
        <v>10</v>
      </c>
      <c r="D294">
        <v>1</v>
      </c>
      <c r="E294">
        <v>10</v>
      </c>
      <c r="F294">
        <v>0</v>
      </c>
      <c r="H294">
        <v>921600</v>
      </c>
      <c r="I294">
        <v>15360</v>
      </c>
      <c r="J294">
        <v>1536000</v>
      </c>
      <c r="K294">
        <v>307200</v>
      </c>
      <c r="L294">
        <v>0</v>
      </c>
      <c r="M294">
        <v>0</v>
      </c>
      <c r="N294">
        <v>0</v>
      </c>
      <c r="O294" s="98">
        <f t="shared" si="72"/>
        <v>307200</v>
      </c>
      <c r="P294" s="98">
        <f t="shared" si="73"/>
        <v>613800</v>
      </c>
      <c r="Q294">
        <f t="shared" si="74"/>
        <v>3069000</v>
      </c>
      <c r="Y294">
        <v>10</v>
      </c>
      <c r="AZ294">
        <v>9</v>
      </c>
    </row>
    <row r="295" spans="1:52">
      <c r="A295" s="49" t="s">
        <v>98</v>
      </c>
      <c r="B295" t="s">
        <v>229</v>
      </c>
      <c r="C295">
        <v>1</v>
      </c>
      <c r="D295">
        <v>1</v>
      </c>
      <c r="E295">
        <v>1</v>
      </c>
      <c r="F295">
        <v>0</v>
      </c>
      <c r="H295">
        <v>1500</v>
      </c>
      <c r="I295">
        <v>25</v>
      </c>
      <c r="J295">
        <v>3500</v>
      </c>
      <c r="K295">
        <v>700</v>
      </c>
      <c r="L295">
        <v>150</v>
      </c>
      <c r="M295">
        <v>0</v>
      </c>
      <c r="N295">
        <v>300</v>
      </c>
      <c r="O295" s="98">
        <f t="shared" si="72"/>
        <v>1150</v>
      </c>
      <c r="P295" s="98">
        <f xml:space="preserve"> O295</f>
        <v>1150</v>
      </c>
      <c r="Q295">
        <f>J295</f>
        <v>3500</v>
      </c>
      <c r="Y295">
        <v>1</v>
      </c>
      <c r="AF295">
        <v>1</v>
      </c>
      <c r="AT295">
        <v>1</v>
      </c>
    </row>
    <row r="296" spans="1:52">
      <c r="A296" s="49" t="s">
        <v>98</v>
      </c>
      <c r="B296" t="s">
        <v>229</v>
      </c>
      <c r="C296">
        <v>2</v>
      </c>
      <c r="D296">
        <v>1</v>
      </c>
      <c r="E296">
        <v>2</v>
      </c>
      <c r="F296">
        <v>0</v>
      </c>
      <c r="H296">
        <v>3000</v>
      </c>
      <c r="I296">
        <v>50</v>
      </c>
      <c r="J296">
        <v>7000</v>
      </c>
      <c r="K296">
        <v>1400</v>
      </c>
      <c r="L296">
        <v>300</v>
      </c>
      <c r="M296">
        <v>0</v>
      </c>
      <c r="N296">
        <v>600</v>
      </c>
      <c r="O296" s="98">
        <f t="shared" ref="O296:O305" si="75">SUM(K296:N296)</f>
        <v>2300</v>
      </c>
      <c r="P296" s="98">
        <f t="shared" ref="P296:P304" si="76">P295+O296</f>
        <v>3450</v>
      </c>
      <c r="Q296">
        <f>Q295+J296</f>
        <v>10500</v>
      </c>
      <c r="Y296">
        <v>2</v>
      </c>
      <c r="AF296">
        <v>2</v>
      </c>
      <c r="AT296">
        <v>2</v>
      </c>
      <c r="AX296">
        <v>1</v>
      </c>
    </row>
    <row r="297" spans="1:52">
      <c r="A297" s="49" t="s">
        <v>98</v>
      </c>
      <c r="B297" t="s">
        <v>229</v>
      </c>
      <c r="C297">
        <v>3</v>
      </c>
      <c r="D297">
        <v>1</v>
      </c>
      <c r="E297">
        <v>3</v>
      </c>
      <c r="F297">
        <v>0</v>
      </c>
      <c r="H297">
        <v>6000</v>
      </c>
      <c r="I297">
        <v>100</v>
      </c>
      <c r="J297">
        <v>14000</v>
      </c>
      <c r="K297">
        <v>2800</v>
      </c>
      <c r="L297">
        <v>600</v>
      </c>
      <c r="M297">
        <v>0</v>
      </c>
      <c r="N297">
        <v>1200</v>
      </c>
      <c r="O297" s="98">
        <f t="shared" si="75"/>
        <v>4600</v>
      </c>
      <c r="P297" s="98">
        <f t="shared" si="76"/>
        <v>8050</v>
      </c>
      <c r="Q297">
        <f t="shared" ref="Q297:Q304" si="77">Q296+J297</f>
        <v>24500</v>
      </c>
      <c r="Y297">
        <v>3</v>
      </c>
      <c r="AF297">
        <v>3</v>
      </c>
      <c r="AT297">
        <v>3</v>
      </c>
      <c r="AX297">
        <v>2</v>
      </c>
    </row>
    <row r="298" spans="1:52">
      <c r="A298" s="49" t="s">
        <v>98</v>
      </c>
      <c r="B298" t="s">
        <v>229</v>
      </c>
      <c r="C298">
        <v>4</v>
      </c>
      <c r="D298">
        <v>1</v>
      </c>
      <c r="E298">
        <v>4</v>
      </c>
      <c r="F298">
        <v>0</v>
      </c>
      <c r="H298">
        <v>12000</v>
      </c>
      <c r="I298">
        <v>200</v>
      </c>
      <c r="J298">
        <v>28000</v>
      </c>
      <c r="K298">
        <v>5600</v>
      </c>
      <c r="L298">
        <v>1200</v>
      </c>
      <c r="M298">
        <v>0</v>
      </c>
      <c r="N298">
        <v>2400</v>
      </c>
      <c r="O298" s="98">
        <f t="shared" si="75"/>
        <v>9200</v>
      </c>
      <c r="P298" s="98">
        <f t="shared" si="76"/>
        <v>17250</v>
      </c>
      <c r="Q298">
        <f t="shared" si="77"/>
        <v>52500</v>
      </c>
      <c r="Y298">
        <v>4</v>
      </c>
      <c r="AF298">
        <v>4</v>
      </c>
      <c r="AT298">
        <v>4</v>
      </c>
      <c r="AX298">
        <v>3</v>
      </c>
    </row>
    <row r="299" spans="1:52">
      <c r="A299" s="49" t="s">
        <v>98</v>
      </c>
      <c r="B299" t="s">
        <v>229</v>
      </c>
      <c r="C299">
        <v>5</v>
      </c>
      <c r="D299">
        <v>1</v>
      </c>
      <c r="E299">
        <v>5</v>
      </c>
      <c r="F299">
        <v>0</v>
      </c>
      <c r="H299">
        <v>24000</v>
      </c>
      <c r="I299">
        <v>400</v>
      </c>
      <c r="J299">
        <v>56000</v>
      </c>
      <c r="K299">
        <v>11200</v>
      </c>
      <c r="L299">
        <v>2400</v>
      </c>
      <c r="M299">
        <v>0</v>
      </c>
      <c r="N299">
        <v>4800</v>
      </c>
      <c r="O299" s="98">
        <f t="shared" si="75"/>
        <v>18400</v>
      </c>
      <c r="P299" s="98">
        <f t="shared" si="76"/>
        <v>35650</v>
      </c>
      <c r="Q299">
        <f t="shared" si="77"/>
        <v>108500</v>
      </c>
      <c r="Y299">
        <v>5</v>
      </c>
      <c r="AF299">
        <v>5</v>
      </c>
      <c r="AT299">
        <v>5</v>
      </c>
      <c r="AX299">
        <v>4</v>
      </c>
    </row>
    <row r="300" spans="1:52">
      <c r="A300" s="49" t="s">
        <v>98</v>
      </c>
      <c r="B300" t="s">
        <v>229</v>
      </c>
      <c r="C300">
        <v>6</v>
      </c>
      <c r="D300">
        <v>1</v>
      </c>
      <c r="E300">
        <v>6</v>
      </c>
      <c r="F300">
        <v>0</v>
      </c>
      <c r="H300">
        <v>48000</v>
      </c>
      <c r="I300">
        <v>800</v>
      </c>
      <c r="J300">
        <v>112000</v>
      </c>
      <c r="K300">
        <v>22400</v>
      </c>
      <c r="L300">
        <v>4800</v>
      </c>
      <c r="M300">
        <v>0</v>
      </c>
      <c r="N300">
        <v>9600</v>
      </c>
      <c r="O300" s="98">
        <f t="shared" si="75"/>
        <v>36800</v>
      </c>
      <c r="P300" s="98">
        <f t="shared" si="76"/>
        <v>72450</v>
      </c>
      <c r="Q300">
        <f t="shared" si="77"/>
        <v>220500</v>
      </c>
      <c r="Y300">
        <v>6</v>
      </c>
      <c r="AF300">
        <v>6</v>
      </c>
      <c r="AT300">
        <v>6</v>
      </c>
      <c r="AX300">
        <v>5</v>
      </c>
    </row>
    <row r="301" spans="1:52">
      <c r="A301" s="49" t="s">
        <v>98</v>
      </c>
      <c r="B301" t="s">
        <v>229</v>
      </c>
      <c r="C301">
        <v>7</v>
      </c>
      <c r="D301">
        <v>1</v>
      </c>
      <c r="E301">
        <v>7</v>
      </c>
      <c r="F301">
        <v>0</v>
      </c>
      <c r="H301">
        <v>96000</v>
      </c>
      <c r="I301">
        <v>1600</v>
      </c>
      <c r="J301">
        <v>224000</v>
      </c>
      <c r="K301">
        <v>44800</v>
      </c>
      <c r="L301">
        <v>9600</v>
      </c>
      <c r="M301">
        <v>0</v>
      </c>
      <c r="N301">
        <v>19200</v>
      </c>
      <c r="O301" s="98">
        <f t="shared" si="75"/>
        <v>73600</v>
      </c>
      <c r="P301" s="98">
        <f t="shared" si="76"/>
        <v>146050</v>
      </c>
      <c r="Q301">
        <f t="shared" si="77"/>
        <v>444500</v>
      </c>
      <c r="Y301">
        <v>7</v>
      </c>
      <c r="AF301">
        <v>7</v>
      </c>
      <c r="AT301">
        <v>7</v>
      </c>
      <c r="AX301">
        <v>6</v>
      </c>
    </row>
    <row r="302" spans="1:52">
      <c r="A302" s="49" t="s">
        <v>98</v>
      </c>
      <c r="B302" t="s">
        <v>229</v>
      </c>
      <c r="C302">
        <v>8</v>
      </c>
      <c r="D302">
        <v>1</v>
      </c>
      <c r="E302">
        <v>8</v>
      </c>
      <c r="F302">
        <v>0</v>
      </c>
      <c r="H302">
        <v>192000</v>
      </c>
      <c r="I302">
        <v>3200</v>
      </c>
      <c r="J302">
        <v>448000</v>
      </c>
      <c r="K302">
        <v>89600</v>
      </c>
      <c r="L302">
        <v>19200</v>
      </c>
      <c r="M302">
        <v>0</v>
      </c>
      <c r="N302">
        <v>38400</v>
      </c>
      <c r="O302" s="98">
        <f t="shared" si="75"/>
        <v>147200</v>
      </c>
      <c r="P302" s="98">
        <f t="shared" si="76"/>
        <v>293250</v>
      </c>
      <c r="Q302">
        <f t="shared" si="77"/>
        <v>892500</v>
      </c>
      <c r="Y302">
        <v>8</v>
      </c>
      <c r="AF302">
        <v>8</v>
      </c>
      <c r="AT302">
        <v>8</v>
      </c>
      <c r="AX302">
        <v>7</v>
      </c>
    </row>
    <row r="303" spans="1:52">
      <c r="A303" s="49" t="s">
        <v>98</v>
      </c>
      <c r="B303" t="s">
        <v>229</v>
      </c>
      <c r="C303">
        <v>9</v>
      </c>
      <c r="D303">
        <v>1</v>
      </c>
      <c r="E303">
        <v>9</v>
      </c>
      <c r="F303">
        <v>0</v>
      </c>
      <c r="H303">
        <v>384000</v>
      </c>
      <c r="I303">
        <v>6400</v>
      </c>
      <c r="J303">
        <v>896000</v>
      </c>
      <c r="K303">
        <v>179200</v>
      </c>
      <c r="L303">
        <v>38400</v>
      </c>
      <c r="M303">
        <v>0</v>
      </c>
      <c r="N303">
        <v>76800</v>
      </c>
      <c r="O303" s="98">
        <f t="shared" si="75"/>
        <v>294400</v>
      </c>
      <c r="P303" s="98">
        <f t="shared" si="76"/>
        <v>587650</v>
      </c>
      <c r="Q303">
        <f t="shared" si="77"/>
        <v>1788500</v>
      </c>
      <c r="Y303">
        <v>9</v>
      </c>
      <c r="AF303">
        <v>9</v>
      </c>
      <c r="AT303">
        <v>9</v>
      </c>
      <c r="AX303">
        <v>8</v>
      </c>
    </row>
    <row r="304" spans="1:52">
      <c r="A304" s="49" t="s">
        <v>98</v>
      </c>
      <c r="B304" t="s">
        <v>229</v>
      </c>
      <c r="C304">
        <v>10</v>
      </c>
      <c r="D304">
        <v>1</v>
      </c>
      <c r="E304">
        <v>10</v>
      </c>
      <c r="F304">
        <v>0</v>
      </c>
      <c r="H304">
        <v>768000</v>
      </c>
      <c r="I304">
        <v>12800</v>
      </c>
      <c r="J304">
        <v>1792000</v>
      </c>
      <c r="K304">
        <v>358400</v>
      </c>
      <c r="L304">
        <v>76800</v>
      </c>
      <c r="M304">
        <v>0</v>
      </c>
      <c r="N304">
        <v>153600</v>
      </c>
      <c r="O304" s="98">
        <f t="shared" si="75"/>
        <v>588800</v>
      </c>
      <c r="P304" s="98">
        <f t="shared" si="76"/>
        <v>1176450</v>
      </c>
      <c r="Q304">
        <f t="shared" si="77"/>
        <v>3580500</v>
      </c>
      <c r="Y304">
        <v>10</v>
      </c>
      <c r="AF304">
        <v>10</v>
      </c>
      <c r="AT304">
        <v>10</v>
      </c>
      <c r="AX304">
        <v>9</v>
      </c>
    </row>
    <row r="305" spans="1:55">
      <c r="A305" s="49" t="s">
        <v>376</v>
      </c>
      <c r="B305" t="s">
        <v>229</v>
      </c>
      <c r="C305">
        <v>1</v>
      </c>
      <c r="D305">
        <v>1</v>
      </c>
      <c r="E305">
        <v>1</v>
      </c>
      <c r="F305">
        <v>0</v>
      </c>
      <c r="H305">
        <v>1200</v>
      </c>
      <c r="I305">
        <v>20</v>
      </c>
      <c r="J305">
        <v>3000</v>
      </c>
      <c r="K305">
        <v>800</v>
      </c>
      <c r="L305">
        <v>120</v>
      </c>
      <c r="M305">
        <v>200</v>
      </c>
      <c r="N305">
        <v>3000</v>
      </c>
      <c r="O305" s="98">
        <f t="shared" si="75"/>
        <v>4120</v>
      </c>
      <c r="P305" s="98">
        <f xml:space="preserve"> O305</f>
        <v>4120</v>
      </c>
      <c r="Q305">
        <f>J305</f>
        <v>3000</v>
      </c>
      <c r="Y305">
        <v>1</v>
      </c>
      <c r="AA305">
        <v>2</v>
      </c>
    </row>
    <row r="306" spans="1:55">
      <c r="A306" s="49" t="s">
        <v>376</v>
      </c>
      <c r="B306" t="s">
        <v>229</v>
      </c>
      <c r="C306">
        <v>2</v>
      </c>
      <c r="D306">
        <v>1</v>
      </c>
      <c r="E306">
        <v>2</v>
      </c>
      <c r="F306">
        <v>0</v>
      </c>
      <c r="H306">
        <v>2400</v>
      </c>
      <c r="I306">
        <v>40</v>
      </c>
      <c r="J306">
        <v>6000</v>
      </c>
      <c r="K306">
        <v>1600</v>
      </c>
      <c r="L306">
        <v>240</v>
      </c>
      <c r="M306">
        <v>400</v>
      </c>
      <c r="N306">
        <v>6000</v>
      </c>
      <c r="O306" s="98">
        <f t="shared" ref="O306:O315" si="78">SUM(K306:N306)</f>
        <v>8240</v>
      </c>
      <c r="P306" s="98">
        <f t="shared" ref="P306:P314" si="79">P305+O306</f>
        <v>12360</v>
      </c>
      <c r="Q306">
        <f>Q305+J306</f>
        <v>9000</v>
      </c>
      <c r="Y306">
        <v>2</v>
      </c>
      <c r="AA306">
        <v>2</v>
      </c>
      <c r="AW306">
        <v>1</v>
      </c>
    </row>
    <row r="307" spans="1:55">
      <c r="A307" s="49" t="s">
        <v>376</v>
      </c>
      <c r="B307" t="s">
        <v>229</v>
      </c>
      <c r="C307">
        <v>3</v>
      </c>
      <c r="D307">
        <v>1</v>
      </c>
      <c r="E307">
        <v>3</v>
      </c>
      <c r="F307">
        <v>0</v>
      </c>
      <c r="H307">
        <v>4800</v>
      </c>
      <c r="I307">
        <v>80</v>
      </c>
      <c r="J307">
        <v>12000</v>
      </c>
      <c r="K307">
        <v>3200</v>
      </c>
      <c r="L307">
        <v>480</v>
      </c>
      <c r="M307">
        <v>800</v>
      </c>
      <c r="N307">
        <v>12000</v>
      </c>
      <c r="O307" s="98">
        <f t="shared" si="78"/>
        <v>16480</v>
      </c>
      <c r="P307" s="98">
        <f t="shared" si="79"/>
        <v>28840</v>
      </c>
      <c r="Q307">
        <f t="shared" ref="Q307:Q314" si="80">Q306+J307</f>
        <v>21000</v>
      </c>
      <c r="Y307">
        <v>3</v>
      </c>
      <c r="AA307">
        <v>2</v>
      </c>
      <c r="AW307">
        <v>2</v>
      </c>
    </row>
    <row r="308" spans="1:55">
      <c r="A308" s="49" t="s">
        <v>376</v>
      </c>
      <c r="B308" t="s">
        <v>229</v>
      </c>
      <c r="C308">
        <v>4</v>
      </c>
      <c r="D308">
        <v>1</v>
      </c>
      <c r="E308">
        <v>4</v>
      </c>
      <c r="F308">
        <v>0</v>
      </c>
      <c r="H308">
        <v>9600</v>
      </c>
      <c r="I308">
        <v>160</v>
      </c>
      <c r="J308">
        <v>24000</v>
      </c>
      <c r="K308">
        <v>6400</v>
      </c>
      <c r="L308">
        <v>960</v>
      </c>
      <c r="M308">
        <v>1600</v>
      </c>
      <c r="N308">
        <v>24000</v>
      </c>
      <c r="O308" s="98">
        <f t="shared" si="78"/>
        <v>32960</v>
      </c>
      <c r="P308" s="98">
        <f t="shared" si="79"/>
        <v>61800</v>
      </c>
      <c r="Q308">
        <f t="shared" si="80"/>
        <v>45000</v>
      </c>
      <c r="Y308">
        <v>4</v>
      </c>
      <c r="AA308">
        <v>2</v>
      </c>
      <c r="AW308">
        <v>3</v>
      </c>
    </row>
    <row r="309" spans="1:55">
      <c r="A309" s="49" t="s">
        <v>376</v>
      </c>
      <c r="B309" t="s">
        <v>229</v>
      </c>
      <c r="C309">
        <v>5</v>
      </c>
      <c r="D309">
        <v>1</v>
      </c>
      <c r="E309">
        <v>5</v>
      </c>
      <c r="F309">
        <v>0</v>
      </c>
      <c r="H309">
        <v>19200</v>
      </c>
      <c r="I309">
        <v>320</v>
      </c>
      <c r="J309">
        <v>48000</v>
      </c>
      <c r="K309">
        <v>12800</v>
      </c>
      <c r="L309">
        <v>1920</v>
      </c>
      <c r="M309">
        <v>3200</v>
      </c>
      <c r="N309">
        <v>48000</v>
      </c>
      <c r="O309" s="98">
        <f t="shared" si="78"/>
        <v>65920</v>
      </c>
      <c r="P309" s="98">
        <f t="shared" si="79"/>
        <v>127720</v>
      </c>
      <c r="Q309">
        <f t="shared" si="80"/>
        <v>93000</v>
      </c>
      <c r="Y309">
        <v>5</v>
      </c>
      <c r="AA309">
        <v>2</v>
      </c>
      <c r="AW309">
        <v>4</v>
      </c>
    </row>
    <row r="310" spans="1:55">
      <c r="A310" s="49" t="s">
        <v>376</v>
      </c>
      <c r="B310" t="s">
        <v>229</v>
      </c>
      <c r="C310">
        <v>6</v>
      </c>
      <c r="D310">
        <v>1</v>
      </c>
      <c r="E310">
        <v>6</v>
      </c>
      <c r="F310">
        <v>0</v>
      </c>
      <c r="H310">
        <v>38400</v>
      </c>
      <c r="I310">
        <v>640</v>
      </c>
      <c r="J310">
        <v>96000</v>
      </c>
      <c r="K310">
        <v>25600</v>
      </c>
      <c r="L310">
        <v>3840</v>
      </c>
      <c r="M310">
        <v>6400</v>
      </c>
      <c r="N310">
        <v>96000</v>
      </c>
      <c r="O310" s="98">
        <f t="shared" si="78"/>
        <v>131840</v>
      </c>
      <c r="P310" s="98">
        <f t="shared" si="79"/>
        <v>259560</v>
      </c>
      <c r="Q310">
        <f t="shared" si="80"/>
        <v>189000</v>
      </c>
      <c r="Y310">
        <v>6</v>
      </c>
      <c r="AA310">
        <v>2</v>
      </c>
      <c r="AW310">
        <v>5</v>
      </c>
    </row>
    <row r="311" spans="1:55">
      <c r="A311" s="49" t="s">
        <v>376</v>
      </c>
      <c r="B311" t="s">
        <v>229</v>
      </c>
      <c r="C311">
        <v>7</v>
      </c>
      <c r="D311">
        <v>1</v>
      </c>
      <c r="E311">
        <v>7</v>
      </c>
      <c r="F311">
        <v>0</v>
      </c>
      <c r="H311">
        <v>76800</v>
      </c>
      <c r="I311">
        <v>1280</v>
      </c>
      <c r="J311">
        <v>192000</v>
      </c>
      <c r="K311">
        <v>51200</v>
      </c>
      <c r="L311">
        <v>7680</v>
      </c>
      <c r="M311">
        <v>12800</v>
      </c>
      <c r="N311">
        <v>192000</v>
      </c>
      <c r="O311" s="98">
        <f t="shared" si="78"/>
        <v>263680</v>
      </c>
      <c r="P311" s="98">
        <f t="shared" si="79"/>
        <v>523240</v>
      </c>
      <c r="Q311">
        <f t="shared" si="80"/>
        <v>381000</v>
      </c>
      <c r="Y311">
        <v>7</v>
      </c>
      <c r="AA311">
        <v>2</v>
      </c>
      <c r="AW311">
        <v>6</v>
      </c>
    </row>
    <row r="312" spans="1:55">
      <c r="A312" s="49" t="s">
        <v>376</v>
      </c>
      <c r="B312" t="s">
        <v>229</v>
      </c>
      <c r="C312">
        <v>8</v>
      </c>
      <c r="D312">
        <v>1</v>
      </c>
      <c r="E312">
        <v>8</v>
      </c>
      <c r="F312">
        <v>0</v>
      </c>
      <c r="H312">
        <v>153600</v>
      </c>
      <c r="I312">
        <v>2560</v>
      </c>
      <c r="J312">
        <v>384000</v>
      </c>
      <c r="K312">
        <v>102400</v>
      </c>
      <c r="L312">
        <v>15360</v>
      </c>
      <c r="M312">
        <v>25600</v>
      </c>
      <c r="N312">
        <v>384000</v>
      </c>
      <c r="O312" s="98">
        <f t="shared" si="78"/>
        <v>527360</v>
      </c>
      <c r="P312" s="98">
        <f t="shared" si="79"/>
        <v>1050600</v>
      </c>
      <c r="Q312">
        <f t="shared" si="80"/>
        <v>765000</v>
      </c>
      <c r="Y312">
        <v>8</v>
      </c>
      <c r="AA312">
        <v>2</v>
      </c>
      <c r="AW312">
        <v>7</v>
      </c>
    </row>
    <row r="313" spans="1:55">
      <c r="A313" s="49" t="s">
        <v>376</v>
      </c>
      <c r="B313" t="s">
        <v>229</v>
      </c>
      <c r="C313">
        <v>9</v>
      </c>
      <c r="D313">
        <v>1</v>
      </c>
      <c r="E313">
        <v>9</v>
      </c>
      <c r="F313">
        <v>0</v>
      </c>
      <c r="H313">
        <v>307200</v>
      </c>
      <c r="I313">
        <v>5120</v>
      </c>
      <c r="J313">
        <v>768000</v>
      </c>
      <c r="K313">
        <v>204800</v>
      </c>
      <c r="L313">
        <v>30720</v>
      </c>
      <c r="M313">
        <v>51200</v>
      </c>
      <c r="N313">
        <v>768000</v>
      </c>
      <c r="O313" s="98">
        <f t="shared" si="78"/>
        <v>1054720</v>
      </c>
      <c r="P313" s="98">
        <f t="shared" si="79"/>
        <v>2105320</v>
      </c>
      <c r="Q313">
        <f t="shared" si="80"/>
        <v>1533000</v>
      </c>
      <c r="Y313">
        <v>9</v>
      </c>
      <c r="AA313">
        <v>2</v>
      </c>
      <c r="AW313">
        <v>8</v>
      </c>
    </row>
    <row r="314" spans="1:55" ht="13.5" customHeight="1">
      <c r="A314" s="49" t="s">
        <v>376</v>
      </c>
      <c r="B314" t="s">
        <v>229</v>
      </c>
      <c r="C314">
        <v>10</v>
      </c>
      <c r="D314">
        <v>1</v>
      </c>
      <c r="E314">
        <v>10</v>
      </c>
      <c r="F314">
        <v>0</v>
      </c>
      <c r="H314">
        <v>614400</v>
      </c>
      <c r="I314">
        <v>10240</v>
      </c>
      <c r="J314">
        <v>1536000</v>
      </c>
      <c r="K314">
        <v>409600</v>
      </c>
      <c r="L314">
        <v>61440</v>
      </c>
      <c r="M314">
        <v>102400</v>
      </c>
      <c r="N314">
        <v>1536000</v>
      </c>
      <c r="O314" s="98">
        <f t="shared" si="78"/>
        <v>2109440</v>
      </c>
      <c r="P314" s="98">
        <f t="shared" si="79"/>
        <v>4214760</v>
      </c>
      <c r="Q314">
        <f t="shared" si="80"/>
        <v>3069000</v>
      </c>
      <c r="Y314">
        <v>10</v>
      </c>
      <c r="AA314">
        <v>2</v>
      </c>
      <c r="AW314">
        <v>9</v>
      </c>
    </row>
    <row r="315" spans="1:55">
      <c r="A315" s="49" t="s">
        <v>377</v>
      </c>
      <c r="B315" t="s">
        <v>229</v>
      </c>
      <c r="C315">
        <v>1</v>
      </c>
      <c r="D315">
        <v>1</v>
      </c>
      <c r="E315">
        <v>1</v>
      </c>
      <c r="F315">
        <v>0</v>
      </c>
      <c r="H315">
        <v>900</v>
      </c>
      <c r="I315">
        <v>15</v>
      </c>
      <c r="J315">
        <v>2000</v>
      </c>
      <c r="K315">
        <v>0</v>
      </c>
      <c r="L315">
        <v>1200</v>
      </c>
      <c r="M315">
        <v>1000</v>
      </c>
      <c r="N315">
        <v>800</v>
      </c>
      <c r="O315" s="98">
        <f t="shared" si="78"/>
        <v>3000</v>
      </c>
      <c r="P315" s="98">
        <f xml:space="preserve"> O315</f>
        <v>3000</v>
      </c>
      <c r="Q315">
        <f>J315</f>
        <v>2000</v>
      </c>
      <c r="Y315">
        <v>1</v>
      </c>
      <c r="AC315">
        <v>1</v>
      </c>
      <c r="AR315">
        <v>3</v>
      </c>
    </row>
    <row r="316" spans="1:55">
      <c r="A316" s="49" t="s">
        <v>377</v>
      </c>
      <c r="B316" t="s">
        <v>229</v>
      </c>
      <c r="C316">
        <v>2</v>
      </c>
      <c r="D316">
        <v>1</v>
      </c>
      <c r="E316">
        <v>2</v>
      </c>
      <c r="F316">
        <v>0</v>
      </c>
      <c r="H316">
        <v>1800</v>
      </c>
      <c r="I316">
        <v>30</v>
      </c>
      <c r="J316">
        <v>4000</v>
      </c>
      <c r="K316">
        <v>0</v>
      </c>
      <c r="L316">
        <v>2400</v>
      </c>
      <c r="M316">
        <v>2000</v>
      </c>
      <c r="N316">
        <v>1600</v>
      </c>
      <c r="O316" s="98">
        <f t="shared" ref="O316:O325" si="81">SUM(K316:N316)</f>
        <v>6000</v>
      </c>
      <c r="P316" s="98">
        <f t="shared" ref="P316:P324" si="82">P315+O316</f>
        <v>9000</v>
      </c>
      <c r="Q316">
        <f>Q315+J316</f>
        <v>6000</v>
      </c>
      <c r="Y316">
        <v>2</v>
      </c>
      <c r="AC316">
        <v>2</v>
      </c>
      <c r="AR316">
        <v>3</v>
      </c>
      <c r="BC316">
        <v>1</v>
      </c>
    </row>
    <row r="317" spans="1:55">
      <c r="A317" s="49" t="s">
        <v>377</v>
      </c>
      <c r="B317" t="s">
        <v>229</v>
      </c>
      <c r="C317">
        <v>3</v>
      </c>
      <c r="D317">
        <v>1</v>
      </c>
      <c r="E317">
        <v>3</v>
      </c>
      <c r="F317">
        <v>0</v>
      </c>
      <c r="H317">
        <v>3600</v>
      </c>
      <c r="I317">
        <v>60</v>
      </c>
      <c r="J317">
        <v>8000</v>
      </c>
      <c r="K317">
        <v>0</v>
      </c>
      <c r="L317">
        <v>4800</v>
      </c>
      <c r="M317">
        <v>4000</v>
      </c>
      <c r="N317">
        <v>3200</v>
      </c>
      <c r="O317" s="98">
        <f t="shared" si="81"/>
        <v>12000</v>
      </c>
      <c r="P317" s="98">
        <f t="shared" si="82"/>
        <v>21000</v>
      </c>
      <c r="Q317">
        <f t="shared" ref="Q317:Q324" si="83">Q316+J317</f>
        <v>14000</v>
      </c>
      <c r="Y317">
        <v>3</v>
      </c>
      <c r="AC317">
        <v>3</v>
      </c>
      <c r="AR317">
        <v>3</v>
      </c>
      <c r="BC317">
        <v>2</v>
      </c>
    </row>
    <row r="318" spans="1:55">
      <c r="A318" s="49" t="s">
        <v>377</v>
      </c>
      <c r="B318" t="s">
        <v>229</v>
      </c>
      <c r="C318">
        <v>4</v>
      </c>
      <c r="D318">
        <v>1</v>
      </c>
      <c r="E318">
        <v>4</v>
      </c>
      <c r="F318">
        <v>0</v>
      </c>
      <c r="H318">
        <v>7200</v>
      </c>
      <c r="I318">
        <v>120</v>
      </c>
      <c r="J318">
        <v>16000</v>
      </c>
      <c r="K318">
        <v>0</v>
      </c>
      <c r="L318">
        <v>9600</v>
      </c>
      <c r="M318">
        <v>8000</v>
      </c>
      <c r="N318">
        <v>6400</v>
      </c>
      <c r="O318" s="98">
        <f t="shared" si="81"/>
        <v>24000</v>
      </c>
      <c r="P318" s="98">
        <f t="shared" si="82"/>
        <v>45000</v>
      </c>
      <c r="Q318">
        <f t="shared" si="83"/>
        <v>30000</v>
      </c>
      <c r="Y318">
        <v>4</v>
      </c>
      <c r="AC318">
        <v>4</v>
      </c>
      <c r="AR318">
        <v>3</v>
      </c>
      <c r="BC318">
        <v>3</v>
      </c>
    </row>
    <row r="319" spans="1:55">
      <c r="A319" s="49" t="s">
        <v>377</v>
      </c>
      <c r="B319" t="s">
        <v>229</v>
      </c>
      <c r="C319">
        <v>5</v>
      </c>
      <c r="D319">
        <v>1</v>
      </c>
      <c r="E319">
        <v>5</v>
      </c>
      <c r="F319">
        <v>0</v>
      </c>
      <c r="H319">
        <v>14400</v>
      </c>
      <c r="I319">
        <v>240</v>
      </c>
      <c r="J319">
        <v>32000</v>
      </c>
      <c r="K319">
        <v>0</v>
      </c>
      <c r="L319">
        <v>19200</v>
      </c>
      <c r="M319">
        <v>16000</v>
      </c>
      <c r="N319">
        <v>12800</v>
      </c>
      <c r="O319" s="98">
        <f t="shared" si="81"/>
        <v>48000</v>
      </c>
      <c r="P319" s="98">
        <f t="shared" si="82"/>
        <v>93000</v>
      </c>
      <c r="Q319">
        <f t="shared" si="83"/>
        <v>62000</v>
      </c>
      <c r="Y319">
        <v>5</v>
      </c>
      <c r="AC319">
        <v>5</v>
      </c>
      <c r="AR319">
        <v>3</v>
      </c>
      <c r="BC319">
        <v>4</v>
      </c>
    </row>
    <row r="320" spans="1:55">
      <c r="A320" s="49" t="s">
        <v>377</v>
      </c>
      <c r="B320" t="s">
        <v>229</v>
      </c>
      <c r="C320">
        <v>6</v>
      </c>
      <c r="D320">
        <v>1</v>
      </c>
      <c r="E320">
        <v>6</v>
      </c>
      <c r="F320">
        <v>0</v>
      </c>
      <c r="H320">
        <v>28800</v>
      </c>
      <c r="I320">
        <v>480</v>
      </c>
      <c r="J320">
        <v>64000</v>
      </c>
      <c r="K320">
        <v>0</v>
      </c>
      <c r="L320">
        <v>38400</v>
      </c>
      <c r="M320">
        <v>32000</v>
      </c>
      <c r="N320">
        <v>25600</v>
      </c>
      <c r="O320" s="98">
        <f t="shared" si="81"/>
        <v>96000</v>
      </c>
      <c r="P320" s="98">
        <f t="shared" si="82"/>
        <v>189000</v>
      </c>
      <c r="Q320">
        <f t="shared" si="83"/>
        <v>126000</v>
      </c>
      <c r="Y320">
        <v>6</v>
      </c>
      <c r="AC320">
        <v>6</v>
      </c>
      <c r="AR320">
        <v>3</v>
      </c>
      <c r="BC320">
        <v>5</v>
      </c>
    </row>
    <row r="321" spans="1:55">
      <c r="A321" s="49" t="s">
        <v>377</v>
      </c>
      <c r="B321" t="s">
        <v>229</v>
      </c>
      <c r="C321">
        <v>7</v>
      </c>
      <c r="D321">
        <v>1</v>
      </c>
      <c r="E321">
        <v>7</v>
      </c>
      <c r="F321">
        <v>0</v>
      </c>
      <c r="H321">
        <v>57600</v>
      </c>
      <c r="I321">
        <v>960</v>
      </c>
      <c r="J321">
        <v>128000</v>
      </c>
      <c r="K321">
        <v>0</v>
      </c>
      <c r="L321">
        <v>76800</v>
      </c>
      <c r="M321">
        <v>64000</v>
      </c>
      <c r="N321">
        <v>51200</v>
      </c>
      <c r="O321" s="98">
        <f t="shared" si="81"/>
        <v>192000</v>
      </c>
      <c r="P321" s="98">
        <f t="shared" si="82"/>
        <v>381000</v>
      </c>
      <c r="Q321">
        <f t="shared" si="83"/>
        <v>254000</v>
      </c>
      <c r="Y321">
        <v>7</v>
      </c>
      <c r="AC321">
        <v>7</v>
      </c>
      <c r="AR321">
        <v>3</v>
      </c>
      <c r="BC321">
        <v>6</v>
      </c>
    </row>
    <row r="322" spans="1:55">
      <c r="A322" s="49" t="s">
        <v>377</v>
      </c>
      <c r="B322" t="s">
        <v>229</v>
      </c>
      <c r="C322">
        <v>8</v>
      </c>
      <c r="D322">
        <v>1</v>
      </c>
      <c r="E322">
        <v>8</v>
      </c>
      <c r="F322">
        <v>0</v>
      </c>
      <c r="H322">
        <v>115200</v>
      </c>
      <c r="I322">
        <v>1920</v>
      </c>
      <c r="J322">
        <v>256000</v>
      </c>
      <c r="K322">
        <v>0</v>
      </c>
      <c r="L322">
        <v>153600</v>
      </c>
      <c r="M322">
        <v>128000</v>
      </c>
      <c r="N322">
        <v>102400</v>
      </c>
      <c r="O322" s="98">
        <f t="shared" si="81"/>
        <v>384000</v>
      </c>
      <c r="P322" s="98">
        <f t="shared" si="82"/>
        <v>765000</v>
      </c>
      <c r="Q322">
        <f t="shared" si="83"/>
        <v>510000</v>
      </c>
      <c r="Y322">
        <v>8</v>
      </c>
      <c r="AC322">
        <v>8</v>
      </c>
      <c r="AR322">
        <v>3</v>
      </c>
      <c r="BC322">
        <v>7</v>
      </c>
    </row>
    <row r="323" spans="1:55">
      <c r="A323" s="49" t="s">
        <v>377</v>
      </c>
      <c r="B323" t="s">
        <v>229</v>
      </c>
      <c r="C323">
        <v>9</v>
      </c>
      <c r="D323">
        <v>1</v>
      </c>
      <c r="E323">
        <v>9</v>
      </c>
      <c r="F323">
        <v>0</v>
      </c>
      <c r="H323">
        <v>230400</v>
      </c>
      <c r="I323">
        <v>3840</v>
      </c>
      <c r="J323">
        <v>512000</v>
      </c>
      <c r="K323">
        <v>0</v>
      </c>
      <c r="L323">
        <v>307200</v>
      </c>
      <c r="M323">
        <v>256000</v>
      </c>
      <c r="N323">
        <v>204800</v>
      </c>
      <c r="O323" s="98">
        <f t="shared" si="81"/>
        <v>768000</v>
      </c>
      <c r="P323" s="98">
        <f t="shared" si="82"/>
        <v>1533000</v>
      </c>
      <c r="Q323">
        <f t="shared" si="83"/>
        <v>1022000</v>
      </c>
      <c r="Y323">
        <v>9</v>
      </c>
      <c r="AC323">
        <v>9</v>
      </c>
      <c r="AR323">
        <v>3</v>
      </c>
      <c r="BC323">
        <v>8</v>
      </c>
    </row>
    <row r="324" spans="1:55">
      <c r="A324" s="49" t="s">
        <v>377</v>
      </c>
      <c r="B324" t="s">
        <v>229</v>
      </c>
      <c r="C324">
        <v>10</v>
      </c>
      <c r="D324">
        <v>1</v>
      </c>
      <c r="E324">
        <v>10</v>
      </c>
      <c r="F324">
        <v>0</v>
      </c>
      <c r="H324">
        <v>460800</v>
      </c>
      <c r="I324">
        <v>7680</v>
      </c>
      <c r="J324">
        <v>1024000</v>
      </c>
      <c r="K324">
        <v>0</v>
      </c>
      <c r="L324">
        <v>614400</v>
      </c>
      <c r="M324">
        <v>512000</v>
      </c>
      <c r="N324">
        <v>409600</v>
      </c>
      <c r="O324" s="98">
        <f t="shared" si="81"/>
        <v>1536000</v>
      </c>
      <c r="P324" s="98">
        <f t="shared" si="82"/>
        <v>3069000</v>
      </c>
      <c r="Q324">
        <f t="shared" si="83"/>
        <v>2046000</v>
      </c>
      <c r="Y324">
        <v>10</v>
      </c>
      <c r="AC324">
        <v>10</v>
      </c>
      <c r="AR324">
        <v>3</v>
      </c>
      <c r="BC324">
        <v>9</v>
      </c>
    </row>
    <row r="325" spans="1:55">
      <c r="A325" s="49" t="s">
        <v>94</v>
      </c>
      <c r="B325" t="s">
        <v>229</v>
      </c>
      <c r="C325">
        <v>1</v>
      </c>
      <c r="D325">
        <v>1</v>
      </c>
      <c r="E325">
        <v>1</v>
      </c>
      <c r="F325">
        <v>0</v>
      </c>
      <c r="H325">
        <v>60</v>
      </c>
      <c r="I325">
        <v>1</v>
      </c>
      <c r="J325">
        <v>2000</v>
      </c>
      <c r="K325">
        <v>0</v>
      </c>
      <c r="L325">
        <v>0</v>
      </c>
      <c r="M325">
        <v>0</v>
      </c>
      <c r="N325">
        <v>800</v>
      </c>
      <c r="O325" s="98">
        <f t="shared" si="81"/>
        <v>800</v>
      </c>
      <c r="P325" s="98">
        <f xml:space="preserve"> O325</f>
        <v>800</v>
      </c>
      <c r="Q325">
        <f>J325</f>
        <v>2000</v>
      </c>
      <c r="Y325">
        <v>1</v>
      </c>
      <c r="AP325">
        <v>1</v>
      </c>
    </row>
    <row r="326" spans="1:55">
      <c r="A326" s="49" t="s">
        <v>94</v>
      </c>
      <c r="B326" t="s">
        <v>229</v>
      </c>
      <c r="C326">
        <v>2</v>
      </c>
      <c r="D326">
        <v>1</v>
      </c>
      <c r="E326">
        <v>2</v>
      </c>
      <c r="F326">
        <v>0</v>
      </c>
      <c r="H326">
        <v>1400</v>
      </c>
      <c r="I326">
        <v>23.333333333333332</v>
      </c>
      <c r="J326">
        <v>4000</v>
      </c>
      <c r="K326">
        <v>0</v>
      </c>
      <c r="L326">
        <v>0</v>
      </c>
      <c r="M326">
        <v>0</v>
      </c>
      <c r="N326">
        <v>1600</v>
      </c>
      <c r="O326" s="98">
        <f t="shared" ref="O326:O335" si="84">SUM(K326:N326)</f>
        <v>1600</v>
      </c>
      <c r="P326" s="98">
        <f t="shared" ref="P326:P334" si="85">P325+O326</f>
        <v>2400</v>
      </c>
      <c r="Q326">
        <f>Q325+J326</f>
        <v>6000</v>
      </c>
      <c r="Y326">
        <v>2</v>
      </c>
      <c r="AP326">
        <v>2</v>
      </c>
      <c r="AT326">
        <v>1</v>
      </c>
    </row>
    <row r="327" spans="1:55">
      <c r="A327" s="49" t="s">
        <v>94</v>
      </c>
      <c r="B327" t="s">
        <v>229</v>
      </c>
      <c r="C327">
        <v>3</v>
      </c>
      <c r="D327">
        <v>1</v>
      </c>
      <c r="E327">
        <v>3</v>
      </c>
      <c r="F327">
        <v>0</v>
      </c>
      <c r="H327">
        <v>2800</v>
      </c>
      <c r="I327">
        <v>46.666666666666664</v>
      </c>
      <c r="J327">
        <v>8000</v>
      </c>
      <c r="K327">
        <v>0</v>
      </c>
      <c r="L327">
        <v>0</v>
      </c>
      <c r="M327">
        <v>0</v>
      </c>
      <c r="N327">
        <v>3200</v>
      </c>
      <c r="O327" s="98">
        <f t="shared" si="84"/>
        <v>3200</v>
      </c>
      <c r="P327" s="98">
        <f t="shared" si="85"/>
        <v>5600</v>
      </c>
      <c r="Q327">
        <f t="shared" ref="Q327:Q334" si="86">Q326+J327</f>
        <v>14000</v>
      </c>
      <c r="Y327">
        <v>3</v>
      </c>
      <c r="AP327">
        <v>3</v>
      </c>
      <c r="AT327">
        <v>2</v>
      </c>
    </row>
    <row r="328" spans="1:55">
      <c r="A328" s="49" t="s">
        <v>94</v>
      </c>
      <c r="B328" t="s">
        <v>229</v>
      </c>
      <c r="C328">
        <v>4</v>
      </c>
      <c r="D328">
        <v>1</v>
      </c>
      <c r="E328">
        <v>4</v>
      </c>
      <c r="F328">
        <v>0</v>
      </c>
      <c r="H328">
        <v>5600</v>
      </c>
      <c r="I328">
        <v>93.333333333333329</v>
      </c>
      <c r="J328">
        <v>16000</v>
      </c>
      <c r="K328">
        <v>0</v>
      </c>
      <c r="L328">
        <v>0</v>
      </c>
      <c r="M328">
        <v>0</v>
      </c>
      <c r="N328">
        <v>6400</v>
      </c>
      <c r="O328" s="98">
        <f t="shared" si="84"/>
        <v>6400</v>
      </c>
      <c r="P328" s="98">
        <f t="shared" si="85"/>
        <v>12000</v>
      </c>
      <c r="Q328">
        <f t="shared" si="86"/>
        <v>30000</v>
      </c>
      <c r="Y328">
        <v>4</v>
      </c>
      <c r="AP328">
        <v>4</v>
      </c>
      <c r="AT328">
        <v>3</v>
      </c>
    </row>
    <row r="329" spans="1:55">
      <c r="A329" s="49" t="s">
        <v>94</v>
      </c>
      <c r="B329" t="s">
        <v>229</v>
      </c>
      <c r="C329">
        <v>5</v>
      </c>
      <c r="D329">
        <v>1</v>
      </c>
      <c r="E329">
        <v>5</v>
      </c>
      <c r="F329">
        <v>0</v>
      </c>
      <c r="H329">
        <v>11200</v>
      </c>
      <c r="I329">
        <v>186.66666666666666</v>
      </c>
      <c r="J329">
        <v>32000</v>
      </c>
      <c r="K329">
        <v>0</v>
      </c>
      <c r="L329">
        <v>0</v>
      </c>
      <c r="M329">
        <v>0</v>
      </c>
      <c r="N329">
        <v>12800</v>
      </c>
      <c r="O329" s="98">
        <f t="shared" si="84"/>
        <v>12800</v>
      </c>
      <c r="P329" s="98">
        <f t="shared" si="85"/>
        <v>24800</v>
      </c>
      <c r="Q329">
        <f t="shared" si="86"/>
        <v>62000</v>
      </c>
      <c r="Y329">
        <v>5</v>
      </c>
      <c r="AP329">
        <v>5</v>
      </c>
      <c r="AT329">
        <v>4</v>
      </c>
    </row>
    <row r="330" spans="1:55">
      <c r="A330" s="49" t="s">
        <v>94</v>
      </c>
      <c r="B330" t="s">
        <v>229</v>
      </c>
      <c r="C330">
        <v>6</v>
      </c>
      <c r="D330">
        <v>1</v>
      </c>
      <c r="E330">
        <v>6</v>
      </c>
      <c r="F330">
        <v>0</v>
      </c>
      <c r="H330">
        <v>22400</v>
      </c>
      <c r="I330">
        <v>373.33333333333331</v>
      </c>
      <c r="J330">
        <v>64000</v>
      </c>
      <c r="K330">
        <v>0</v>
      </c>
      <c r="L330">
        <v>0</v>
      </c>
      <c r="M330">
        <v>0</v>
      </c>
      <c r="N330">
        <v>25600</v>
      </c>
      <c r="O330" s="98">
        <f t="shared" si="84"/>
        <v>25600</v>
      </c>
      <c r="P330" s="98">
        <f t="shared" si="85"/>
        <v>50400</v>
      </c>
      <c r="Q330">
        <f t="shared" si="86"/>
        <v>126000</v>
      </c>
      <c r="Y330">
        <v>6</v>
      </c>
      <c r="AP330">
        <v>6</v>
      </c>
      <c r="AT330">
        <v>5</v>
      </c>
    </row>
    <row r="331" spans="1:55">
      <c r="A331" s="49" t="s">
        <v>94</v>
      </c>
      <c r="B331" t="s">
        <v>229</v>
      </c>
      <c r="C331">
        <v>7</v>
      </c>
      <c r="D331">
        <v>1</v>
      </c>
      <c r="E331">
        <v>7</v>
      </c>
      <c r="F331">
        <v>0</v>
      </c>
      <c r="H331">
        <v>44800</v>
      </c>
      <c r="I331">
        <v>746.66666666666663</v>
      </c>
      <c r="J331">
        <v>128000</v>
      </c>
      <c r="K331">
        <v>0</v>
      </c>
      <c r="L331">
        <v>0</v>
      </c>
      <c r="M331">
        <v>0</v>
      </c>
      <c r="N331">
        <v>51200</v>
      </c>
      <c r="O331" s="98">
        <f t="shared" si="84"/>
        <v>51200</v>
      </c>
      <c r="P331" s="98">
        <f t="shared" si="85"/>
        <v>101600</v>
      </c>
      <c r="Q331">
        <f t="shared" si="86"/>
        <v>254000</v>
      </c>
      <c r="Y331">
        <v>7</v>
      </c>
      <c r="AP331">
        <v>7</v>
      </c>
      <c r="AT331">
        <v>6</v>
      </c>
    </row>
    <row r="332" spans="1:55">
      <c r="A332" s="49" t="s">
        <v>94</v>
      </c>
      <c r="B332" t="s">
        <v>229</v>
      </c>
      <c r="C332">
        <v>8</v>
      </c>
      <c r="D332">
        <v>1</v>
      </c>
      <c r="E332">
        <v>8</v>
      </c>
      <c r="F332">
        <v>0</v>
      </c>
      <c r="H332">
        <v>89600</v>
      </c>
      <c r="I332">
        <v>1493.3333333333333</v>
      </c>
      <c r="J332">
        <v>256000</v>
      </c>
      <c r="K332">
        <v>0</v>
      </c>
      <c r="L332">
        <v>0</v>
      </c>
      <c r="M332">
        <v>0</v>
      </c>
      <c r="N332">
        <v>102400</v>
      </c>
      <c r="O332" s="98">
        <f t="shared" si="84"/>
        <v>102400</v>
      </c>
      <c r="P332" s="98">
        <f t="shared" si="85"/>
        <v>204000</v>
      </c>
      <c r="Q332">
        <f t="shared" si="86"/>
        <v>510000</v>
      </c>
      <c r="Y332">
        <v>8</v>
      </c>
      <c r="AP332">
        <v>8</v>
      </c>
      <c r="AT332">
        <v>7</v>
      </c>
    </row>
    <row r="333" spans="1:55">
      <c r="A333" s="49" t="s">
        <v>94</v>
      </c>
      <c r="B333" t="s">
        <v>229</v>
      </c>
      <c r="C333">
        <v>9</v>
      </c>
      <c r="D333">
        <v>1</v>
      </c>
      <c r="E333">
        <v>9</v>
      </c>
      <c r="F333">
        <v>0</v>
      </c>
      <c r="H333">
        <v>179200</v>
      </c>
      <c r="I333">
        <v>2986.6666666666665</v>
      </c>
      <c r="J333">
        <v>512000</v>
      </c>
      <c r="K333">
        <v>0</v>
      </c>
      <c r="L333">
        <v>0</v>
      </c>
      <c r="M333">
        <v>0</v>
      </c>
      <c r="N333">
        <v>204800</v>
      </c>
      <c r="O333" s="98">
        <f t="shared" si="84"/>
        <v>204800</v>
      </c>
      <c r="P333" s="98">
        <f t="shared" si="85"/>
        <v>408800</v>
      </c>
      <c r="Q333">
        <f t="shared" si="86"/>
        <v>1022000</v>
      </c>
      <c r="Y333">
        <v>9</v>
      </c>
      <c r="AP333">
        <v>9</v>
      </c>
      <c r="AT333">
        <v>8</v>
      </c>
    </row>
    <row r="334" spans="1:55">
      <c r="A334" s="49" t="s">
        <v>94</v>
      </c>
      <c r="B334" t="s">
        <v>229</v>
      </c>
      <c r="C334">
        <v>10</v>
      </c>
      <c r="D334">
        <v>1</v>
      </c>
      <c r="E334">
        <v>10</v>
      </c>
      <c r="F334">
        <v>0</v>
      </c>
      <c r="H334">
        <v>358400</v>
      </c>
      <c r="I334">
        <v>5973.333333333333</v>
      </c>
      <c r="J334">
        <v>1024000</v>
      </c>
      <c r="K334">
        <v>0</v>
      </c>
      <c r="L334">
        <v>0</v>
      </c>
      <c r="M334">
        <v>0</v>
      </c>
      <c r="N334">
        <v>409600</v>
      </c>
      <c r="O334" s="98">
        <f t="shared" si="84"/>
        <v>409600</v>
      </c>
      <c r="P334" s="98">
        <f t="shared" si="85"/>
        <v>818400</v>
      </c>
      <c r="Q334">
        <f t="shared" si="86"/>
        <v>2046000</v>
      </c>
      <c r="Y334">
        <v>10</v>
      </c>
      <c r="AP334">
        <v>10</v>
      </c>
      <c r="AT334">
        <v>9</v>
      </c>
    </row>
    <row r="335" spans="1:55">
      <c r="A335" s="49" t="s">
        <v>378</v>
      </c>
      <c r="B335" t="s">
        <v>229</v>
      </c>
      <c r="C335">
        <v>1</v>
      </c>
      <c r="D335">
        <v>1</v>
      </c>
      <c r="E335">
        <v>1</v>
      </c>
      <c r="F335">
        <v>0</v>
      </c>
      <c r="H335">
        <v>50</v>
      </c>
      <c r="I335">
        <v>0.83333333333333337</v>
      </c>
      <c r="J335">
        <v>1500</v>
      </c>
      <c r="K335">
        <v>0</v>
      </c>
      <c r="L335">
        <v>0</v>
      </c>
      <c r="M335">
        <v>500</v>
      </c>
      <c r="N335">
        <v>200</v>
      </c>
      <c r="O335" s="98">
        <f t="shared" si="84"/>
        <v>700</v>
      </c>
      <c r="P335" s="98">
        <f xml:space="preserve"> O335</f>
        <v>700</v>
      </c>
      <c r="Q335">
        <f>J335</f>
        <v>1500</v>
      </c>
      <c r="Y335">
        <v>1</v>
      </c>
      <c r="AO335">
        <v>1</v>
      </c>
    </row>
    <row r="336" spans="1:55">
      <c r="A336" s="49" t="s">
        <v>378</v>
      </c>
      <c r="B336" t="s">
        <v>229</v>
      </c>
      <c r="C336">
        <v>2</v>
      </c>
      <c r="D336">
        <v>1</v>
      </c>
      <c r="E336">
        <v>2</v>
      </c>
      <c r="F336">
        <v>0</v>
      </c>
      <c r="H336">
        <v>1200</v>
      </c>
      <c r="I336">
        <v>20</v>
      </c>
      <c r="J336">
        <v>3000</v>
      </c>
      <c r="K336">
        <v>0</v>
      </c>
      <c r="L336">
        <v>0</v>
      </c>
      <c r="M336">
        <v>1000</v>
      </c>
      <c r="N336">
        <v>400</v>
      </c>
      <c r="O336" s="98">
        <f t="shared" ref="O336:O344" si="87">SUM(K336:N336)</f>
        <v>1400</v>
      </c>
      <c r="P336" s="98">
        <f t="shared" ref="P336:P344" si="88">P335+O336</f>
        <v>2100</v>
      </c>
      <c r="Q336">
        <f>Q335+J336</f>
        <v>4500</v>
      </c>
      <c r="Y336">
        <v>2</v>
      </c>
      <c r="AO336">
        <v>2</v>
      </c>
      <c r="AS336">
        <v>1</v>
      </c>
    </row>
    <row r="337" spans="1:45">
      <c r="A337" s="49" t="s">
        <v>378</v>
      </c>
      <c r="B337" t="s">
        <v>229</v>
      </c>
      <c r="C337">
        <v>3</v>
      </c>
      <c r="D337">
        <v>1</v>
      </c>
      <c r="E337">
        <v>3</v>
      </c>
      <c r="F337">
        <v>0</v>
      </c>
      <c r="H337">
        <v>2400</v>
      </c>
      <c r="I337">
        <v>40</v>
      </c>
      <c r="J337">
        <v>6000</v>
      </c>
      <c r="K337">
        <v>0</v>
      </c>
      <c r="L337">
        <v>0</v>
      </c>
      <c r="M337">
        <v>2000</v>
      </c>
      <c r="N337">
        <v>800</v>
      </c>
      <c r="O337" s="98">
        <f t="shared" si="87"/>
        <v>2800</v>
      </c>
      <c r="P337" s="98">
        <f t="shared" si="88"/>
        <v>4900</v>
      </c>
      <c r="Q337">
        <f t="shared" ref="Q337:Q344" si="89">Q336+J337</f>
        <v>10500</v>
      </c>
      <c r="Y337">
        <v>3</v>
      </c>
      <c r="AO337">
        <v>3</v>
      </c>
      <c r="AS337">
        <v>2</v>
      </c>
    </row>
    <row r="338" spans="1:45">
      <c r="A338" s="49" t="s">
        <v>378</v>
      </c>
      <c r="B338" t="s">
        <v>229</v>
      </c>
      <c r="C338">
        <v>4</v>
      </c>
      <c r="D338">
        <v>1</v>
      </c>
      <c r="E338">
        <v>4</v>
      </c>
      <c r="F338">
        <v>0</v>
      </c>
      <c r="H338">
        <v>4800</v>
      </c>
      <c r="I338">
        <v>80</v>
      </c>
      <c r="J338">
        <v>12000</v>
      </c>
      <c r="K338">
        <v>0</v>
      </c>
      <c r="L338">
        <v>0</v>
      </c>
      <c r="M338">
        <v>4000</v>
      </c>
      <c r="N338">
        <v>1600</v>
      </c>
      <c r="O338" s="98">
        <f t="shared" si="87"/>
        <v>5600</v>
      </c>
      <c r="P338" s="98">
        <f t="shared" si="88"/>
        <v>10500</v>
      </c>
      <c r="Q338">
        <f t="shared" si="89"/>
        <v>22500</v>
      </c>
      <c r="Y338">
        <v>4</v>
      </c>
      <c r="AO338">
        <v>4</v>
      </c>
      <c r="AS338">
        <v>3</v>
      </c>
    </row>
    <row r="339" spans="1:45">
      <c r="A339" s="49" t="s">
        <v>378</v>
      </c>
      <c r="B339" t="s">
        <v>229</v>
      </c>
      <c r="C339">
        <v>5</v>
      </c>
      <c r="D339">
        <v>1</v>
      </c>
      <c r="E339">
        <v>5</v>
      </c>
      <c r="F339">
        <v>0</v>
      </c>
      <c r="H339">
        <v>9600</v>
      </c>
      <c r="I339">
        <v>160</v>
      </c>
      <c r="J339">
        <v>24000</v>
      </c>
      <c r="K339">
        <v>0</v>
      </c>
      <c r="L339">
        <v>0</v>
      </c>
      <c r="M339">
        <v>8000</v>
      </c>
      <c r="N339">
        <v>3200</v>
      </c>
      <c r="O339" s="98">
        <f t="shared" si="87"/>
        <v>11200</v>
      </c>
      <c r="P339" s="98">
        <f t="shared" si="88"/>
        <v>21700</v>
      </c>
      <c r="Q339">
        <f t="shared" si="89"/>
        <v>46500</v>
      </c>
      <c r="Y339">
        <v>5</v>
      </c>
      <c r="AO339">
        <v>5</v>
      </c>
      <c r="AS339">
        <v>4</v>
      </c>
    </row>
    <row r="340" spans="1:45">
      <c r="A340" s="49" t="s">
        <v>378</v>
      </c>
      <c r="B340" t="s">
        <v>229</v>
      </c>
      <c r="C340">
        <v>6</v>
      </c>
      <c r="D340">
        <v>1</v>
      </c>
      <c r="E340">
        <v>6</v>
      </c>
      <c r="F340">
        <v>0</v>
      </c>
      <c r="H340">
        <v>19200</v>
      </c>
      <c r="I340">
        <v>320</v>
      </c>
      <c r="J340">
        <v>48000</v>
      </c>
      <c r="K340">
        <v>0</v>
      </c>
      <c r="L340">
        <v>0</v>
      </c>
      <c r="M340">
        <v>16000</v>
      </c>
      <c r="N340">
        <v>6400</v>
      </c>
      <c r="O340" s="98">
        <f t="shared" si="87"/>
        <v>22400</v>
      </c>
      <c r="P340" s="98">
        <f t="shared" si="88"/>
        <v>44100</v>
      </c>
      <c r="Q340">
        <f t="shared" si="89"/>
        <v>94500</v>
      </c>
      <c r="Y340">
        <v>6</v>
      </c>
      <c r="AO340">
        <v>6</v>
      </c>
      <c r="AS340">
        <v>5</v>
      </c>
    </row>
    <row r="341" spans="1:45">
      <c r="A341" s="49" t="s">
        <v>378</v>
      </c>
      <c r="B341" t="s">
        <v>229</v>
      </c>
      <c r="C341">
        <v>7</v>
      </c>
      <c r="D341">
        <v>1</v>
      </c>
      <c r="E341">
        <v>7</v>
      </c>
      <c r="F341">
        <v>0</v>
      </c>
      <c r="H341">
        <v>38400</v>
      </c>
      <c r="I341">
        <v>640</v>
      </c>
      <c r="J341">
        <v>96000</v>
      </c>
      <c r="K341">
        <v>0</v>
      </c>
      <c r="L341">
        <v>0</v>
      </c>
      <c r="M341">
        <v>32000</v>
      </c>
      <c r="N341">
        <v>12800</v>
      </c>
      <c r="O341" s="98">
        <f t="shared" si="87"/>
        <v>44800</v>
      </c>
      <c r="P341" s="98">
        <f t="shared" si="88"/>
        <v>88900</v>
      </c>
      <c r="Q341">
        <f t="shared" si="89"/>
        <v>190500</v>
      </c>
      <c r="Y341">
        <v>7</v>
      </c>
      <c r="AO341">
        <v>7</v>
      </c>
      <c r="AS341">
        <v>6</v>
      </c>
    </row>
    <row r="342" spans="1:45">
      <c r="A342" s="49" t="s">
        <v>378</v>
      </c>
      <c r="B342" t="s">
        <v>229</v>
      </c>
      <c r="C342">
        <v>8</v>
      </c>
      <c r="D342">
        <v>1</v>
      </c>
      <c r="E342">
        <v>8</v>
      </c>
      <c r="F342">
        <v>0</v>
      </c>
      <c r="H342">
        <v>76800</v>
      </c>
      <c r="I342">
        <v>1280</v>
      </c>
      <c r="J342">
        <v>192000</v>
      </c>
      <c r="K342">
        <v>0</v>
      </c>
      <c r="L342">
        <v>0</v>
      </c>
      <c r="M342">
        <v>64000</v>
      </c>
      <c r="N342">
        <v>25600</v>
      </c>
      <c r="O342" s="98">
        <f t="shared" si="87"/>
        <v>89600</v>
      </c>
      <c r="P342" s="98">
        <f t="shared" si="88"/>
        <v>178500</v>
      </c>
      <c r="Q342">
        <f t="shared" si="89"/>
        <v>382500</v>
      </c>
      <c r="Y342">
        <v>8</v>
      </c>
      <c r="AO342">
        <v>8</v>
      </c>
      <c r="AS342">
        <v>7</v>
      </c>
    </row>
    <row r="343" spans="1:45">
      <c r="A343" s="49" t="s">
        <v>378</v>
      </c>
      <c r="B343" t="s">
        <v>229</v>
      </c>
      <c r="C343">
        <v>9</v>
      </c>
      <c r="D343">
        <v>1</v>
      </c>
      <c r="E343">
        <v>9</v>
      </c>
      <c r="F343">
        <v>0</v>
      </c>
      <c r="H343">
        <v>153600</v>
      </c>
      <c r="I343">
        <v>2560</v>
      </c>
      <c r="J343">
        <v>384000</v>
      </c>
      <c r="K343">
        <v>0</v>
      </c>
      <c r="L343">
        <v>0</v>
      </c>
      <c r="M343">
        <v>128000</v>
      </c>
      <c r="N343">
        <v>51200</v>
      </c>
      <c r="O343" s="98">
        <f t="shared" si="87"/>
        <v>179200</v>
      </c>
      <c r="P343" s="98">
        <f t="shared" si="88"/>
        <v>357700</v>
      </c>
      <c r="Q343">
        <f t="shared" si="89"/>
        <v>766500</v>
      </c>
      <c r="Y343">
        <v>9</v>
      </c>
      <c r="AO343">
        <v>9</v>
      </c>
      <c r="AS343">
        <v>8</v>
      </c>
    </row>
    <row r="344" spans="1:45">
      <c r="A344" s="49" t="s">
        <v>378</v>
      </c>
      <c r="B344" t="s">
        <v>229</v>
      </c>
      <c r="C344">
        <v>10</v>
      </c>
      <c r="D344">
        <v>1</v>
      </c>
      <c r="E344">
        <v>10</v>
      </c>
      <c r="F344">
        <v>0</v>
      </c>
      <c r="H344">
        <v>307200</v>
      </c>
      <c r="I344">
        <v>5120</v>
      </c>
      <c r="J344">
        <v>768000</v>
      </c>
      <c r="K344">
        <v>0</v>
      </c>
      <c r="L344">
        <v>0</v>
      </c>
      <c r="M344">
        <v>256000</v>
      </c>
      <c r="N344">
        <v>102400</v>
      </c>
      <c r="O344" s="98">
        <f t="shared" si="87"/>
        <v>358400</v>
      </c>
      <c r="P344" s="98">
        <f t="shared" si="88"/>
        <v>716100</v>
      </c>
      <c r="Q344">
        <f t="shared" si="89"/>
        <v>1534500</v>
      </c>
      <c r="Y344">
        <v>10</v>
      </c>
      <c r="AO344">
        <v>10</v>
      </c>
      <c r="AS344">
        <v>9</v>
      </c>
    </row>
    <row r="345" spans="1:45">
      <c r="J345" s="98">
        <f>SUM(J2:J344)</f>
        <v>47876400</v>
      </c>
      <c r="O345">
        <f>SUM(O2:O344)</f>
        <v>107982765</v>
      </c>
    </row>
    <row r="348" spans="1:45" ht="51">
      <c r="H348" s="97" t="s">
        <v>1172</v>
      </c>
      <c r="I348" s="97" t="s">
        <v>1173</v>
      </c>
    </row>
    <row r="349" spans="1:45">
      <c r="H349">
        <f>O345/(R11*24*39*(1+0.005*200+0.1*10+0.5*10/4+0.25)*0.5*0.5)</f>
        <v>18.645042735042736</v>
      </c>
      <c r="I349">
        <f>J345/(research!CZ11*24*2*0.5*8)</f>
        <v>181.35</v>
      </c>
    </row>
  </sheetData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6"/>
  <dimension ref="A1:CP278"/>
  <sheetViews>
    <sheetView zoomScale="130" zoomScaleNormal="130" workbookViewId="0">
      <selection activeCell="B19" sqref="B19"/>
    </sheetView>
  </sheetViews>
  <sheetFormatPr defaultRowHeight="12.75"/>
  <cols>
    <col min="5" max="5" width="11.140625" bestFit="1" customWidth="1"/>
    <col min="6" max="6" width="17.28515625" customWidth="1"/>
    <col min="28" max="28" width="12.5703125" bestFit="1" customWidth="1"/>
  </cols>
  <sheetData>
    <row r="1" spans="1:94" ht="38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63</v>
      </c>
      <c r="G1" t="s">
        <v>64</v>
      </c>
      <c r="H1" t="s">
        <v>65</v>
      </c>
      <c r="I1" s="37" t="s">
        <v>1138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s="37" t="s">
        <v>1137</v>
      </c>
      <c r="P1" t="s">
        <v>878</v>
      </c>
      <c r="Q1" t="s">
        <v>879</v>
      </c>
      <c r="R1" s="37" t="s">
        <v>964</v>
      </c>
      <c r="S1" t="s">
        <v>880</v>
      </c>
      <c r="T1" t="s">
        <v>881</v>
      </c>
      <c r="U1" t="s">
        <v>882</v>
      </c>
      <c r="V1" t="s">
        <v>883</v>
      </c>
      <c r="W1" t="s">
        <v>884</v>
      </c>
      <c r="X1" t="s">
        <v>885</v>
      </c>
      <c r="Y1" t="s">
        <v>355</v>
      </c>
      <c r="Z1" t="s">
        <v>356</v>
      </c>
      <c r="AA1" t="s">
        <v>358</v>
      </c>
      <c r="AB1" t="s">
        <v>75</v>
      </c>
      <c r="AC1" t="s">
        <v>357</v>
      </c>
      <c r="AD1" t="s">
        <v>361</v>
      </c>
      <c r="AE1" t="s">
        <v>359</v>
      </c>
      <c r="AF1" t="s">
        <v>79</v>
      </c>
      <c r="AG1" t="s">
        <v>362</v>
      </c>
      <c r="AH1" t="s">
        <v>363</v>
      </c>
      <c r="AI1" t="s">
        <v>367</v>
      </c>
      <c r="AJ1" t="s">
        <v>360</v>
      </c>
      <c r="AK1" t="s">
        <v>351</v>
      </c>
      <c r="AL1" t="s">
        <v>782</v>
      </c>
      <c r="AM1" t="s">
        <v>366</v>
      </c>
      <c r="AN1" t="s">
        <v>87</v>
      </c>
      <c r="AO1" t="s">
        <v>364</v>
      </c>
      <c r="AP1" t="s">
        <v>89</v>
      </c>
      <c r="AQ1" t="s">
        <v>365</v>
      </c>
      <c r="AR1" t="s">
        <v>91</v>
      </c>
      <c r="AS1" t="s">
        <v>374</v>
      </c>
      <c r="AT1" t="s">
        <v>378</v>
      </c>
      <c r="AU1" t="s">
        <v>94</v>
      </c>
      <c r="AV1" t="s">
        <v>371</v>
      </c>
      <c r="AW1" t="s">
        <v>369</v>
      </c>
      <c r="AX1" t="s">
        <v>376</v>
      </c>
      <c r="AY1" t="s">
        <v>98</v>
      </c>
      <c r="AZ1" t="s">
        <v>370</v>
      </c>
      <c r="BA1" t="s">
        <v>375</v>
      </c>
      <c r="BB1" t="s">
        <v>368</v>
      </c>
      <c r="BC1" t="s">
        <v>102</v>
      </c>
      <c r="BD1" t="s">
        <v>377</v>
      </c>
      <c r="BE1" t="s">
        <v>373</v>
      </c>
      <c r="BF1" t="s">
        <v>372</v>
      </c>
      <c r="BG1" t="s">
        <v>373</v>
      </c>
      <c r="BH1" t="s">
        <v>372</v>
      </c>
      <c r="BI1" t="s">
        <v>355</v>
      </c>
      <c r="BJ1" t="s">
        <v>356</v>
      </c>
      <c r="BK1" t="s">
        <v>358</v>
      </c>
      <c r="BL1" t="s">
        <v>75</v>
      </c>
      <c r="BM1" t="s">
        <v>357</v>
      </c>
      <c r="BN1" t="s">
        <v>361</v>
      </c>
      <c r="BO1" t="s">
        <v>359</v>
      </c>
      <c r="BP1" t="s">
        <v>79</v>
      </c>
      <c r="BQ1" t="s">
        <v>362</v>
      </c>
      <c r="BR1" t="s">
        <v>363</v>
      </c>
      <c r="BS1" t="s">
        <v>367</v>
      </c>
      <c r="BT1" t="s">
        <v>360</v>
      </c>
      <c r="BU1" t="s">
        <v>351</v>
      </c>
      <c r="BV1" t="s">
        <v>782</v>
      </c>
      <c r="BW1" t="s">
        <v>366</v>
      </c>
      <c r="BX1" t="s">
        <v>87</v>
      </c>
      <c r="BY1" t="s">
        <v>364</v>
      </c>
      <c r="BZ1" t="s">
        <v>89</v>
      </c>
      <c r="CA1" t="s">
        <v>365</v>
      </c>
      <c r="CB1" t="s">
        <v>91</v>
      </c>
      <c r="CC1" t="s">
        <v>374</v>
      </c>
      <c r="CD1" t="s">
        <v>378</v>
      </c>
      <c r="CE1" t="s">
        <v>94</v>
      </c>
      <c r="CF1" t="s">
        <v>371</v>
      </c>
      <c r="CG1" t="s">
        <v>369</v>
      </c>
      <c r="CH1" t="s">
        <v>376</v>
      </c>
      <c r="CI1" t="s">
        <v>98</v>
      </c>
      <c r="CJ1" t="s">
        <v>370</v>
      </c>
      <c r="CK1" t="s">
        <v>375</v>
      </c>
      <c r="CL1" t="s">
        <v>368</v>
      </c>
      <c r="CM1" t="s">
        <v>102</v>
      </c>
      <c r="CN1" t="s">
        <v>377</v>
      </c>
      <c r="CO1" t="s">
        <v>373</v>
      </c>
      <c r="CP1" t="s">
        <v>372</v>
      </c>
    </row>
    <row r="2" spans="1:94">
      <c r="A2" t="s">
        <v>357</v>
      </c>
      <c r="B2" t="s">
        <v>106</v>
      </c>
      <c r="C2">
        <v>1</v>
      </c>
      <c r="D2">
        <v>1</v>
      </c>
      <c r="E2">
        <v>1</v>
      </c>
      <c r="F2">
        <v>3</v>
      </c>
      <c r="H2">
        <v>360</v>
      </c>
      <c r="I2">
        <v>6</v>
      </c>
      <c r="J2">
        <v>0</v>
      </c>
      <c r="K2">
        <v>400</v>
      </c>
      <c r="L2">
        <v>2500</v>
      </c>
      <c r="M2">
        <v>1200</v>
      </c>
      <c r="N2">
        <v>700</v>
      </c>
      <c r="O2">
        <v>1</v>
      </c>
      <c r="R2">
        <f>O2/I2*60</f>
        <v>10</v>
      </c>
    </row>
    <row r="3" spans="1:94">
      <c r="A3" t="s">
        <v>357</v>
      </c>
      <c r="B3" t="s">
        <v>106</v>
      </c>
      <c r="C3">
        <v>2</v>
      </c>
      <c r="D3">
        <v>1</v>
      </c>
      <c r="E3">
        <v>2</v>
      </c>
      <c r="F3">
        <v>3</v>
      </c>
      <c r="H3">
        <v>720</v>
      </c>
      <c r="I3">
        <f>I2+H3/60</f>
        <v>18</v>
      </c>
      <c r="J3">
        <v>0</v>
      </c>
      <c r="K3">
        <v>800</v>
      </c>
      <c r="L3">
        <v>5000</v>
      </c>
      <c r="M3">
        <v>2400</v>
      </c>
      <c r="N3">
        <v>1400</v>
      </c>
      <c r="O3">
        <v>2</v>
      </c>
      <c r="R3">
        <f t="shared" ref="R3:R11" si="0">O3/I3*60</f>
        <v>6.6666666666666661</v>
      </c>
      <c r="AC3">
        <v>1</v>
      </c>
    </row>
    <row r="4" spans="1:94">
      <c r="A4" t="s">
        <v>357</v>
      </c>
      <c r="B4" t="s">
        <v>106</v>
      </c>
      <c r="C4">
        <v>3</v>
      </c>
      <c r="D4">
        <v>1</v>
      </c>
      <c r="E4">
        <v>3</v>
      </c>
      <c r="F4">
        <v>3</v>
      </c>
      <c r="H4">
        <v>1440</v>
      </c>
      <c r="I4">
        <f t="shared" ref="I4:I11" si="1">I3+H4/60</f>
        <v>42</v>
      </c>
      <c r="J4">
        <v>0</v>
      </c>
      <c r="K4">
        <v>1600</v>
      </c>
      <c r="L4">
        <v>10000</v>
      </c>
      <c r="M4">
        <v>4800</v>
      </c>
      <c r="N4">
        <v>2800</v>
      </c>
      <c r="O4">
        <v>3</v>
      </c>
      <c r="R4">
        <f t="shared" si="0"/>
        <v>4.2857142857142856</v>
      </c>
      <c r="AC4">
        <v>2</v>
      </c>
    </row>
    <row r="5" spans="1:94">
      <c r="A5" t="s">
        <v>357</v>
      </c>
      <c r="B5" t="s">
        <v>106</v>
      </c>
      <c r="C5">
        <v>4</v>
      </c>
      <c r="D5">
        <v>1</v>
      </c>
      <c r="E5">
        <v>4</v>
      </c>
      <c r="F5">
        <v>3</v>
      </c>
      <c r="H5">
        <v>2880</v>
      </c>
      <c r="I5">
        <f t="shared" si="1"/>
        <v>90</v>
      </c>
      <c r="J5">
        <v>0</v>
      </c>
      <c r="K5">
        <v>3200</v>
      </c>
      <c r="L5">
        <v>20000</v>
      </c>
      <c r="M5">
        <v>9600</v>
      </c>
      <c r="N5">
        <v>5600</v>
      </c>
      <c r="O5">
        <v>4</v>
      </c>
      <c r="R5">
        <f t="shared" si="0"/>
        <v>2.666666666666667</v>
      </c>
      <c r="AC5">
        <v>3</v>
      </c>
    </row>
    <row r="6" spans="1:94">
      <c r="A6" t="s">
        <v>357</v>
      </c>
      <c r="B6" t="s">
        <v>106</v>
      </c>
      <c r="C6">
        <v>5</v>
      </c>
      <c r="D6">
        <v>1</v>
      </c>
      <c r="E6">
        <v>5</v>
      </c>
      <c r="F6">
        <v>3</v>
      </c>
      <c r="H6">
        <v>5760</v>
      </c>
      <c r="I6">
        <f t="shared" si="1"/>
        <v>186</v>
      </c>
      <c r="J6">
        <v>0</v>
      </c>
      <c r="K6">
        <v>6400</v>
      </c>
      <c r="L6">
        <v>40000</v>
      </c>
      <c r="M6">
        <v>19200</v>
      </c>
      <c r="N6">
        <v>11200</v>
      </c>
      <c r="O6">
        <v>5</v>
      </c>
      <c r="R6">
        <f t="shared" si="0"/>
        <v>1.6129032258064517</v>
      </c>
      <c r="AC6">
        <v>4</v>
      </c>
    </row>
    <row r="7" spans="1:94">
      <c r="A7" t="s">
        <v>357</v>
      </c>
      <c r="B7" t="s">
        <v>106</v>
      </c>
      <c r="C7">
        <v>6</v>
      </c>
      <c r="D7">
        <v>1</v>
      </c>
      <c r="E7">
        <v>6</v>
      </c>
      <c r="F7">
        <v>3</v>
      </c>
      <c r="H7">
        <v>11520</v>
      </c>
      <c r="I7">
        <f t="shared" si="1"/>
        <v>378</v>
      </c>
      <c r="J7">
        <v>0</v>
      </c>
      <c r="K7">
        <v>12800</v>
      </c>
      <c r="L7">
        <v>80000</v>
      </c>
      <c r="M7">
        <v>38400</v>
      </c>
      <c r="N7">
        <v>22400</v>
      </c>
      <c r="O7">
        <v>6</v>
      </c>
      <c r="R7">
        <f t="shared" si="0"/>
        <v>0.95238095238095233</v>
      </c>
      <c r="AC7">
        <v>5</v>
      </c>
    </row>
    <row r="8" spans="1:94">
      <c r="A8" t="s">
        <v>357</v>
      </c>
      <c r="B8" t="s">
        <v>106</v>
      </c>
      <c r="C8">
        <v>7</v>
      </c>
      <c r="D8">
        <v>1</v>
      </c>
      <c r="E8">
        <v>7</v>
      </c>
      <c r="F8">
        <v>3</v>
      </c>
      <c r="H8">
        <v>23040</v>
      </c>
      <c r="I8">
        <f t="shared" si="1"/>
        <v>762</v>
      </c>
      <c r="J8">
        <v>0</v>
      </c>
      <c r="K8">
        <v>25600</v>
      </c>
      <c r="L8">
        <v>160000</v>
      </c>
      <c r="M8">
        <v>76800</v>
      </c>
      <c r="N8">
        <v>44800</v>
      </c>
      <c r="O8">
        <v>7</v>
      </c>
      <c r="R8">
        <f t="shared" si="0"/>
        <v>0.55118110236220474</v>
      </c>
      <c r="AC8">
        <v>6</v>
      </c>
    </row>
    <row r="9" spans="1:94">
      <c r="A9" t="s">
        <v>357</v>
      </c>
      <c r="B9" t="s">
        <v>106</v>
      </c>
      <c r="C9">
        <v>8</v>
      </c>
      <c r="D9">
        <v>1</v>
      </c>
      <c r="E9">
        <v>8</v>
      </c>
      <c r="F9">
        <v>3</v>
      </c>
      <c r="H9">
        <v>46080</v>
      </c>
      <c r="I9">
        <f t="shared" si="1"/>
        <v>1530</v>
      </c>
      <c r="J9">
        <v>0</v>
      </c>
      <c r="K9">
        <v>51200</v>
      </c>
      <c r="L9">
        <v>320000</v>
      </c>
      <c r="M9">
        <v>153600</v>
      </c>
      <c r="N9">
        <v>89600</v>
      </c>
      <c r="O9">
        <v>8</v>
      </c>
      <c r="R9">
        <f t="shared" si="0"/>
        <v>0.31372549019607843</v>
      </c>
      <c r="AC9">
        <v>7</v>
      </c>
    </row>
    <row r="10" spans="1:94">
      <c r="A10" t="s">
        <v>357</v>
      </c>
      <c r="B10" t="s">
        <v>106</v>
      </c>
      <c r="C10">
        <v>9</v>
      </c>
      <c r="D10">
        <v>1</v>
      </c>
      <c r="E10">
        <v>9</v>
      </c>
      <c r="F10">
        <v>3</v>
      </c>
      <c r="H10">
        <v>92160</v>
      </c>
      <c r="I10">
        <f t="shared" si="1"/>
        <v>3066</v>
      </c>
      <c r="J10">
        <v>0</v>
      </c>
      <c r="K10">
        <v>102400</v>
      </c>
      <c r="L10">
        <v>640000</v>
      </c>
      <c r="M10">
        <v>307200</v>
      </c>
      <c r="N10">
        <v>179200</v>
      </c>
      <c r="O10">
        <v>9</v>
      </c>
      <c r="R10">
        <f t="shared" si="0"/>
        <v>0.17612524461839529</v>
      </c>
      <c r="AC10">
        <v>8</v>
      </c>
    </row>
    <row r="11" spans="1:94" ht="25.5">
      <c r="A11" s="49" t="s">
        <v>357</v>
      </c>
      <c r="B11" t="s">
        <v>106</v>
      </c>
      <c r="C11">
        <v>10</v>
      </c>
      <c r="D11">
        <v>1</v>
      </c>
      <c r="E11">
        <v>10</v>
      </c>
      <c r="F11">
        <v>3</v>
      </c>
      <c r="G11" t="s">
        <v>117</v>
      </c>
      <c r="H11">
        <v>184320</v>
      </c>
      <c r="I11">
        <f t="shared" si="1"/>
        <v>6138</v>
      </c>
      <c r="J11">
        <v>0</v>
      </c>
      <c r="K11">
        <v>204800</v>
      </c>
      <c r="L11">
        <v>1280000</v>
      </c>
      <c r="M11">
        <v>614400</v>
      </c>
      <c r="N11">
        <v>358400</v>
      </c>
      <c r="O11">
        <v>10</v>
      </c>
      <c r="R11">
        <f t="shared" si="0"/>
        <v>9.7751710654936458E-2</v>
      </c>
      <c r="AC11">
        <v>9</v>
      </c>
    </row>
    <row r="15" spans="1:94" ht="63.75">
      <c r="A15" s="65" t="s">
        <v>1037</v>
      </c>
    </row>
    <row r="16" spans="1:94" ht="25.5">
      <c r="A16" s="37" t="s">
        <v>887</v>
      </c>
      <c r="B16" s="37" t="s">
        <v>888</v>
      </c>
      <c r="C16" s="37" t="s">
        <v>889</v>
      </c>
      <c r="D16" s="37" t="s">
        <v>890</v>
      </c>
      <c r="E16" s="37" t="s">
        <v>947</v>
      </c>
      <c r="F16" s="37" t="s">
        <v>1136</v>
      </c>
      <c r="G16" s="37" t="s">
        <v>893</v>
      </c>
      <c r="AA16" s="37" t="s">
        <v>979</v>
      </c>
      <c r="AB16" s="37" t="s">
        <v>980</v>
      </c>
    </row>
    <row r="17" spans="1:28">
      <c r="A17" s="66">
        <v>1</v>
      </c>
      <c r="B17" s="66">
        <v>20</v>
      </c>
      <c r="C17" s="66">
        <v>20</v>
      </c>
      <c r="D17">
        <f>C17/10*60</f>
        <v>120</v>
      </c>
      <c r="E17" s="70">
        <f>D17/3600</f>
        <v>3.3333333333333333E-2</v>
      </c>
      <c r="F17" s="68">
        <v>5.0000000000000001E-3</v>
      </c>
      <c r="G17">
        <f>F17/E17</f>
        <v>0.15</v>
      </c>
      <c r="AA17">
        <f>G17*20</f>
        <v>3</v>
      </c>
      <c r="AB17">
        <f>R2/3</f>
        <v>3.3333333333333335</v>
      </c>
    </row>
    <row r="18" spans="1:28">
      <c r="A18" s="66">
        <v>2</v>
      </c>
      <c r="B18" s="66">
        <v>60</v>
      </c>
      <c r="C18" s="66">
        <v>40</v>
      </c>
      <c r="D18">
        <f>C18/10*60</f>
        <v>240</v>
      </c>
      <c r="E18" s="70">
        <f>D18/3600+E17</f>
        <v>0.1</v>
      </c>
      <c r="F18" s="68">
        <f>F17+0.5%</f>
        <v>0.01</v>
      </c>
      <c r="G18" s="91">
        <f>F18/E18</f>
        <v>9.9999999999999992E-2</v>
      </c>
      <c r="AA18">
        <f t="shared" ref="AA18:AA36" si="2">G18*20</f>
        <v>1.9999999999999998</v>
      </c>
      <c r="AB18">
        <f t="shared" ref="AB18:AB26" si="3">R3/3</f>
        <v>2.2222222222222219</v>
      </c>
    </row>
    <row r="19" spans="1:28">
      <c r="A19" s="66">
        <v>3</v>
      </c>
      <c r="B19" s="66">
        <v>120</v>
      </c>
      <c r="C19" s="66">
        <v>60</v>
      </c>
      <c r="D19">
        <f t="shared" ref="D19:D82" si="4">C19/10*60</f>
        <v>360</v>
      </c>
      <c r="E19" s="70">
        <f t="shared" ref="E19:E82" si="5">D19/3600+E18</f>
        <v>0.2</v>
      </c>
      <c r="F19" s="68">
        <f t="shared" ref="F19:F82" si="6">F18+0.5%</f>
        <v>1.4999999999999999E-2</v>
      </c>
      <c r="G19" s="91">
        <f t="shared" ref="G19:G82" si="7">F19/E19</f>
        <v>7.4999999999999997E-2</v>
      </c>
      <c r="AA19">
        <f t="shared" si="2"/>
        <v>1.5</v>
      </c>
      <c r="AB19">
        <f t="shared" si="3"/>
        <v>1.4285714285714286</v>
      </c>
    </row>
    <row r="20" spans="1:28">
      <c r="A20" s="66">
        <v>4</v>
      </c>
      <c r="B20" s="66">
        <v>200</v>
      </c>
      <c r="C20" s="66">
        <v>80</v>
      </c>
      <c r="D20">
        <f t="shared" si="4"/>
        <v>480</v>
      </c>
      <c r="E20" s="70">
        <f t="shared" si="5"/>
        <v>0.33333333333333337</v>
      </c>
      <c r="F20" s="68">
        <f t="shared" si="6"/>
        <v>0.02</v>
      </c>
      <c r="G20" s="91">
        <f t="shared" si="7"/>
        <v>0.06</v>
      </c>
      <c r="AA20">
        <f t="shared" si="2"/>
        <v>1.2</v>
      </c>
      <c r="AB20">
        <f t="shared" si="3"/>
        <v>0.88888888888888895</v>
      </c>
    </row>
    <row r="21" spans="1:28">
      <c r="A21" s="66">
        <v>5</v>
      </c>
      <c r="B21" s="66">
        <v>300</v>
      </c>
      <c r="C21" s="66">
        <v>100</v>
      </c>
      <c r="D21">
        <f t="shared" si="4"/>
        <v>600</v>
      </c>
      <c r="E21" s="70">
        <f t="shared" si="5"/>
        <v>0.5</v>
      </c>
      <c r="F21" s="68">
        <f t="shared" si="6"/>
        <v>2.5000000000000001E-2</v>
      </c>
      <c r="G21" s="91">
        <f t="shared" si="7"/>
        <v>0.05</v>
      </c>
      <c r="AA21">
        <f t="shared" si="2"/>
        <v>1</v>
      </c>
      <c r="AB21">
        <f t="shared" si="3"/>
        <v>0.53763440860215062</v>
      </c>
    </row>
    <row r="22" spans="1:28">
      <c r="A22" s="66">
        <v>6</v>
      </c>
      <c r="B22" s="66">
        <v>420</v>
      </c>
      <c r="C22" s="66">
        <v>120</v>
      </c>
      <c r="D22">
        <f t="shared" si="4"/>
        <v>720</v>
      </c>
      <c r="E22" s="70">
        <f t="shared" si="5"/>
        <v>0.7</v>
      </c>
      <c r="F22" s="68">
        <f t="shared" si="6"/>
        <v>3.0000000000000002E-2</v>
      </c>
      <c r="G22" s="91">
        <f t="shared" si="7"/>
        <v>4.2857142857142864E-2</v>
      </c>
      <c r="AA22">
        <f t="shared" si="2"/>
        <v>0.85714285714285732</v>
      </c>
      <c r="AB22">
        <f t="shared" si="3"/>
        <v>0.31746031746031744</v>
      </c>
    </row>
    <row r="23" spans="1:28">
      <c r="A23" s="66">
        <v>7</v>
      </c>
      <c r="B23" s="66">
        <v>560</v>
      </c>
      <c r="C23" s="66">
        <v>140</v>
      </c>
      <c r="D23">
        <f t="shared" si="4"/>
        <v>840</v>
      </c>
      <c r="E23" s="70">
        <f t="shared" si="5"/>
        <v>0.93333333333333335</v>
      </c>
      <c r="F23" s="68">
        <f t="shared" si="6"/>
        <v>3.5000000000000003E-2</v>
      </c>
      <c r="G23" s="91">
        <f t="shared" si="7"/>
        <v>3.7500000000000006E-2</v>
      </c>
      <c r="AA23">
        <f t="shared" si="2"/>
        <v>0.75000000000000011</v>
      </c>
      <c r="AB23">
        <f t="shared" si="3"/>
        <v>0.18372703412073491</v>
      </c>
    </row>
    <row r="24" spans="1:28">
      <c r="A24" s="66">
        <v>8</v>
      </c>
      <c r="B24" s="66">
        <v>720</v>
      </c>
      <c r="C24" s="66">
        <v>160</v>
      </c>
      <c r="D24">
        <f t="shared" si="4"/>
        <v>960</v>
      </c>
      <c r="E24" s="70">
        <f t="shared" si="5"/>
        <v>1.2</v>
      </c>
      <c r="F24" s="68">
        <f t="shared" si="6"/>
        <v>0.04</v>
      </c>
      <c r="G24" s="91">
        <f t="shared" si="7"/>
        <v>3.3333333333333333E-2</v>
      </c>
      <c r="AA24">
        <f t="shared" si="2"/>
        <v>0.66666666666666663</v>
      </c>
      <c r="AB24">
        <f t="shared" si="3"/>
        <v>0.10457516339869281</v>
      </c>
    </row>
    <row r="25" spans="1:28">
      <c r="A25" s="66">
        <v>9</v>
      </c>
      <c r="B25" s="66">
        <v>900</v>
      </c>
      <c r="C25" s="66">
        <v>180</v>
      </c>
      <c r="D25">
        <f t="shared" si="4"/>
        <v>1080</v>
      </c>
      <c r="E25" s="70">
        <f t="shared" si="5"/>
        <v>1.5</v>
      </c>
      <c r="F25" s="68">
        <f t="shared" si="6"/>
        <v>4.4999999999999998E-2</v>
      </c>
      <c r="G25" s="91">
        <f t="shared" si="7"/>
        <v>0.03</v>
      </c>
      <c r="AA25">
        <f t="shared" si="2"/>
        <v>0.6</v>
      </c>
      <c r="AB25">
        <f t="shared" si="3"/>
        <v>5.8708414872798431E-2</v>
      </c>
    </row>
    <row r="26" spans="1:28">
      <c r="A26" s="66">
        <v>10</v>
      </c>
      <c r="B26" s="66">
        <v>1100</v>
      </c>
      <c r="C26" s="66">
        <v>200</v>
      </c>
      <c r="D26">
        <f t="shared" si="4"/>
        <v>1200</v>
      </c>
      <c r="E26" s="70">
        <f t="shared" si="5"/>
        <v>1.8333333333333333</v>
      </c>
      <c r="F26" s="68">
        <f t="shared" si="6"/>
        <v>4.9999999999999996E-2</v>
      </c>
      <c r="G26" s="91">
        <f t="shared" si="7"/>
        <v>2.7272727272727271E-2</v>
      </c>
      <c r="AA26">
        <f t="shared" si="2"/>
        <v>0.54545454545454541</v>
      </c>
      <c r="AB26">
        <f t="shared" si="3"/>
        <v>3.2583903551645484E-2</v>
      </c>
    </row>
    <row r="27" spans="1:28">
      <c r="A27" s="66">
        <v>11</v>
      </c>
      <c r="B27" s="66">
        <v>1320</v>
      </c>
      <c r="C27" s="66">
        <v>220</v>
      </c>
      <c r="D27">
        <f t="shared" si="4"/>
        <v>1320</v>
      </c>
      <c r="E27" s="70">
        <f t="shared" si="5"/>
        <v>2.1999999999999997</v>
      </c>
      <c r="F27" s="68">
        <f t="shared" si="6"/>
        <v>5.4999999999999993E-2</v>
      </c>
      <c r="G27" s="91">
        <f t="shared" si="7"/>
        <v>2.5000000000000001E-2</v>
      </c>
      <c r="AA27">
        <f t="shared" si="2"/>
        <v>0.5</v>
      </c>
    </row>
    <row r="28" spans="1:28">
      <c r="A28" s="66">
        <v>12</v>
      </c>
      <c r="B28" s="66">
        <v>1560</v>
      </c>
      <c r="C28" s="66">
        <v>240</v>
      </c>
      <c r="D28">
        <f t="shared" si="4"/>
        <v>1440</v>
      </c>
      <c r="E28" s="70">
        <f t="shared" si="5"/>
        <v>2.5999999999999996</v>
      </c>
      <c r="F28" s="68">
        <f t="shared" si="6"/>
        <v>5.9999999999999991E-2</v>
      </c>
      <c r="G28" s="91">
        <f t="shared" si="7"/>
        <v>2.3076923076923078E-2</v>
      </c>
      <c r="AA28">
        <f t="shared" si="2"/>
        <v>0.46153846153846156</v>
      </c>
    </row>
    <row r="29" spans="1:28">
      <c r="A29" s="66">
        <v>13</v>
      </c>
      <c r="B29" s="66">
        <v>1820</v>
      </c>
      <c r="C29" s="66">
        <v>260</v>
      </c>
      <c r="D29">
        <f t="shared" si="4"/>
        <v>1560</v>
      </c>
      <c r="E29" s="70">
        <f t="shared" si="5"/>
        <v>3.0333333333333332</v>
      </c>
      <c r="F29" s="68">
        <f t="shared" si="6"/>
        <v>6.4999999999999988E-2</v>
      </c>
      <c r="G29" s="91">
        <f t="shared" si="7"/>
        <v>2.1428571428571425E-2</v>
      </c>
      <c r="AA29">
        <f t="shared" si="2"/>
        <v>0.42857142857142849</v>
      </c>
    </row>
    <row r="30" spans="1:28">
      <c r="A30" s="66">
        <v>14</v>
      </c>
      <c r="B30" s="66">
        <v>2100</v>
      </c>
      <c r="C30" s="66">
        <v>280</v>
      </c>
      <c r="D30">
        <f t="shared" si="4"/>
        <v>1680</v>
      </c>
      <c r="E30" s="70">
        <f t="shared" si="5"/>
        <v>3.5</v>
      </c>
      <c r="F30" s="68">
        <f t="shared" si="6"/>
        <v>6.9999999999999993E-2</v>
      </c>
      <c r="G30" s="91">
        <f t="shared" si="7"/>
        <v>1.9999999999999997E-2</v>
      </c>
      <c r="AA30">
        <f t="shared" si="2"/>
        <v>0.39999999999999991</v>
      </c>
    </row>
    <row r="31" spans="1:28">
      <c r="A31" s="66">
        <v>15</v>
      </c>
      <c r="B31" s="66">
        <v>2400</v>
      </c>
      <c r="C31" s="66">
        <v>300</v>
      </c>
      <c r="D31">
        <f t="shared" si="4"/>
        <v>1800</v>
      </c>
      <c r="E31" s="70">
        <f t="shared" si="5"/>
        <v>4</v>
      </c>
      <c r="F31" s="68">
        <f t="shared" si="6"/>
        <v>7.4999999999999997E-2</v>
      </c>
      <c r="G31" s="91">
        <f t="shared" si="7"/>
        <v>1.8749999999999999E-2</v>
      </c>
      <c r="AA31">
        <f t="shared" si="2"/>
        <v>0.375</v>
      </c>
    </row>
    <row r="32" spans="1:28">
      <c r="A32" s="66">
        <v>16</v>
      </c>
      <c r="B32" s="66">
        <v>2720</v>
      </c>
      <c r="C32" s="66">
        <v>320</v>
      </c>
      <c r="D32">
        <f t="shared" si="4"/>
        <v>1920</v>
      </c>
      <c r="E32" s="70">
        <f t="shared" si="5"/>
        <v>4.5333333333333332</v>
      </c>
      <c r="F32" s="68">
        <f t="shared" si="6"/>
        <v>0.08</v>
      </c>
      <c r="G32" s="91">
        <f t="shared" si="7"/>
        <v>1.7647058823529412E-2</v>
      </c>
      <c r="AA32">
        <f t="shared" si="2"/>
        <v>0.3529411764705882</v>
      </c>
    </row>
    <row r="33" spans="1:27">
      <c r="A33" s="66">
        <v>17</v>
      </c>
      <c r="B33" s="66">
        <v>3060</v>
      </c>
      <c r="C33" s="66">
        <v>340</v>
      </c>
      <c r="D33">
        <f t="shared" si="4"/>
        <v>2040</v>
      </c>
      <c r="E33" s="70">
        <f t="shared" si="5"/>
        <v>5.0999999999999996</v>
      </c>
      <c r="F33" s="68">
        <f t="shared" si="6"/>
        <v>8.5000000000000006E-2</v>
      </c>
      <c r="G33" s="91">
        <f t="shared" si="7"/>
        <v>1.666666666666667E-2</v>
      </c>
      <c r="AA33">
        <f t="shared" si="2"/>
        <v>0.33333333333333337</v>
      </c>
    </row>
    <row r="34" spans="1:27">
      <c r="A34" s="66">
        <v>18</v>
      </c>
      <c r="B34" s="66">
        <v>3420</v>
      </c>
      <c r="C34" s="66">
        <v>360</v>
      </c>
      <c r="D34">
        <f t="shared" si="4"/>
        <v>2160</v>
      </c>
      <c r="E34" s="70">
        <f t="shared" si="5"/>
        <v>5.6999999999999993</v>
      </c>
      <c r="F34" s="68">
        <f t="shared" si="6"/>
        <v>9.0000000000000011E-2</v>
      </c>
      <c r="G34" s="91">
        <f t="shared" si="7"/>
        <v>1.578947368421053E-2</v>
      </c>
      <c r="AA34">
        <f t="shared" si="2"/>
        <v>0.31578947368421062</v>
      </c>
    </row>
    <row r="35" spans="1:27">
      <c r="A35" s="66">
        <v>19</v>
      </c>
      <c r="B35" s="66">
        <v>3800</v>
      </c>
      <c r="C35" s="66">
        <v>380</v>
      </c>
      <c r="D35">
        <f t="shared" si="4"/>
        <v>2280</v>
      </c>
      <c r="E35" s="70">
        <f t="shared" si="5"/>
        <v>6.3333333333333321</v>
      </c>
      <c r="F35" s="68">
        <f t="shared" si="6"/>
        <v>9.5000000000000015E-2</v>
      </c>
      <c r="G35" s="91">
        <f t="shared" si="7"/>
        <v>1.5000000000000005E-2</v>
      </c>
      <c r="AA35">
        <f t="shared" si="2"/>
        <v>0.3000000000000001</v>
      </c>
    </row>
    <row r="36" spans="1:27">
      <c r="A36" s="66">
        <v>20</v>
      </c>
      <c r="B36" s="66">
        <v>4200</v>
      </c>
      <c r="C36" s="66">
        <v>400</v>
      </c>
      <c r="D36">
        <f t="shared" si="4"/>
        <v>2400</v>
      </c>
      <c r="E36" s="70">
        <f t="shared" si="5"/>
        <v>6.9999999999999991</v>
      </c>
      <c r="F36" s="68">
        <f t="shared" si="6"/>
        <v>0.10000000000000002</v>
      </c>
      <c r="G36" s="91">
        <f t="shared" si="7"/>
        <v>1.428571428571429E-2</v>
      </c>
      <c r="AA36">
        <f t="shared" si="2"/>
        <v>0.28571428571428581</v>
      </c>
    </row>
    <row r="37" spans="1:27">
      <c r="A37" s="66">
        <v>21</v>
      </c>
      <c r="B37" s="66">
        <v>4620</v>
      </c>
      <c r="C37" s="66">
        <v>420</v>
      </c>
      <c r="D37">
        <f t="shared" si="4"/>
        <v>2520</v>
      </c>
      <c r="E37" s="70">
        <f t="shared" si="5"/>
        <v>7.6999999999999993</v>
      </c>
      <c r="F37" s="68">
        <f t="shared" si="6"/>
        <v>0.10500000000000002</v>
      </c>
      <c r="G37" s="91">
        <f t="shared" si="7"/>
        <v>1.3636363636363641E-2</v>
      </c>
    </row>
    <row r="38" spans="1:27">
      <c r="A38" s="66">
        <v>22</v>
      </c>
      <c r="B38" s="66">
        <v>5060</v>
      </c>
      <c r="C38" s="66">
        <v>440</v>
      </c>
      <c r="D38">
        <f t="shared" si="4"/>
        <v>2640</v>
      </c>
      <c r="E38" s="70">
        <f t="shared" si="5"/>
        <v>8.4333333333333318</v>
      </c>
      <c r="F38" s="68">
        <f t="shared" si="6"/>
        <v>0.11000000000000003</v>
      </c>
      <c r="G38" s="91">
        <f t="shared" si="7"/>
        <v>1.3043478260869571E-2</v>
      </c>
    </row>
    <row r="39" spans="1:27">
      <c r="A39" s="66">
        <v>23</v>
      </c>
      <c r="B39" s="66">
        <v>5520</v>
      </c>
      <c r="C39" s="66">
        <v>460</v>
      </c>
      <c r="D39">
        <f t="shared" si="4"/>
        <v>2760</v>
      </c>
      <c r="E39" s="70">
        <f t="shared" si="5"/>
        <v>9.1999999999999993</v>
      </c>
      <c r="F39" s="68">
        <f t="shared" si="6"/>
        <v>0.11500000000000003</v>
      </c>
      <c r="G39" s="91">
        <f t="shared" si="7"/>
        <v>1.2500000000000004E-2</v>
      </c>
    </row>
    <row r="40" spans="1:27">
      <c r="A40" s="66">
        <v>24</v>
      </c>
      <c r="B40" s="66">
        <v>6000</v>
      </c>
      <c r="C40" s="66">
        <v>480</v>
      </c>
      <c r="D40">
        <f t="shared" si="4"/>
        <v>2880</v>
      </c>
      <c r="E40" s="70">
        <f t="shared" si="5"/>
        <v>10</v>
      </c>
      <c r="F40" s="68">
        <f t="shared" si="6"/>
        <v>0.12000000000000004</v>
      </c>
      <c r="G40" s="91">
        <f t="shared" si="7"/>
        <v>1.2000000000000004E-2</v>
      </c>
    </row>
    <row r="41" spans="1:27">
      <c r="A41" s="66">
        <v>25</v>
      </c>
      <c r="B41" s="66">
        <v>6500</v>
      </c>
      <c r="C41" s="66">
        <v>500</v>
      </c>
      <c r="D41">
        <f t="shared" si="4"/>
        <v>3000</v>
      </c>
      <c r="E41" s="70">
        <f t="shared" si="5"/>
        <v>10.833333333333334</v>
      </c>
      <c r="F41" s="68">
        <f t="shared" si="6"/>
        <v>0.12500000000000003</v>
      </c>
      <c r="G41" s="91">
        <f t="shared" si="7"/>
        <v>1.1538461538461541E-2</v>
      </c>
    </row>
    <row r="42" spans="1:27">
      <c r="A42" s="66">
        <v>26</v>
      </c>
      <c r="B42" s="66">
        <v>7020</v>
      </c>
      <c r="C42" s="66">
        <v>520</v>
      </c>
      <c r="D42">
        <f t="shared" si="4"/>
        <v>3120</v>
      </c>
      <c r="E42" s="70">
        <f t="shared" si="5"/>
        <v>11.700000000000001</v>
      </c>
      <c r="F42" s="68">
        <f t="shared" si="6"/>
        <v>0.13000000000000003</v>
      </c>
      <c r="G42" s="91">
        <f t="shared" si="7"/>
        <v>1.1111111111111113E-2</v>
      </c>
    </row>
    <row r="43" spans="1:27">
      <c r="A43" s="66">
        <v>27</v>
      </c>
      <c r="B43" s="66">
        <v>7560</v>
      </c>
      <c r="C43" s="66">
        <v>540</v>
      </c>
      <c r="D43">
        <f t="shared" si="4"/>
        <v>3240</v>
      </c>
      <c r="E43" s="70">
        <f t="shared" si="5"/>
        <v>12.600000000000001</v>
      </c>
      <c r="F43" s="68">
        <f t="shared" si="6"/>
        <v>0.13500000000000004</v>
      </c>
      <c r="G43" s="91">
        <f t="shared" si="7"/>
        <v>1.0714285714285716E-2</v>
      </c>
    </row>
    <row r="44" spans="1:27">
      <c r="A44" s="66">
        <v>28</v>
      </c>
      <c r="B44" s="66">
        <v>8120</v>
      </c>
      <c r="C44" s="66">
        <v>560</v>
      </c>
      <c r="D44">
        <f t="shared" si="4"/>
        <v>3360</v>
      </c>
      <c r="E44" s="70">
        <f t="shared" si="5"/>
        <v>13.533333333333335</v>
      </c>
      <c r="F44" s="68">
        <f t="shared" si="6"/>
        <v>0.14000000000000004</v>
      </c>
      <c r="G44" s="91">
        <f t="shared" si="7"/>
        <v>1.0344827586206898E-2</v>
      </c>
    </row>
    <row r="45" spans="1:27">
      <c r="A45" s="66">
        <v>29</v>
      </c>
      <c r="B45" s="66">
        <v>8700</v>
      </c>
      <c r="C45" s="66">
        <v>580</v>
      </c>
      <c r="D45">
        <f t="shared" si="4"/>
        <v>3480</v>
      </c>
      <c r="E45" s="70">
        <f t="shared" si="5"/>
        <v>14.500000000000002</v>
      </c>
      <c r="F45" s="68">
        <f t="shared" si="6"/>
        <v>0.14500000000000005</v>
      </c>
      <c r="G45" s="91">
        <f t="shared" si="7"/>
        <v>1.0000000000000002E-2</v>
      </c>
    </row>
    <row r="46" spans="1:27">
      <c r="A46" s="66">
        <v>30</v>
      </c>
      <c r="B46" s="66">
        <v>9300</v>
      </c>
      <c r="C46" s="66">
        <v>600</v>
      </c>
      <c r="D46">
        <f t="shared" si="4"/>
        <v>3600</v>
      </c>
      <c r="E46" s="70">
        <f t="shared" si="5"/>
        <v>15.500000000000002</v>
      </c>
      <c r="F46" s="68">
        <f t="shared" si="6"/>
        <v>0.15000000000000005</v>
      </c>
      <c r="G46" s="91">
        <f t="shared" si="7"/>
        <v>9.6774193548387118E-3</v>
      </c>
    </row>
    <row r="47" spans="1:27">
      <c r="A47" s="66">
        <v>31</v>
      </c>
      <c r="B47" s="66">
        <v>9920</v>
      </c>
      <c r="C47" s="66">
        <v>620</v>
      </c>
      <c r="D47">
        <f t="shared" si="4"/>
        <v>3720</v>
      </c>
      <c r="E47" s="70">
        <f t="shared" si="5"/>
        <v>16.533333333333335</v>
      </c>
      <c r="F47" s="68">
        <f t="shared" si="6"/>
        <v>0.15500000000000005</v>
      </c>
      <c r="G47" s="91">
        <f t="shared" si="7"/>
        <v>9.3750000000000031E-3</v>
      </c>
    </row>
    <row r="48" spans="1:27">
      <c r="A48" s="66">
        <v>32</v>
      </c>
      <c r="B48" s="66">
        <v>10560</v>
      </c>
      <c r="C48" s="66">
        <v>640</v>
      </c>
      <c r="D48">
        <f t="shared" si="4"/>
        <v>3840</v>
      </c>
      <c r="E48" s="70">
        <f t="shared" si="5"/>
        <v>17.600000000000001</v>
      </c>
      <c r="F48" s="68">
        <f t="shared" si="6"/>
        <v>0.16000000000000006</v>
      </c>
      <c r="G48" s="91">
        <f t="shared" si="7"/>
        <v>9.0909090909090939E-3</v>
      </c>
    </row>
    <row r="49" spans="1:7">
      <c r="A49" s="66">
        <v>33</v>
      </c>
      <c r="B49" s="66">
        <v>11220</v>
      </c>
      <c r="C49" s="66">
        <v>660</v>
      </c>
      <c r="D49">
        <f t="shared" si="4"/>
        <v>3960</v>
      </c>
      <c r="E49" s="70">
        <f t="shared" si="5"/>
        <v>18.700000000000003</v>
      </c>
      <c r="F49" s="68">
        <f t="shared" si="6"/>
        <v>0.16500000000000006</v>
      </c>
      <c r="G49" s="91">
        <f t="shared" si="7"/>
        <v>8.8235294117647075E-3</v>
      </c>
    </row>
    <row r="50" spans="1:7">
      <c r="A50" s="66">
        <v>34</v>
      </c>
      <c r="B50" s="66">
        <v>11900</v>
      </c>
      <c r="C50" s="66">
        <v>680</v>
      </c>
      <c r="D50">
        <f t="shared" si="4"/>
        <v>4080</v>
      </c>
      <c r="E50" s="70">
        <f t="shared" si="5"/>
        <v>19.833333333333336</v>
      </c>
      <c r="F50" s="68">
        <f t="shared" si="6"/>
        <v>0.17000000000000007</v>
      </c>
      <c r="G50" s="91">
        <f t="shared" si="7"/>
        <v>8.5714285714285736E-3</v>
      </c>
    </row>
    <row r="51" spans="1:7">
      <c r="A51" s="66">
        <v>35</v>
      </c>
      <c r="B51" s="66">
        <v>12600</v>
      </c>
      <c r="C51" s="66">
        <v>700</v>
      </c>
      <c r="D51">
        <f t="shared" si="4"/>
        <v>4200</v>
      </c>
      <c r="E51" s="70">
        <f t="shared" si="5"/>
        <v>21.000000000000004</v>
      </c>
      <c r="F51" s="68">
        <f t="shared" si="6"/>
        <v>0.17500000000000007</v>
      </c>
      <c r="G51" s="91">
        <f t="shared" si="7"/>
        <v>8.333333333333335E-3</v>
      </c>
    </row>
    <row r="52" spans="1:7">
      <c r="A52" s="66">
        <v>36</v>
      </c>
      <c r="B52" s="66">
        <v>13320</v>
      </c>
      <c r="C52" s="66">
        <v>720</v>
      </c>
      <c r="D52">
        <f t="shared" si="4"/>
        <v>4320</v>
      </c>
      <c r="E52" s="70">
        <f t="shared" si="5"/>
        <v>22.200000000000003</v>
      </c>
      <c r="F52" s="68">
        <f t="shared" si="6"/>
        <v>0.18000000000000008</v>
      </c>
      <c r="G52" s="91">
        <f t="shared" si="7"/>
        <v>8.1081081081081103E-3</v>
      </c>
    </row>
    <row r="53" spans="1:7">
      <c r="A53" s="66">
        <v>37</v>
      </c>
      <c r="B53" s="66">
        <v>14060</v>
      </c>
      <c r="C53" s="66">
        <v>740</v>
      </c>
      <c r="D53">
        <f t="shared" si="4"/>
        <v>4440</v>
      </c>
      <c r="E53" s="70">
        <f t="shared" si="5"/>
        <v>23.433333333333337</v>
      </c>
      <c r="F53" s="68">
        <f t="shared" si="6"/>
        <v>0.18500000000000008</v>
      </c>
      <c r="G53" s="91">
        <f t="shared" si="7"/>
        <v>7.8947368421052651E-3</v>
      </c>
    </row>
    <row r="54" spans="1:7">
      <c r="A54" s="66">
        <v>38</v>
      </c>
      <c r="B54" s="66">
        <v>14820</v>
      </c>
      <c r="C54" s="66">
        <v>760</v>
      </c>
      <c r="D54">
        <f t="shared" si="4"/>
        <v>4560</v>
      </c>
      <c r="E54" s="70">
        <f t="shared" si="5"/>
        <v>24.700000000000003</v>
      </c>
      <c r="F54" s="68">
        <f t="shared" si="6"/>
        <v>0.19000000000000009</v>
      </c>
      <c r="G54" s="91">
        <f t="shared" si="7"/>
        <v>7.6923076923076945E-3</v>
      </c>
    </row>
    <row r="55" spans="1:7">
      <c r="A55" s="66">
        <v>39</v>
      </c>
      <c r="B55" s="66">
        <v>15600</v>
      </c>
      <c r="C55" s="66">
        <v>780</v>
      </c>
      <c r="D55">
        <f t="shared" si="4"/>
        <v>4680</v>
      </c>
      <c r="E55" s="70">
        <f t="shared" si="5"/>
        <v>26.000000000000004</v>
      </c>
      <c r="F55" s="68">
        <f t="shared" si="6"/>
        <v>0.19500000000000009</v>
      </c>
      <c r="G55" s="91">
        <f t="shared" si="7"/>
        <v>7.5000000000000023E-3</v>
      </c>
    </row>
    <row r="56" spans="1:7">
      <c r="A56" s="66">
        <v>40</v>
      </c>
      <c r="B56" s="66">
        <v>16400</v>
      </c>
      <c r="C56" s="66">
        <v>800</v>
      </c>
      <c r="D56">
        <f t="shared" si="4"/>
        <v>4800</v>
      </c>
      <c r="E56" s="70">
        <f t="shared" si="5"/>
        <v>27.333333333333336</v>
      </c>
      <c r="F56" s="68">
        <f t="shared" si="6"/>
        <v>0.20000000000000009</v>
      </c>
      <c r="G56" s="91">
        <f t="shared" si="7"/>
        <v>7.3170731707317103E-3</v>
      </c>
    </row>
    <row r="57" spans="1:7">
      <c r="A57" s="66">
        <v>41</v>
      </c>
      <c r="B57" s="66">
        <v>17220</v>
      </c>
      <c r="C57" s="66">
        <v>820</v>
      </c>
      <c r="D57">
        <f t="shared" si="4"/>
        <v>4920</v>
      </c>
      <c r="E57" s="70">
        <f t="shared" si="5"/>
        <v>28.700000000000003</v>
      </c>
      <c r="F57" s="68">
        <f t="shared" si="6"/>
        <v>0.2050000000000001</v>
      </c>
      <c r="G57" s="91">
        <f t="shared" si="7"/>
        <v>7.1428571428571452E-3</v>
      </c>
    </row>
    <row r="58" spans="1:7">
      <c r="A58" s="66">
        <v>42</v>
      </c>
      <c r="B58" s="66">
        <v>18060</v>
      </c>
      <c r="C58" s="66">
        <v>840</v>
      </c>
      <c r="D58">
        <f t="shared" si="4"/>
        <v>5040</v>
      </c>
      <c r="E58" s="70">
        <f t="shared" si="5"/>
        <v>30.1</v>
      </c>
      <c r="F58" s="68">
        <f t="shared" si="6"/>
        <v>0.2100000000000001</v>
      </c>
      <c r="G58" s="91">
        <f t="shared" si="7"/>
        <v>6.976744186046515E-3</v>
      </c>
    </row>
    <row r="59" spans="1:7">
      <c r="A59" s="66">
        <v>43</v>
      </c>
      <c r="B59" s="66">
        <v>18920</v>
      </c>
      <c r="C59" s="66">
        <v>860</v>
      </c>
      <c r="D59">
        <f t="shared" si="4"/>
        <v>5160</v>
      </c>
      <c r="E59" s="70">
        <f t="shared" si="5"/>
        <v>31.533333333333335</v>
      </c>
      <c r="F59" s="68">
        <f t="shared" si="6"/>
        <v>0.21500000000000011</v>
      </c>
      <c r="G59" s="91">
        <f t="shared" si="7"/>
        <v>6.8181818181818213E-3</v>
      </c>
    </row>
    <row r="60" spans="1:7">
      <c r="A60" s="66">
        <v>44</v>
      </c>
      <c r="B60" s="66">
        <v>19800</v>
      </c>
      <c r="C60" s="66">
        <v>880</v>
      </c>
      <c r="D60">
        <f t="shared" si="4"/>
        <v>5280</v>
      </c>
      <c r="E60" s="70">
        <f t="shared" si="5"/>
        <v>33</v>
      </c>
      <c r="F60" s="68">
        <f t="shared" si="6"/>
        <v>0.22000000000000011</v>
      </c>
      <c r="G60" s="91">
        <f t="shared" si="7"/>
        <v>6.6666666666666697E-3</v>
      </c>
    </row>
    <row r="61" spans="1:7">
      <c r="A61" s="66">
        <v>45</v>
      </c>
      <c r="B61" s="66">
        <v>20700</v>
      </c>
      <c r="C61" s="66">
        <v>900</v>
      </c>
      <c r="D61">
        <f t="shared" si="4"/>
        <v>5400</v>
      </c>
      <c r="E61" s="70">
        <f t="shared" si="5"/>
        <v>34.5</v>
      </c>
      <c r="F61" s="68">
        <f t="shared" si="6"/>
        <v>0.22500000000000012</v>
      </c>
      <c r="G61" s="91">
        <f t="shared" si="7"/>
        <v>6.5217391304347857E-3</v>
      </c>
    </row>
    <row r="62" spans="1:7">
      <c r="A62" s="66">
        <v>46</v>
      </c>
      <c r="B62" s="66">
        <v>21620</v>
      </c>
      <c r="C62" s="66">
        <v>920</v>
      </c>
      <c r="D62">
        <f t="shared" si="4"/>
        <v>5520</v>
      </c>
      <c r="E62" s="70">
        <f t="shared" si="5"/>
        <v>36.033333333333331</v>
      </c>
      <c r="F62" s="68">
        <f t="shared" si="6"/>
        <v>0.23000000000000012</v>
      </c>
      <c r="G62" s="91">
        <f t="shared" si="7"/>
        <v>6.3829787234042593E-3</v>
      </c>
    </row>
    <row r="63" spans="1:7">
      <c r="A63" s="66">
        <v>47</v>
      </c>
      <c r="B63" s="66">
        <v>22560</v>
      </c>
      <c r="C63" s="66">
        <v>940</v>
      </c>
      <c r="D63">
        <f t="shared" si="4"/>
        <v>5640</v>
      </c>
      <c r="E63" s="70">
        <f t="shared" si="5"/>
        <v>37.6</v>
      </c>
      <c r="F63" s="68">
        <f t="shared" si="6"/>
        <v>0.23500000000000013</v>
      </c>
      <c r="G63" s="91">
        <f t="shared" si="7"/>
        <v>6.2500000000000029E-3</v>
      </c>
    </row>
    <row r="64" spans="1:7">
      <c r="A64" s="66">
        <v>48</v>
      </c>
      <c r="B64" s="66">
        <v>23520</v>
      </c>
      <c r="C64" s="66">
        <v>960</v>
      </c>
      <c r="D64">
        <f t="shared" si="4"/>
        <v>5760</v>
      </c>
      <c r="E64" s="70">
        <f t="shared" si="5"/>
        <v>39.200000000000003</v>
      </c>
      <c r="F64" s="68">
        <f t="shared" si="6"/>
        <v>0.24000000000000013</v>
      </c>
      <c r="G64" s="91">
        <f t="shared" si="7"/>
        <v>6.1224489795918399E-3</v>
      </c>
    </row>
    <row r="65" spans="1:7">
      <c r="A65" s="66">
        <v>49</v>
      </c>
      <c r="B65" s="66">
        <v>24500</v>
      </c>
      <c r="C65" s="66">
        <v>980</v>
      </c>
      <c r="D65">
        <f t="shared" si="4"/>
        <v>5880</v>
      </c>
      <c r="E65" s="70">
        <f t="shared" si="5"/>
        <v>40.833333333333336</v>
      </c>
      <c r="F65" s="68">
        <f t="shared" si="6"/>
        <v>0.24500000000000013</v>
      </c>
      <c r="G65" s="91">
        <f t="shared" si="7"/>
        <v>6.0000000000000027E-3</v>
      </c>
    </row>
    <row r="66" spans="1:7">
      <c r="A66" s="66">
        <v>50</v>
      </c>
      <c r="B66" s="66">
        <v>25500</v>
      </c>
      <c r="C66" s="66">
        <v>1000</v>
      </c>
      <c r="D66">
        <f t="shared" si="4"/>
        <v>6000</v>
      </c>
      <c r="E66" s="70">
        <f t="shared" si="5"/>
        <v>42.5</v>
      </c>
      <c r="F66" s="68">
        <f t="shared" si="6"/>
        <v>0.25000000000000011</v>
      </c>
      <c r="G66" s="91">
        <f t="shared" si="7"/>
        <v>5.8823529411764731E-3</v>
      </c>
    </row>
    <row r="67" spans="1:7">
      <c r="A67" s="66">
        <v>51</v>
      </c>
      <c r="B67" s="66">
        <v>26520</v>
      </c>
      <c r="C67" s="66">
        <v>1020</v>
      </c>
      <c r="D67">
        <f t="shared" si="4"/>
        <v>6120</v>
      </c>
      <c r="E67" s="70">
        <f t="shared" si="5"/>
        <v>44.2</v>
      </c>
      <c r="F67" s="68">
        <f t="shared" si="6"/>
        <v>0.25500000000000012</v>
      </c>
      <c r="G67" s="91">
        <f t="shared" si="7"/>
        <v>5.7692307692307713E-3</v>
      </c>
    </row>
    <row r="68" spans="1:7">
      <c r="A68" s="66">
        <v>52</v>
      </c>
      <c r="B68" s="66">
        <v>27560</v>
      </c>
      <c r="C68" s="66">
        <v>1040</v>
      </c>
      <c r="D68">
        <f t="shared" si="4"/>
        <v>6240</v>
      </c>
      <c r="E68" s="70">
        <f t="shared" si="5"/>
        <v>45.933333333333337</v>
      </c>
      <c r="F68" s="68">
        <f t="shared" si="6"/>
        <v>0.26000000000000012</v>
      </c>
      <c r="G68" s="91">
        <f t="shared" si="7"/>
        <v>5.6603773584905683E-3</v>
      </c>
    </row>
    <row r="69" spans="1:7">
      <c r="A69" s="66">
        <v>53</v>
      </c>
      <c r="B69" s="66">
        <v>28620</v>
      </c>
      <c r="C69" s="66">
        <v>1060</v>
      </c>
      <c r="D69">
        <f t="shared" si="4"/>
        <v>6360</v>
      </c>
      <c r="E69" s="70">
        <f t="shared" si="5"/>
        <v>47.7</v>
      </c>
      <c r="F69" s="68">
        <f t="shared" si="6"/>
        <v>0.26500000000000012</v>
      </c>
      <c r="G69" s="91">
        <f t="shared" si="7"/>
        <v>5.5555555555555575E-3</v>
      </c>
    </row>
    <row r="70" spans="1:7">
      <c r="A70" s="66">
        <v>54</v>
      </c>
      <c r="B70" s="66">
        <v>29700</v>
      </c>
      <c r="C70" s="66">
        <v>1080</v>
      </c>
      <c r="D70">
        <f t="shared" si="4"/>
        <v>6480</v>
      </c>
      <c r="E70" s="70">
        <f t="shared" si="5"/>
        <v>49.5</v>
      </c>
      <c r="F70" s="68">
        <f t="shared" si="6"/>
        <v>0.27000000000000013</v>
      </c>
      <c r="G70" s="91">
        <f t="shared" si="7"/>
        <v>5.4545454545454576E-3</v>
      </c>
    </row>
    <row r="71" spans="1:7">
      <c r="A71" s="66">
        <v>55</v>
      </c>
      <c r="B71" s="66">
        <v>30800</v>
      </c>
      <c r="C71" s="66">
        <v>1100</v>
      </c>
      <c r="D71">
        <f t="shared" si="4"/>
        <v>6600</v>
      </c>
      <c r="E71" s="70">
        <f t="shared" si="5"/>
        <v>51.333333333333336</v>
      </c>
      <c r="F71" s="68">
        <f t="shared" si="6"/>
        <v>0.27500000000000013</v>
      </c>
      <c r="G71" s="91">
        <f t="shared" si="7"/>
        <v>5.3571428571428598E-3</v>
      </c>
    </row>
    <row r="72" spans="1:7">
      <c r="A72" s="66">
        <v>56</v>
      </c>
      <c r="B72" s="66">
        <v>31920</v>
      </c>
      <c r="C72" s="66">
        <v>1120</v>
      </c>
      <c r="D72">
        <f t="shared" si="4"/>
        <v>6720</v>
      </c>
      <c r="E72" s="70">
        <f t="shared" si="5"/>
        <v>53.2</v>
      </c>
      <c r="F72" s="68">
        <f t="shared" si="6"/>
        <v>0.28000000000000014</v>
      </c>
      <c r="G72" s="91">
        <f t="shared" si="7"/>
        <v>5.2631578947368446E-3</v>
      </c>
    </row>
    <row r="73" spans="1:7">
      <c r="A73" s="66">
        <v>57</v>
      </c>
      <c r="B73" s="66">
        <v>33060</v>
      </c>
      <c r="C73" s="66">
        <v>1140</v>
      </c>
      <c r="D73">
        <f t="shared" si="4"/>
        <v>6840</v>
      </c>
      <c r="E73" s="70">
        <f t="shared" si="5"/>
        <v>55.1</v>
      </c>
      <c r="F73" s="68">
        <f t="shared" si="6"/>
        <v>0.28500000000000014</v>
      </c>
      <c r="G73" s="91">
        <f t="shared" si="7"/>
        <v>5.1724137931034508E-3</v>
      </c>
    </row>
    <row r="74" spans="1:7">
      <c r="A74" s="66">
        <v>58</v>
      </c>
      <c r="B74" s="66">
        <v>34220</v>
      </c>
      <c r="C74" s="66">
        <v>1160</v>
      </c>
      <c r="D74">
        <f t="shared" si="4"/>
        <v>6960</v>
      </c>
      <c r="E74" s="70">
        <f t="shared" si="5"/>
        <v>57.033333333333331</v>
      </c>
      <c r="F74" s="68">
        <f t="shared" si="6"/>
        <v>0.29000000000000015</v>
      </c>
      <c r="G74" s="91">
        <f t="shared" si="7"/>
        <v>5.0847457627118675E-3</v>
      </c>
    </row>
    <row r="75" spans="1:7">
      <c r="A75" s="66">
        <v>59</v>
      </c>
      <c r="B75" s="66">
        <v>35400</v>
      </c>
      <c r="C75" s="66">
        <v>1180</v>
      </c>
      <c r="D75">
        <f t="shared" si="4"/>
        <v>7080</v>
      </c>
      <c r="E75" s="70">
        <f t="shared" si="5"/>
        <v>59</v>
      </c>
      <c r="F75" s="68">
        <f t="shared" si="6"/>
        <v>0.29500000000000015</v>
      </c>
      <c r="G75" s="91">
        <f t="shared" si="7"/>
        <v>5.0000000000000027E-3</v>
      </c>
    </row>
    <row r="76" spans="1:7">
      <c r="A76" s="66">
        <v>60</v>
      </c>
      <c r="B76" s="66">
        <v>36600</v>
      </c>
      <c r="C76" s="66">
        <v>1200</v>
      </c>
      <c r="D76">
        <f t="shared" si="4"/>
        <v>7200</v>
      </c>
      <c r="E76" s="70">
        <f t="shared" si="5"/>
        <v>61</v>
      </c>
      <c r="F76" s="68">
        <f t="shared" si="6"/>
        <v>0.30000000000000016</v>
      </c>
      <c r="G76" s="91">
        <f t="shared" si="7"/>
        <v>4.9180327868852481E-3</v>
      </c>
    </row>
    <row r="77" spans="1:7">
      <c r="A77" s="66">
        <v>61</v>
      </c>
      <c r="B77" s="66">
        <v>37820</v>
      </c>
      <c r="C77" s="66">
        <v>1220</v>
      </c>
      <c r="D77">
        <f t="shared" si="4"/>
        <v>7320</v>
      </c>
      <c r="E77" s="70">
        <f t="shared" si="5"/>
        <v>63.033333333333331</v>
      </c>
      <c r="F77" s="68">
        <f t="shared" si="6"/>
        <v>0.30500000000000016</v>
      </c>
      <c r="G77" s="91">
        <f t="shared" si="7"/>
        <v>4.8387096774193577E-3</v>
      </c>
    </row>
    <row r="78" spans="1:7">
      <c r="A78" s="66">
        <v>62</v>
      </c>
      <c r="B78" s="66">
        <v>39060</v>
      </c>
      <c r="C78" s="66">
        <v>1240</v>
      </c>
      <c r="D78">
        <f t="shared" si="4"/>
        <v>7440</v>
      </c>
      <c r="E78" s="70">
        <f t="shared" si="5"/>
        <v>65.099999999999994</v>
      </c>
      <c r="F78" s="68">
        <f t="shared" si="6"/>
        <v>0.31000000000000016</v>
      </c>
      <c r="G78" s="91">
        <f t="shared" si="7"/>
        <v>4.7619047619047649E-3</v>
      </c>
    </row>
    <row r="79" spans="1:7">
      <c r="A79" s="66">
        <v>63</v>
      </c>
      <c r="B79" s="66">
        <v>40320</v>
      </c>
      <c r="C79" s="66">
        <v>1260</v>
      </c>
      <c r="D79">
        <f t="shared" si="4"/>
        <v>7560</v>
      </c>
      <c r="E79" s="70">
        <f t="shared" si="5"/>
        <v>67.199999999999989</v>
      </c>
      <c r="F79" s="68">
        <f t="shared" si="6"/>
        <v>0.31500000000000017</v>
      </c>
      <c r="G79" s="91">
        <f t="shared" si="7"/>
        <v>4.6875000000000033E-3</v>
      </c>
    </row>
    <row r="80" spans="1:7">
      <c r="A80" s="66">
        <v>64</v>
      </c>
      <c r="B80" s="66">
        <v>41600</v>
      </c>
      <c r="C80" s="66">
        <v>1280</v>
      </c>
      <c r="D80">
        <f t="shared" si="4"/>
        <v>7680</v>
      </c>
      <c r="E80" s="70">
        <f t="shared" si="5"/>
        <v>69.333333333333329</v>
      </c>
      <c r="F80" s="68">
        <f t="shared" si="6"/>
        <v>0.32000000000000017</v>
      </c>
      <c r="G80" s="91">
        <f t="shared" si="7"/>
        <v>4.6153846153846184E-3</v>
      </c>
    </row>
    <row r="81" spans="1:7">
      <c r="A81" s="66">
        <v>65</v>
      </c>
      <c r="B81" s="66">
        <v>42900</v>
      </c>
      <c r="C81" s="66">
        <v>1300</v>
      </c>
      <c r="D81">
        <f t="shared" si="4"/>
        <v>7800</v>
      </c>
      <c r="E81" s="70">
        <f t="shared" si="5"/>
        <v>71.5</v>
      </c>
      <c r="F81" s="68">
        <f t="shared" si="6"/>
        <v>0.32500000000000018</v>
      </c>
      <c r="G81" s="91">
        <f t="shared" si="7"/>
        <v>4.5454545454545478E-3</v>
      </c>
    </row>
    <row r="82" spans="1:7">
      <c r="A82" s="66">
        <v>66</v>
      </c>
      <c r="B82" s="66">
        <v>44220</v>
      </c>
      <c r="C82" s="66">
        <v>1320</v>
      </c>
      <c r="D82">
        <f t="shared" si="4"/>
        <v>7920</v>
      </c>
      <c r="E82" s="70">
        <f t="shared" si="5"/>
        <v>73.7</v>
      </c>
      <c r="F82" s="68">
        <f t="shared" si="6"/>
        <v>0.33000000000000018</v>
      </c>
      <c r="G82" s="91">
        <f t="shared" si="7"/>
        <v>4.4776119402985095E-3</v>
      </c>
    </row>
    <row r="83" spans="1:7">
      <c r="A83" s="66">
        <v>67</v>
      </c>
      <c r="B83" s="66">
        <v>45560</v>
      </c>
      <c r="C83" s="66">
        <v>1340</v>
      </c>
      <c r="D83">
        <f t="shared" ref="D83:D146" si="8">C83/10*60</f>
        <v>8040</v>
      </c>
      <c r="E83" s="70">
        <f t="shared" ref="E83:E146" si="9">D83/3600+E82</f>
        <v>75.933333333333337</v>
      </c>
      <c r="F83" s="68">
        <f t="shared" ref="F83:F146" si="10">F82+0.5%</f>
        <v>0.33500000000000019</v>
      </c>
      <c r="G83" s="91">
        <f t="shared" ref="G83:G146" si="11">F83/E83</f>
        <v>4.4117647058823555E-3</v>
      </c>
    </row>
    <row r="84" spans="1:7">
      <c r="A84" s="66">
        <v>68</v>
      </c>
      <c r="B84" s="66">
        <v>46920</v>
      </c>
      <c r="C84" s="66">
        <v>1360</v>
      </c>
      <c r="D84">
        <f t="shared" si="8"/>
        <v>8160</v>
      </c>
      <c r="E84" s="70">
        <f t="shared" si="9"/>
        <v>78.2</v>
      </c>
      <c r="F84" s="68">
        <f t="shared" si="10"/>
        <v>0.34000000000000019</v>
      </c>
      <c r="G84" s="91">
        <f t="shared" si="11"/>
        <v>4.3478260869565244E-3</v>
      </c>
    </row>
    <row r="85" spans="1:7">
      <c r="A85" s="66">
        <v>69</v>
      </c>
      <c r="B85" s="66">
        <v>48300</v>
      </c>
      <c r="C85" s="66">
        <v>1380</v>
      </c>
      <c r="D85">
        <f t="shared" si="8"/>
        <v>8280</v>
      </c>
      <c r="E85" s="70">
        <f t="shared" si="9"/>
        <v>80.5</v>
      </c>
      <c r="F85" s="68">
        <f t="shared" si="10"/>
        <v>0.3450000000000002</v>
      </c>
      <c r="G85" s="91">
        <f t="shared" si="11"/>
        <v>4.2857142857142885E-3</v>
      </c>
    </row>
    <row r="86" spans="1:7">
      <c r="A86" s="66">
        <v>70</v>
      </c>
      <c r="B86" s="66">
        <v>49700</v>
      </c>
      <c r="C86" s="66">
        <v>1400</v>
      </c>
      <c r="D86">
        <f t="shared" si="8"/>
        <v>8400</v>
      </c>
      <c r="E86" s="70">
        <f t="shared" si="9"/>
        <v>82.833333333333329</v>
      </c>
      <c r="F86" s="68">
        <f t="shared" si="10"/>
        <v>0.3500000000000002</v>
      </c>
      <c r="G86" s="91">
        <f t="shared" si="11"/>
        <v>4.2253521126760594E-3</v>
      </c>
    </row>
    <row r="87" spans="1:7">
      <c r="A87" s="66">
        <v>71</v>
      </c>
      <c r="B87" s="66">
        <v>51120</v>
      </c>
      <c r="C87" s="66">
        <v>1420</v>
      </c>
      <c r="D87">
        <f t="shared" si="8"/>
        <v>8520</v>
      </c>
      <c r="E87" s="70">
        <f t="shared" si="9"/>
        <v>85.199999999999989</v>
      </c>
      <c r="F87" s="68">
        <f t="shared" si="10"/>
        <v>0.3550000000000002</v>
      </c>
      <c r="G87" s="91">
        <f t="shared" si="11"/>
        <v>4.1666666666666692E-3</v>
      </c>
    </row>
    <row r="88" spans="1:7">
      <c r="A88" s="66">
        <v>72</v>
      </c>
      <c r="B88" s="66">
        <v>52560</v>
      </c>
      <c r="C88" s="66">
        <v>1440</v>
      </c>
      <c r="D88">
        <f t="shared" si="8"/>
        <v>8640</v>
      </c>
      <c r="E88" s="70">
        <f t="shared" si="9"/>
        <v>87.6</v>
      </c>
      <c r="F88" s="68">
        <f t="shared" si="10"/>
        <v>0.36000000000000021</v>
      </c>
      <c r="G88" s="91">
        <f t="shared" si="11"/>
        <v>4.1095890410958935E-3</v>
      </c>
    </row>
    <row r="89" spans="1:7">
      <c r="A89" s="66">
        <v>73</v>
      </c>
      <c r="B89" s="66">
        <v>54020</v>
      </c>
      <c r="C89" s="66">
        <v>1460</v>
      </c>
      <c r="D89">
        <f t="shared" si="8"/>
        <v>8760</v>
      </c>
      <c r="E89" s="70">
        <f t="shared" si="9"/>
        <v>90.033333333333331</v>
      </c>
      <c r="F89" s="68">
        <f t="shared" si="10"/>
        <v>0.36500000000000021</v>
      </c>
      <c r="G89" s="91">
        <f t="shared" si="11"/>
        <v>4.0540540540540569E-3</v>
      </c>
    </row>
    <row r="90" spans="1:7">
      <c r="A90" s="66">
        <v>74</v>
      </c>
      <c r="B90" s="66">
        <v>55500</v>
      </c>
      <c r="C90" s="66">
        <v>1480</v>
      </c>
      <c r="D90">
        <f t="shared" si="8"/>
        <v>8880</v>
      </c>
      <c r="E90" s="70">
        <f t="shared" si="9"/>
        <v>92.5</v>
      </c>
      <c r="F90" s="68">
        <f t="shared" si="10"/>
        <v>0.37000000000000022</v>
      </c>
      <c r="G90" s="91">
        <f t="shared" si="11"/>
        <v>4.0000000000000027E-3</v>
      </c>
    </row>
    <row r="91" spans="1:7">
      <c r="A91" s="66">
        <v>75</v>
      </c>
      <c r="B91" s="66">
        <v>57000</v>
      </c>
      <c r="C91" s="66">
        <v>1500</v>
      </c>
      <c r="D91">
        <f t="shared" si="8"/>
        <v>9000</v>
      </c>
      <c r="E91" s="70">
        <f t="shared" si="9"/>
        <v>95</v>
      </c>
      <c r="F91" s="68">
        <f t="shared" si="10"/>
        <v>0.37500000000000022</v>
      </c>
      <c r="G91" s="91">
        <f t="shared" si="11"/>
        <v>3.9473684210526343E-3</v>
      </c>
    </row>
    <row r="92" spans="1:7">
      <c r="A92" s="66">
        <v>76</v>
      </c>
      <c r="B92" s="66">
        <v>58520</v>
      </c>
      <c r="C92" s="66">
        <v>1520</v>
      </c>
      <c r="D92">
        <f t="shared" si="8"/>
        <v>9120</v>
      </c>
      <c r="E92" s="70">
        <f t="shared" si="9"/>
        <v>97.533333333333331</v>
      </c>
      <c r="F92" s="68">
        <f t="shared" si="10"/>
        <v>0.38000000000000023</v>
      </c>
      <c r="G92" s="91">
        <f t="shared" si="11"/>
        <v>3.8961038961038987E-3</v>
      </c>
    </row>
    <row r="93" spans="1:7">
      <c r="A93" s="66">
        <v>77</v>
      </c>
      <c r="B93" s="66">
        <v>60060</v>
      </c>
      <c r="C93" s="66">
        <v>1540</v>
      </c>
      <c r="D93">
        <f t="shared" si="8"/>
        <v>9240</v>
      </c>
      <c r="E93" s="70">
        <f t="shared" si="9"/>
        <v>100.1</v>
      </c>
      <c r="F93" s="68">
        <f t="shared" si="10"/>
        <v>0.38500000000000023</v>
      </c>
      <c r="G93" s="91">
        <f t="shared" si="11"/>
        <v>3.8461538461538485E-3</v>
      </c>
    </row>
    <row r="94" spans="1:7">
      <c r="A94" s="66">
        <v>78</v>
      </c>
      <c r="B94" s="66">
        <v>61620</v>
      </c>
      <c r="C94" s="66">
        <v>1560</v>
      </c>
      <c r="D94">
        <f t="shared" si="8"/>
        <v>9360</v>
      </c>
      <c r="E94" s="70">
        <f t="shared" si="9"/>
        <v>102.69999999999999</v>
      </c>
      <c r="F94" s="68">
        <f t="shared" si="10"/>
        <v>0.39000000000000024</v>
      </c>
      <c r="G94" s="91">
        <f t="shared" si="11"/>
        <v>3.7974683544303826E-3</v>
      </c>
    </row>
    <row r="95" spans="1:7">
      <c r="A95" s="66">
        <v>79</v>
      </c>
      <c r="B95" s="66">
        <v>63200</v>
      </c>
      <c r="C95" s="66">
        <v>1580</v>
      </c>
      <c r="D95">
        <f t="shared" si="8"/>
        <v>9480</v>
      </c>
      <c r="E95" s="70">
        <f t="shared" si="9"/>
        <v>105.33333333333333</v>
      </c>
      <c r="F95" s="68">
        <f t="shared" si="10"/>
        <v>0.39500000000000024</v>
      </c>
      <c r="G95" s="91">
        <f t="shared" si="11"/>
        <v>3.7500000000000025E-3</v>
      </c>
    </row>
    <row r="96" spans="1:7">
      <c r="A96" s="66">
        <v>80</v>
      </c>
      <c r="B96" s="66">
        <v>64800</v>
      </c>
      <c r="C96" s="66">
        <v>1600</v>
      </c>
      <c r="D96">
        <f t="shared" si="8"/>
        <v>9600</v>
      </c>
      <c r="E96" s="70">
        <f t="shared" si="9"/>
        <v>108</v>
      </c>
      <c r="F96" s="68">
        <f t="shared" si="10"/>
        <v>0.40000000000000024</v>
      </c>
      <c r="G96" s="91">
        <f t="shared" si="11"/>
        <v>3.703703703703706E-3</v>
      </c>
    </row>
    <row r="97" spans="1:7">
      <c r="A97" s="66">
        <v>81</v>
      </c>
      <c r="B97" s="66">
        <v>66420</v>
      </c>
      <c r="C97" s="66">
        <v>1620</v>
      </c>
      <c r="D97">
        <f t="shared" si="8"/>
        <v>9720</v>
      </c>
      <c r="E97" s="70">
        <f t="shared" si="9"/>
        <v>110.7</v>
      </c>
      <c r="F97" s="68">
        <f t="shared" si="10"/>
        <v>0.40500000000000025</v>
      </c>
      <c r="G97" s="91">
        <f t="shared" si="11"/>
        <v>3.6585365853658556E-3</v>
      </c>
    </row>
    <row r="98" spans="1:7">
      <c r="A98" s="66">
        <v>82</v>
      </c>
      <c r="B98" s="66">
        <v>68060</v>
      </c>
      <c r="C98" s="66">
        <v>1640</v>
      </c>
      <c r="D98">
        <f t="shared" si="8"/>
        <v>9840</v>
      </c>
      <c r="E98" s="70">
        <f t="shared" si="9"/>
        <v>113.43333333333334</v>
      </c>
      <c r="F98" s="68">
        <f t="shared" si="10"/>
        <v>0.41000000000000025</v>
      </c>
      <c r="G98" s="91">
        <f t="shared" si="11"/>
        <v>3.6144578313253035E-3</v>
      </c>
    </row>
    <row r="99" spans="1:7">
      <c r="A99" s="66">
        <v>83</v>
      </c>
      <c r="B99" s="66">
        <v>69720</v>
      </c>
      <c r="C99" s="66">
        <v>1660</v>
      </c>
      <c r="D99">
        <f t="shared" si="8"/>
        <v>9960</v>
      </c>
      <c r="E99" s="70">
        <f t="shared" si="9"/>
        <v>116.2</v>
      </c>
      <c r="F99" s="68">
        <f t="shared" si="10"/>
        <v>0.41500000000000026</v>
      </c>
      <c r="G99" s="91">
        <f t="shared" si="11"/>
        <v>3.5714285714285735E-3</v>
      </c>
    </row>
    <row r="100" spans="1:7">
      <c r="A100" s="66">
        <v>84</v>
      </c>
      <c r="B100" s="66">
        <v>71400</v>
      </c>
      <c r="C100" s="66">
        <v>1680</v>
      </c>
      <c r="D100">
        <f t="shared" si="8"/>
        <v>10080</v>
      </c>
      <c r="E100" s="70">
        <f t="shared" si="9"/>
        <v>119</v>
      </c>
      <c r="F100" s="68">
        <f t="shared" si="10"/>
        <v>0.42000000000000026</v>
      </c>
      <c r="G100" s="91">
        <f t="shared" si="11"/>
        <v>3.5294117647058846E-3</v>
      </c>
    </row>
    <row r="101" spans="1:7">
      <c r="A101" s="66">
        <v>85</v>
      </c>
      <c r="B101" s="66">
        <v>73100</v>
      </c>
      <c r="C101" s="66">
        <v>1700</v>
      </c>
      <c r="D101">
        <f t="shared" si="8"/>
        <v>10200</v>
      </c>
      <c r="E101" s="70">
        <f t="shared" si="9"/>
        <v>121.83333333333333</v>
      </c>
      <c r="F101" s="68">
        <f t="shared" si="10"/>
        <v>0.42500000000000027</v>
      </c>
      <c r="G101" s="91">
        <f t="shared" si="11"/>
        <v>3.4883720930232579E-3</v>
      </c>
    </row>
    <row r="102" spans="1:7">
      <c r="A102" s="66">
        <v>86</v>
      </c>
      <c r="B102" s="66">
        <v>74820</v>
      </c>
      <c r="C102" s="66">
        <v>1720</v>
      </c>
      <c r="D102">
        <f t="shared" si="8"/>
        <v>10320</v>
      </c>
      <c r="E102" s="70">
        <f t="shared" si="9"/>
        <v>124.69999999999999</v>
      </c>
      <c r="F102" s="68">
        <f t="shared" si="10"/>
        <v>0.43000000000000027</v>
      </c>
      <c r="G102" s="91">
        <f t="shared" si="11"/>
        <v>3.4482758620689681E-3</v>
      </c>
    </row>
    <row r="103" spans="1:7">
      <c r="A103" s="66">
        <v>87</v>
      </c>
      <c r="B103" s="66">
        <v>76560</v>
      </c>
      <c r="C103" s="66">
        <v>1740</v>
      </c>
      <c r="D103">
        <f t="shared" si="8"/>
        <v>10440</v>
      </c>
      <c r="E103" s="70">
        <f t="shared" si="9"/>
        <v>127.6</v>
      </c>
      <c r="F103" s="68">
        <f t="shared" si="10"/>
        <v>0.43500000000000028</v>
      </c>
      <c r="G103" s="91">
        <f t="shared" si="11"/>
        <v>3.4090909090909115E-3</v>
      </c>
    </row>
    <row r="104" spans="1:7">
      <c r="A104" s="66">
        <v>88</v>
      </c>
      <c r="B104" s="66">
        <v>78320</v>
      </c>
      <c r="C104" s="66">
        <v>1760</v>
      </c>
      <c r="D104">
        <f t="shared" si="8"/>
        <v>10560</v>
      </c>
      <c r="E104" s="70">
        <f t="shared" si="9"/>
        <v>130.53333333333333</v>
      </c>
      <c r="F104" s="68">
        <f t="shared" si="10"/>
        <v>0.44000000000000028</v>
      </c>
      <c r="G104" s="91">
        <f t="shared" si="11"/>
        <v>3.3707865168539348E-3</v>
      </c>
    </row>
    <row r="105" spans="1:7">
      <c r="A105" s="66">
        <v>89</v>
      </c>
      <c r="B105" s="66">
        <v>80100</v>
      </c>
      <c r="C105" s="66">
        <v>1780</v>
      </c>
      <c r="D105">
        <f t="shared" si="8"/>
        <v>10680</v>
      </c>
      <c r="E105" s="70">
        <f t="shared" si="9"/>
        <v>133.5</v>
      </c>
      <c r="F105" s="68">
        <f t="shared" si="10"/>
        <v>0.44500000000000028</v>
      </c>
      <c r="G105" s="91">
        <f t="shared" si="11"/>
        <v>3.3333333333333353E-3</v>
      </c>
    </row>
    <row r="106" spans="1:7">
      <c r="A106" s="66">
        <v>90</v>
      </c>
      <c r="B106" s="66">
        <v>81900</v>
      </c>
      <c r="C106" s="66">
        <v>1800</v>
      </c>
      <c r="D106">
        <f t="shared" si="8"/>
        <v>10800</v>
      </c>
      <c r="E106" s="70">
        <f t="shared" si="9"/>
        <v>136.5</v>
      </c>
      <c r="F106" s="68">
        <f t="shared" si="10"/>
        <v>0.45000000000000029</v>
      </c>
      <c r="G106" s="91">
        <f t="shared" si="11"/>
        <v>3.2967032967032989E-3</v>
      </c>
    </row>
    <row r="107" spans="1:7">
      <c r="A107" s="66">
        <v>91</v>
      </c>
      <c r="B107" s="66">
        <v>83720</v>
      </c>
      <c r="C107" s="66">
        <v>1820</v>
      </c>
      <c r="D107">
        <f t="shared" si="8"/>
        <v>10920</v>
      </c>
      <c r="E107" s="70">
        <f t="shared" si="9"/>
        <v>139.53333333333333</v>
      </c>
      <c r="F107" s="68">
        <f t="shared" si="10"/>
        <v>0.45500000000000029</v>
      </c>
      <c r="G107" s="91">
        <f t="shared" si="11"/>
        <v>3.2608695652173933E-3</v>
      </c>
    </row>
    <row r="108" spans="1:7">
      <c r="A108" s="66">
        <v>92</v>
      </c>
      <c r="B108" s="66">
        <v>85560</v>
      </c>
      <c r="C108" s="66">
        <v>1840</v>
      </c>
      <c r="D108">
        <f t="shared" si="8"/>
        <v>11040</v>
      </c>
      <c r="E108" s="70">
        <f t="shared" si="9"/>
        <v>142.6</v>
      </c>
      <c r="F108" s="68">
        <f t="shared" si="10"/>
        <v>0.4600000000000003</v>
      </c>
      <c r="G108" s="91">
        <f t="shared" si="11"/>
        <v>3.2258064516129054E-3</v>
      </c>
    </row>
    <row r="109" spans="1:7">
      <c r="A109" s="66">
        <v>93</v>
      </c>
      <c r="B109" s="66">
        <v>87420</v>
      </c>
      <c r="C109" s="66">
        <v>1860</v>
      </c>
      <c r="D109">
        <f t="shared" si="8"/>
        <v>11160</v>
      </c>
      <c r="E109" s="70">
        <f t="shared" si="9"/>
        <v>145.69999999999999</v>
      </c>
      <c r="F109" s="68">
        <f t="shared" si="10"/>
        <v>0.4650000000000003</v>
      </c>
      <c r="G109" s="91">
        <f t="shared" si="11"/>
        <v>3.1914893617021301E-3</v>
      </c>
    </row>
    <row r="110" spans="1:7">
      <c r="A110" s="66">
        <v>94</v>
      </c>
      <c r="B110" s="66">
        <v>89300</v>
      </c>
      <c r="C110" s="66">
        <v>1880</v>
      </c>
      <c r="D110">
        <f t="shared" si="8"/>
        <v>11280</v>
      </c>
      <c r="E110" s="70">
        <f t="shared" si="9"/>
        <v>148.83333333333331</v>
      </c>
      <c r="F110" s="68">
        <f t="shared" si="10"/>
        <v>0.47000000000000031</v>
      </c>
      <c r="G110" s="91">
        <f t="shared" si="11"/>
        <v>3.1578947368421078E-3</v>
      </c>
    </row>
    <row r="111" spans="1:7">
      <c r="A111" s="66">
        <v>95</v>
      </c>
      <c r="B111" s="66">
        <v>91200</v>
      </c>
      <c r="C111" s="66">
        <v>1900</v>
      </c>
      <c r="D111">
        <f t="shared" si="8"/>
        <v>11400</v>
      </c>
      <c r="E111" s="70">
        <f t="shared" si="9"/>
        <v>151.99999999999997</v>
      </c>
      <c r="F111" s="68">
        <f t="shared" si="10"/>
        <v>0.47500000000000031</v>
      </c>
      <c r="G111" s="91">
        <f t="shared" si="11"/>
        <v>3.1250000000000028E-3</v>
      </c>
    </row>
    <row r="112" spans="1:7">
      <c r="A112" s="66">
        <v>96</v>
      </c>
      <c r="B112" s="66">
        <v>93120</v>
      </c>
      <c r="C112" s="66">
        <v>1920</v>
      </c>
      <c r="D112">
        <f t="shared" si="8"/>
        <v>11520</v>
      </c>
      <c r="E112" s="70">
        <f t="shared" si="9"/>
        <v>155.19999999999996</v>
      </c>
      <c r="F112" s="68">
        <f t="shared" si="10"/>
        <v>0.48000000000000032</v>
      </c>
      <c r="G112" s="91">
        <f t="shared" si="11"/>
        <v>3.0927835051546421E-3</v>
      </c>
    </row>
    <row r="113" spans="1:7">
      <c r="A113" s="66">
        <v>97</v>
      </c>
      <c r="B113" s="66">
        <v>95060</v>
      </c>
      <c r="C113" s="66">
        <v>1940</v>
      </c>
      <c r="D113">
        <f t="shared" si="8"/>
        <v>11640</v>
      </c>
      <c r="E113" s="70">
        <f t="shared" si="9"/>
        <v>158.43333333333328</v>
      </c>
      <c r="F113" s="68">
        <f t="shared" si="10"/>
        <v>0.48500000000000032</v>
      </c>
      <c r="G113" s="91">
        <f t="shared" si="11"/>
        <v>3.0612244897959212E-3</v>
      </c>
    </row>
    <row r="114" spans="1:7">
      <c r="A114" s="66">
        <v>98</v>
      </c>
      <c r="B114" s="66">
        <v>97020</v>
      </c>
      <c r="C114" s="66">
        <v>1960</v>
      </c>
      <c r="D114">
        <f t="shared" si="8"/>
        <v>11760</v>
      </c>
      <c r="E114" s="70">
        <f t="shared" si="9"/>
        <v>161.69999999999996</v>
      </c>
      <c r="F114" s="68">
        <f t="shared" si="10"/>
        <v>0.49000000000000032</v>
      </c>
      <c r="G114" s="91">
        <f t="shared" si="11"/>
        <v>3.0303030303030329E-3</v>
      </c>
    </row>
    <row r="115" spans="1:7">
      <c r="A115" s="66">
        <v>99</v>
      </c>
      <c r="B115" s="66">
        <v>99000</v>
      </c>
      <c r="C115" s="66">
        <v>1980</v>
      </c>
      <c r="D115">
        <f t="shared" si="8"/>
        <v>11880</v>
      </c>
      <c r="E115" s="70">
        <f t="shared" si="9"/>
        <v>164.99999999999997</v>
      </c>
      <c r="F115" s="68">
        <f t="shared" si="10"/>
        <v>0.49500000000000033</v>
      </c>
      <c r="G115" s="91">
        <f t="shared" si="11"/>
        <v>3.0000000000000027E-3</v>
      </c>
    </row>
    <row r="116" spans="1:7">
      <c r="A116" s="66">
        <v>100</v>
      </c>
      <c r="B116" s="66">
        <v>101000</v>
      </c>
      <c r="C116" s="66">
        <v>2000</v>
      </c>
      <c r="D116">
        <f t="shared" si="8"/>
        <v>12000</v>
      </c>
      <c r="E116" s="70">
        <f t="shared" si="9"/>
        <v>168.33333333333331</v>
      </c>
      <c r="F116" s="68">
        <f t="shared" si="10"/>
        <v>0.50000000000000033</v>
      </c>
      <c r="G116" s="91">
        <f t="shared" si="11"/>
        <v>2.9702970297029725E-3</v>
      </c>
    </row>
    <row r="117" spans="1:7">
      <c r="A117" s="66">
        <v>101</v>
      </c>
      <c r="B117" s="66">
        <v>103020</v>
      </c>
      <c r="C117" s="66">
        <v>2020</v>
      </c>
      <c r="D117">
        <f t="shared" si="8"/>
        <v>12120</v>
      </c>
      <c r="E117" s="70">
        <f t="shared" si="9"/>
        <v>171.7</v>
      </c>
      <c r="F117" s="68">
        <f t="shared" si="10"/>
        <v>0.50500000000000034</v>
      </c>
      <c r="G117" s="91">
        <f t="shared" si="11"/>
        <v>2.9411764705882374E-3</v>
      </c>
    </row>
    <row r="118" spans="1:7">
      <c r="A118" s="66">
        <v>102</v>
      </c>
      <c r="B118" s="66">
        <v>105060</v>
      </c>
      <c r="C118" s="66">
        <v>2040</v>
      </c>
      <c r="D118">
        <f t="shared" si="8"/>
        <v>12240</v>
      </c>
      <c r="E118" s="70">
        <f t="shared" si="9"/>
        <v>175.1</v>
      </c>
      <c r="F118" s="68">
        <f t="shared" si="10"/>
        <v>0.51000000000000034</v>
      </c>
      <c r="G118" s="91">
        <f t="shared" si="11"/>
        <v>2.9126213592233032E-3</v>
      </c>
    </row>
    <row r="119" spans="1:7">
      <c r="A119" s="66">
        <v>103</v>
      </c>
      <c r="B119" s="66">
        <v>107120</v>
      </c>
      <c r="C119" s="66">
        <v>2060</v>
      </c>
      <c r="D119">
        <f t="shared" si="8"/>
        <v>12360</v>
      </c>
      <c r="E119" s="70">
        <f t="shared" si="9"/>
        <v>178.53333333333333</v>
      </c>
      <c r="F119" s="68">
        <f t="shared" si="10"/>
        <v>0.51500000000000035</v>
      </c>
      <c r="G119" s="91">
        <f t="shared" si="11"/>
        <v>2.8846153846153865E-3</v>
      </c>
    </row>
    <row r="120" spans="1:7">
      <c r="A120" s="66">
        <v>104</v>
      </c>
      <c r="B120" s="66">
        <v>109200</v>
      </c>
      <c r="C120" s="66">
        <v>2080</v>
      </c>
      <c r="D120">
        <f t="shared" si="8"/>
        <v>12480</v>
      </c>
      <c r="E120" s="70">
        <f t="shared" si="9"/>
        <v>182</v>
      </c>
      <c r="F120" s="68">
        <f t="shared" si="10"/>
        <v>0.52000000000000035</v>
      </c>
      <c r="G120" s="91">
        <f t="shared" si="11"/>
        <v>2.8571428571428589E-3</v>
      </c>
    </row>
    <row r="121" spans="1:7">
      <c r="A121" s="66">
        <v>105</v>
      </c>
      <c r="B121" s="66">
        <v>111300</v>
      </c>
      <c r="C121" s="66">
        <v>2100</v>
      </c>
      <c r="D121">
        <f t="shared" si="8"/>
        <v>12600</v>
      </c>
      <c r="E121" s="70">
        <f t="shared" si="9"/>
        <v>185.5</v>
      </c>
      <c r="F121" s="68">
        <f t="shared" si="10"/>
        <v>0.52500000000000036</v>
      </c>
      <c r="G121" s="91">
        <f t="shared" si="11"/>
        <v>2.830188679245285E-3</v>
      </c>
    </row>
    <row r="122" spans="1:7">
      <c r="A122" s="66">
        <v>106</v>
      </c>
      <c r="B122" s="66">
        <v>113420</v>
      </c>
      <c r="C122" s="66">
        <v>2120</v>
      </c>
      <c r="D122">
        <f t="shared" si="8"/>
        <v>12720</v>
      </c>
      <c r="E122" s="70">
        <f t="shared" si="9"/>
        <v>189.03333333333333</v>
      </c>
      <c r="F122" s="68">
        <f t="shared" si="10"/>
        <v>0.53000000000000036</v>
      </c>
      <c r="G122" s="91">
        <f t="shared" si="11"/>
        <v>2.8037383177570113E-3</v>
      </c>
    </row>
    <row r="123" spans="1:7">
      <c r="A123" s="66">
        <v>107</v>
      </c>
      <c r="B123" s="66">
        <v>115560</v>
      </c>
      <c r="C123" s="66">
        <v>2140</v>
      </c>
      <c r="D123">
        <f t="shared" si="8"/>
        <v>12840</v>
      </c>
      <c r="E123" s="70">
        <f t="shared" si="9"/>
        <v>192.6</v>
      </c>
      <c r="F123" s="68">
        <f t="shared" si="10"/>
        <v>0.53500000000000036</v>
      </c>
      <c r="G123" s="91">
        <f t="shared" si="11"/>
        <v>2.7777777777777796E-3</v>
      </c>
    </row>
    <row r="124" spans="1:7">
      <c r="A124" s="66">
        <v>108</v>
      </c>
      <c r="B124" s="66">
        <v>117720</v>
      </c>
      <c r="C124" s="66">
        <v>2160</v>
      </c>
      <c r="D124">
        <f t="shared" si="8"/>
        <v>12960</v>
      </c>
      <c r="E124" s="70">
        <f t="shared" si="9"/>
        <v>196.2</v>
      </c>
      <c r="F124" s="68">
        <f t="shared" si="10"/>
        <v>0.54000000000000037</v>
      </c>
      <c r="G124" s="91">
        <f t="shared" si="11"/>
        <v>2.7522935779816533E-3</v>
      </c>
    </row>
    <row r="125" spans="1:7">
      <c r="A125" s="66">
        <v>109</v>
      </c>
      <c r="B125" s="66">
        <v>119900</v>
      </c>
      <c r="C125" s="66">
        <v>2180</v>
      </c>
      <c r="D125">
        <f t="shared" si="8"/>
        <v>13080</v>
      </c>
      <c r="E125" s="70">
        <f t="shared" si="9"/>
        <v>199.83333333333331</v>
      </c>
      <c r="F125" s="68">
        <f t="shared" si="10"/>
        <v>0.54500000000000037</v>
      </c>
      <c r="G125" s="91">
        <f t="shared" si="11"/>
        <v>2.7272727272727292E-3</v>
      </c>
    </row>
    <row r="126" spans="1:7">
      <c r="A126" s="66">
        <v>110</v>
      </c>
      <c r="B126" s="66">
        <v>122100</v>
      </c>
      <c r="C126" s="66">
        <v>2200</v>
      </c>
      <c r="D126">
        <f t="shared" si="8"/>
        <v>13200</v>
      </c>
      <c r="E126" s="70">
        <f t="shared" si="9"/>
        <v>203.49999999999997</v>
      </c>
      <c r="F126" s="68">
        <f t="shared" si="10"/>
        <v>0.55000000000000038</v>
      </c>
      <c r="G126" s="91">
        <f t="shared" si="11"/>
        <v>2.702702702702705E-3</v>
      </c>
    </row>
    <row r="127" spans="1:7">
      <c r="A127" s="66">
        <v>111</v>
      </c>
      <c r="B127" s="66">
        <v>124320</v>
      </c>
      <c r="C127" s="66">
        <v>2220</v>
      </c>
      <c r="D127">
        <f t="shared" si="8"/>
        <v>13320</v>
      </c>
      <c r="E127" s="70">
        <f t="shared" si="9"/>
        <v>207.19999999999996</v>
      </c>
      <c r="F127" s="68">
        <f t="shared" si="10"/>
        <v>0.55500000000000038</v>
      </c>
      <c r="G127" s="91">
        <f t="shared" si="11"/>
        <v>2.6785714285714308E-3</v>
      </c>
    </row>
    <row r="128" spans="1:7">
      <c r="A128" s="66">
        <v>112</v>
      </c>
      <c r="B128" s="66">
        <v>126560</v>
      </c>
      <c r="C128" s="66">
        <v>2240</v>
      </c>
      <c r="D128">
        <f t="shared" si="8"/>
        <v>13440</v>
      </c>
      <c r="E128" s="70">
        <f t="shared" si="9"/>
        <v>210.93333333333328</v>
      </c>
      <c r="F128" s="68">
        <f t="shared" si="10"/>
        <v>0.56000000000000039</v>
      </c>
      <c r="G128" s="91">
        <f t="shared" si="11"/>
        <v>2.6548672566371707E-3</v>
      </c>
    </row>
    <row r="129" spans="1:7">
      <c r="A129" s="66">
        <v>113</v>
      </c>
      <c r="B129" s="66">
        <v>128820</v>
      </c>
      <c r="C129" s="66">
        <v>2260</v>
      </c>
      <c r="D129">
        <f t="shared" si="8"/>
        <v>13560</v>
      </c>
      <c r="E129" s="70">
        <f t="shared" si="9"/>
        <v>214.69999999999996</v>
      </c>
      <c r="F129" s="68">
        <f t="shared" si="10"/>
        <v>0.56500000000000039</v>
      </c>
      <c r="G129" s="91">
        <f t="shared" si="11"/>
        <v>2.6315789473684232E-3</v>
      </c>
    </row>
    <row r="130" spans="1:7">
      <c r="A130" s="66">
        <v>114</v>
      </c>
      <c r="B130" s="66">
        <v>131100</v>
      </c>
      <c r="C130" s="66">
        <v>2280</v>
      </c>
      <c r="D130">
        <f t="shared" si="8"/>
        <v>13680</v>
      </c>
      <c r="E130" s="70">
        <f t="shared" si="9"/>
        <v>218.49999999999997</v>
      </c>
      <c r="F130" s="68">
        <f t="shared" si="10"/>
        <v>0.5700000000000004</v>
      </c>
      <c r="G130" s="91">
        <f t="shared" si="11"/>
        <v>2.608695652173915E-3</v>
      </c>
    </row>
    <row r="131" spans="1:7">
      <c r="A131" s="66">
        <v>115</v>
      </c>
      <c r="B131" s="66">
        <v>133400</v>
      </c>
      <c r="C131" s="66">
        <v>2300</v>
      </c>
      <c r="D131">
        <f t="shared" si="8"/>
        <v>13800</v>
      </c>
      <c r="E131" s="70">
        <f t="shared" si="9"/>
        <v>222.33333333333331</v>
      </c>
      <c r="F131" s="68">
        <f t="shared" si="10"/>
        <v>0.5750000000000004</v>
      </c>
      <c r="G131" s="91">
        <f t="shared" si="11"/>
        <v>2.5862068965517263E-3</v>
      </c>
    </row>
    <row r="132" spans="1:7">
      <c r="A132" s="66">
        <v>116</v>
      </c>
      <c r="B132" s="66">
        <v>135720</v>
      </c>
      <c r="C132" s="66">
        <v>2320</v>
      </c>
      <c r="D132">
        <f t="shared" si="8"/>
        <v>13920</v>
      </c>
      <c r="E132" s="70">
        <f t="shared" si="9"/>
        <v>226.2</v>
      </c>
      <c r="F132" s="68">
        <f t="shared" si="10"/>
        <v>0.5800000000000004</v>
      </c>
      <c r="G132" s="91">
        <f t="shared" si="11"/>
        <v>2.5641025641025658E-3</v>
      </c>
    </row>
    <row r="133" spans="1:7">
      <c r="A133" s="66">
        <v>117</v>
      </c>
      <c r="B133" s="66">
        <v>138060</v>
      </c>
      <c r="C133" s="66">
        <v>2340</v>
      </c>
      <c r="D133">
        <f t="shared" si="8"/>
        <v>14040</v>
      </c>
      <c r="E133" s="70">
        <f t="shared" si="9"/>
        <v>230.1</v>
      </c>
      <c r="F133" s="68">
        <f t="shared" si="10"/>
        <v>0.58500000000000041</v>
      </c>
      <c r="G133" s="91">
        <f t="shared" si="11"/>
        <v>2.5423728813559342E-3</v>
      </c>
    </row>
    <row r="134" spans="1:7">
      <c r="A134" s="66">
        <v>118</v>
      </c>
      <c r="B134" s="66">
        <v>140420</v>
      </c>
      <c r="C134" s="66">
        <v>2360</v>
      </c>
      <c r="D134">
        <f t="shared" si="8"/>
        <v>14160</v>
      </c>
      <c r="E134" s="70">
        <f t="shared" si="9"/>
        <v>234.03333333333333</v>
      </c>
      <c r="F134" s="68">
        <f t="shared" si="10"/>
        <v>0.59000000000000041</v>
      </c>
      <c r="G134" s="91">
        <f t="shared" si="11"/>
        <v>2.5210084033613464E-3</v>
      </c>
    </row>
    <row r="135" spans="1:7">
      <c r="A135" s="66">
        <v>119</v>
      </c>
      <c r="B135" s="66">
        <v>142800</v>
      </c>
      <c r="C135" s="66">
        <v>2380</v>
      </c>
      <c r="D135">
        <f t="shared" si="8"/>
        <v>14280</v>
      </c>
      <c r="E135" s="70">
        <f t="shared" si="9"/>
        <v>238</v>
      </c>
      <c r="F135" s="68">
        <f t="shared" si="10"/>
        <v>0.59500000000000042</v>
      </c>
      <c r="G135" s="91">
        <f t="shared" si="11"/>
        <v>2.5000000000000018E-3</v>
      </c>
    </row>
    <row r="136" spans="1:7">
      <c r="A136" s="66">
        <v>120</v>
      </c>
      <c r="B136" s="66">
        <v>145200</v>
      </c>
      <c r="C136" s="66">
        <v>2400</v>
      </c>
      <c r="D136">
        <f t="shared" si="8"/>
        <v>14400</v>
      </c>
      <c r="E136" s="70">
        <f t="shared" si="9"/>
        <v>242</v>
      </c>
      <c r="F136" s="68">
        <f t="shared" si="10"/>
        <v>0.60000000000000042</v>
      </c>
      <c r="G136" s="91">
        <f t="shared" si="11"/>
        <v>2.4793388429752085E-3</v>
      </c>
    </row>
    <row r="137" spans="1:7">
      <c r="A137" s="66">
        <v>121</v>
      </c>
      <c r="B137" s="66">
        <v>147620</v>
      </c>
      <c r="C137" s="66">
        <v>2420</v>
      </c>
      <c r="D137">
        <f t="shared" si="8"/>
        <v>14520</v>
      </c>
      <c r="E137" s="70">
        <f t="shared" si="9"/>
        <v>246.03333333333333</v>
      </c>
      <c r="F137" s="68">
        <f t="shared" si="10"/>
        <v>0.60500000000000043</v>
      </c>
      <c r="G137" s="91">
        <f t="shared" si="11"/>
        <v>2.4590163934426249E-3</v>
      </c>
    </row>
    <row r="138" spans="1:7">
      <c r="A138" s="66">
        <v>122</v>
      </c>
      <c r="B138" s="66">
        <v>150060</v>
      </c>
      <c r="C138" s="66">
        <v>2440</v>
      </c>
      <c r="D138">
        <f t="shared" si="8"/>
        <v>14640</v>
      </c>
      <c r="E138" s="70">
        <f t="shared" si="9"/>
        <v>250.1</v>
      </c>
      <c r="F138" s="68">
        <f t="shared" si="10"/>
        <v>0.61000000000000043</v>
      </c>
      <c r="G138" s="91">
        <f t="shared" si="11"/>
        <v>2.4390243902439042E-3</v>
      </c>
    </row>
    <row r="139" spans="1:7">
      <c r="A139" s="66">
        <v>123</v>
      </c>
      <c r="B139" s="66">
        <v>152520</v>
      </c>
      <c r="C139" s="66">
        <v>2460</v>
      </c>
      <c r="D139">
        <f t="shared" si="8"/>
        <v>14760</v>
      </c>
      <c r="E139" s="70">
        <f t="shared" si="9"/>
        <v>254.2</v>
      </c>
      <c r="F139" s="68">
        <f t="shared" si="10"/>
        <v>0.61500000000000044</v>
      </c>
      <c r="G139" s="91">
        <f t="shared" si="11"/>
        <v>2.4193548387096793E-3</v>
      </c>
    </row>
    <row r="140" spans="1:7">
      <c r="A140" s="66">
        <v>124</v>
      </c>
      <c r="B140" s="66">
        <v>155000</v>
      </c>
      <c r="C140" s="66">
        <v>2480</v>
      </c>
      <c r="D140">
        <f t="shared" si="8"/>
        <v>14880</v>
      </c>
      <c r="E140" s="70">
        <f t="shared" si="9"/>
        <v>258.33333333333331</v>
      </c>
      <c r="F140" s="68">
        <f t="shared" si="10"/>
        <v>0.62000000000000044</v>
      </c>
      <c r="G140" s="91">
        <f t="shared" si="11"/>
        <v>2.400000000000002E-3</v>
      </c>
    </row>
    <row r="141" spans="1:7">
      <c r="A141" s="66">
        <v>125</v>
      </c>
      <c r="B141" s="66">
        <v>157500</v>
      </c>
      <c r="C141" s="66">
        <v>2500</v>
      </c>
      <c r="D141">
        <f t="shared" si="8"/>
        <v>15000</v>
      </c>
      <c r="E141" s="70">
        <f t="shared" si="9"/>
        <v>262.5</v>
      </c>
      <c r="F141" s="68">
        <f t="shared" si="10"/>
        <v>0.62500000000000044</v>
      </c>
      <c r="G141" s="91">
        <f t="shared" si="11"/>
        <v>2.3809523809523825E-3</v>
      </c>
    </row>
    <row r="142" spans="1:7">
      <c r="A142" s="66">
        <v>126</v>
      </c>
      <c r="B142" s="66">
        <v>160020</v>
      </c>
      <c r="C142" s="66">
        <v>2520</v>
      </c>
      <c r="D142">
        <f t="shared" si="8"/>
        <v>15120</v>
      </c>
      <c r="E142" s="70">
        <f t="shared" si="9"/>
        <v>266.7</v>
      </c>
      <c r="F142" s="68">
        <f t="shared" si="10"/>
        <v>0.63000000000000045</v>
      </c>
      <c r="G142" s="91">
        <f t="shared" si="11"/>
        <v>2.3622047244094505E-3</v>
      </c>
    </row>
    <row r="143" spans="1:7">
      <c r="A143" s="66">
        <v>127</v>
      </c>
      <c r="B143" s="66">
        <v>162560</v>
      </c>
      <c r="C143" s="66">
        <v>2540</v>
      </c>
      <c r="D143">
        <f t="shared" si="8"/>
        <v>15240</v>
      </c>
      <c r="E143" s="70">
        <f t="shared" si="9"/>
        <v>270.93333333333334</v>
      </c>
      <c r="F143" s="68">
        <f t="shared" si="10"/>
        <v>0.63500000000000045</v>
      </c>
      <c r="G143" s="91">
        <f t="shared" si="11"/>
        <v>2.3437500000000016E-3</v>
      </c>
    </row>
    <row r="144" spans="1:7">
      <c r="A144" s="66">
        <v>128</v>
      </c>
      <c r="B144" s="66">
        <v>165120</v>
      </c>
      <c r="C144" s="66">
        <v>2560</v>
      </c>
      <c r="D144">
        <f t="shared" si="8"/>
        <v>15360</v>
      </c>
      <c r="E144" s="70">
        <f t="shared" si="9"/>
        <v>275.2</v>
      </c>
      <c r="F144" s="68">
        <f t="shared" si="10"/>
        <v>0.64000000000000046</v>
      </c>
      <c r="G144" s="91">
        <f t="shared" si="11"/>
        <v>2.3255813953488389E-3</v>
      </c>
    </row>
    <row r="145" spans="1:7">
      <c r="A145" s="66">
        <v>129</v>
      </c>
      <c r="B145" s="66">
        <v>167700</v>
      </c>
      <c r="C145" s="66">
        <v>2580</v>
      </c>
      <c r="D145">
        <f t="shared" si="8"/>
        <v>15480</v>
      </c>
      <c r="E145" s="70">
        <f t="shared" si="9"/>
        <v>279.5</v>
      </c>
      <c r="F145" s="68">
        <f t="shared" si="10"/>
        <v>0.64500000000000046</v>
      </c>
      <c r="G145" s="91">
        <f t="shared" si="11"/>
        <v>2.3076923076923092E-3</v>
      </c>
    </row>
    <row r="146" spans="1:7">
      <c r="A146" s="66">
        <v>130</v>
      </c>
      <c r="B146" s="66">
        <v>170300</v>
      </c>
      <c r="C146" s="66">
        <v>2600</v>
      </c>
      <c r="D146">
        <f t="shared" si="8"/>
        <v>15600</v>
      </c>
      <c r="E146" s="70">
        <f t="shared" si="9"/>
        <v>283.83333333333331</v>
      </c>
      <c r="F146" s="68">
        <f t="shared" si="10"/>
        <v>0.65000000000000047</v>
      </c>
      <c r="G146" s="91">
        <f t="shared" si="11"/>
        <v>2.2900763358778644E-3</v>
      </c>
    </row>
    <row r="147" spans="1:7">
      <c r="A147" s="66">
        <v>131</v>
      </c>
      <c r="B147" s="66">
        <v>172920</v>
      </c>
      <c r="C147" s="66">
        <v>2620</v>
      </c>
      <c r="D147">
        <f t="shared" ref="D147:D210" si="12">C147/10*60</f>
        <v>15720</v>
      </c>
      <c r="E147" s="70">
        <f t="shared" ref="E147:E210" si="13">D147/3600+E146</f>
        <v>288.2</v>
      </c>
      <c r="F147" s="68">
        <f t="shared" ref="F147:F210" si="14">F146+0.5%</f>
        <v>0.65500000000000047</v>
      </c>
      <c r="G147" s="91">
        <f t="shared" ref="G147:G210" si="15">F147/E147</f>
        <v>2.2727272727272744E-3</v>
      </c>
    </row>
    <row r="148" spans="1:7">
      <c r="A148" s="66">
        <v>132</v>
      </c>
      <c r="B148" s="66">
        <v>175560</v>
      </c>
      <c r="C148" s="66">
        <v>2640</v>
      </c>
      <c r="D148">
        <f t="shared" si="12"/>
        <v>15840</v>
      </c>
      <c r="E148" s="70">
        <f t="shared" si="13"/>
        <v>292.59999999999997</v>
      </c>
      <c r="F148" s="68">
        <f t="shared" si="14"/>
        <v>0.66000000000000048</v>
      </c>
      <c r="G148" s="91">
        <f t="shared" si="15"/>
        <v>2.2556390977443628E-3</v>
      </c>
    </row>
    <row r="149" spans="1:7">
      <c r="A149" s="66">
        <v>133</v>
      </c>
      <c r="B149" s="66">
        <v>178220</v>
      </c>
      <c r="C149" s="66">
        <v>2660</v>
      </c>
      <c r="D149">
        <f t="shared" si="12"/>
        <v>15960</v>
      </c>
      <c r="E149" s="70">
        <f t="shared" si="13"/>
        <v>297.0333333333333</v>
      </c>
      <c r="F149" s="68">
        <f t="shared" si="14"/>
        <v>0.66500000000000048</v>
      </c>
      <c r="G149" s="91">
        <f t="shared" si="15"/>
        <v>2.2388059701492556E-3</v>
      </c>
    </row>
    <row r="150" spans="1:7">
      <c r="A150" s="66">
        <v>134</v>
      </c>
      <c r="B150" s="66">
        <v>180900</v>
      </c>
      <c r="C150" s="66">
        <v>2680</v>
      </c>
      <c r="D150">
        <f t="shared" si="12"/>
        <v>16080</v>
      </c>
      <c r="E150" s="70">
        <f t="shared" si="13"/>
        <v>301.49999999999994</v>
      </c>
      <c r="F150" s="68">
        <f t="shared" si="14"/>
        <v>0.67000000000000048</v>
      </c>
      <c r="G150" s="91">
        <f t="shared" si="15"/>
        <v>2.2222222222222244E-3</v>
      </c>
    </row>
    <row r="151" spans="1:7">
      <c r="A151" s="66">
        <v>135</v>
      </c>
      <c r="B151" s="66">
        <v>183600</v>
      </c>
      <c r="C151" s="66">
        <v>2700</v>
      </c>
      <c r="D151">
        <f t="shared" si="12"/>
        <v>16200</v>
      </c>
      <c r="E151" s="70">
        <f t="shared" si="13"/>
        <v>305.99999999999994</v>
      </c>
      <c r="F151" s="68">
        <f t="shared" si="14"/>
        <v>0.67500000000000049</v>
      </c>
      <c r="G151" s="91">
        <f t="shared" si="15"/>
        <v>2.2058823529411786E-3</v>
      </c>
    </row>
    <row r="152" spans="1:7">
      <c r="A152" s="66">
        <v>136</v>
      </c>
      <c r="B152" s="66">
        <v>186320</v>
      </c>
      <c r="C152" s="66">
        <v>2720</v>
      </c>
      <c r="D152">
        <f t="shared" si="12"/>
        <v>16320</v>
      </c>
      <c r="E152" s="70">
        <f t="shared" si="13"/>
        <v>310.5333333333333</v>
      </c>
      <c r="F152" s="68">
        <f t="shared" si="14"/>
        <v>0.68000000000000049</v>
      </c>
      <c r="G152" s="91">
        <f t="shared" si="15"/>
        <v>2.1897810218978121E-3</v>
      </c>
    </row>
    <row r="153" spans="1:7">
      <c r="A153" s="66">
        <v>137</v>
      </c>
      <c r="B153" s="66">
        <v>189060</v>
      </c>
      <c r="C153" s="66">
        <v>2740</v>
      </c>
      <c r="D153">
        <f t="shared" si="12"/>
        <v>16440</v>
      </c>
      <c r="E153" s="70">
        <f t="shared" si="13"/>
        <v>315.09999999999997</v>
      </c>
      <c r="F153" s="68">
        <f t="shared" si="14"/>
        <v>0.6850000000000005</v>
      </c>
      <c r="G153" s="91">
        <f t="shared" si="15"/>
        <v>2.1739130434782626E-3</v>
      </c>
    </row>
    <row r="154" spans="1:7">
      <c r="A154" s="66">
        <v>138</v>
      </c>
      <c r="B154" s="66">
        <v>191820</v>
      </c>
      <c r="C154" s="66">
        <v>2760</v>
      </c>
      <c r="D154">
        <f t="shared" si="12"/>
        <v>16560</v>
      </c>
      <c r="E154" s="70">
        <f t="shared" si="13"/>
        <v>319.7</v>
      </c>
      <c r="F154" s="68">
        <f t="shared" si="14"/>
        <v>0.6900000000000005</v>
      </c>
      <c r="G154" s="91">
        <f t="shared" si="15"/>
        <v>2.1582733812949657E-3</v>
      </c>
    </row>
    <row r="155" spans="1:7">
      <c r="A155" s="66">
        <v>139</v>
      </c>
      <c r="B155" s="66">
        <v>194600</v>
      </c>
      <c r="C155" s="66">
        <v>2780</v>
      </c>
      <c r="D155">
        <f t="shared" si="12"/>
        <v>16680</v>
      </c>
      <c r="E155" s="70">
        <f t="shared" si="13"/>
        <v>324.33333333333331</v>
      </c>
      <c r="F155" s="68">
        <f t="shared" si="14"/>
        <v>0.69500000000000051</v>
      </c>
      <c r="G155" s="91">
        <f t="shared" si="15"/>
        <v>2.1428571428571447E-3</v>
      </c>
    </row>
    <row r="156" spans="1:7">
      <c r="A156" s="66">
        <v>140</v>
      </c>
      <c r="B156" s="66">
        <v>197400</v>
      </c>
      <c r="C156" s="66">
        <v>2800</v>
      </c>
      <c r="D156">
        <f t="shared" si="12"/>
        <v>16800</v>
      </c>
      <c r="E156" s="70">
        <f t="shared" si="13"/>
        <v>329</v>
      </c>
      <c r="F156" s="68">
        <f t="shared" si="14"/>
        <v>0.70000000000000051</v>
      </c>
      <c r="G156" s="91">
        <f t="shared" si="15"/>
        <v>2.1276595744680864E-3</v>
      </c>
    </row>
    <row r="157" spans="1:7">
      <c r="A157" s="66">
        <v>141</v>
      </c>
      <c r="B157" s="66">
        <v>200220</v>
      </c>
      <c r="C157" s="66">
        <v>2820</v>
      </c>
      <c r="D157">
        <f t="shared" si="12"/>
        <v>16920</v>
      </c>
      <c r="E157" s="70">
        <f t="shared" si="13"/>
        <v>333.7</v>
      </c>
      <c r="F157" s="68">
        <f t="shared" si="14"/>
        <v>0.70500000000000052</v>
      </c>
      <c r="G157" s="91">
        <f t="shared" si="15"/>
        <v>2.1126760563380297E-3</v>
      </c>
    </row>
    <row r="158" spans="1:7">
      <c r="A158" s="66">
        <v>142</v>
      </c>
      <c r="B158" s="66">
        <v>203060</v>
      </c>
      <c r="C158" s="66">
        <v>2840</v>
      </c>
      <c r="D158">
        <f t="shared" si="12"/>
        <v>17040</v>
      </c>
      <c r="E158" s="70">
        <f t="shared" si="13"/>
        <v>338.43333333333334</v>
      </c>
      <c r="F158" s="68">
        <f t="shared" si="14"/>
        <v>0.71000000000000052</v>
      </c>
      <c r="G158" s="91">
        <f t="shared" si="15"/>
        <v>2.0979020979020992E-3</v>
      </c>
    </row>
    <row r="159" spans="1:7">
      <c r="A159" s="66">
        <v>143</v>
      </c>
      <c r="B159" s="66">
        <v>205920</v>
      </c>
      <c r="C159" s="66">
        <v>2860</v>
      </c>
      <c r="D159">
        <f t="shared" si="12"/>
        <v>17160</v>
      </c>
      <c r="E159" s="70">
        <f t="shared" si="13"/>
        <v>343.2</v>
      </c>
      <c r="F159" s="68">
        <f t="shared" si="14"/>
        <v>0.71500000000000052</v>
      </c>
      <c r="G159" s="91">
        <f t="shared" si="15"/>
        <v>2.083333333333335E-3</v>
      </c>
    </row>
    <row r="160" spans="1:7">
      <c r="A160" s="66">
        <v>144</v>
      </c>
      <c r="B160" s="66">
        <v>208800</v>
      </c>
      <c r="C160" s="66">
        <v>2880</v>
      </c>
      <c r="D160">
        <f t="shared" si="12"/>
        <v>17280</v>
      </c>
      <c r="E160" s="70">
        <f t="shared" si="13"/>
        <v>348</v>
      </c>
      <c r="F160" s="68">
        <f t="shared" si="14"/>
        <v>0.72000000000000053</v>
      </c>
      <c r="G160" s="91">
        <f t="shared" si="15"/>
        <v>2.0689655172413807E-3</v>
      </c>
    </row>
    <row r="161" spans="1:7">
      <c r="A161" s="66">
        <v>145</v>
      </c>
      <c r="B161" s="66">
        <v>211700</v>
      </c>
      <c r="C161" s="66">
        <v>2900</v>
      </c>
      <c r="D161">
        <f t="shared" si="12"/>
        <v>17400</v>
      </c>
      <c r="E161" s="70">
        <f t="shared" si="13"/>
        <v>352.83333333333331</v>
      </c>
      <c r="F161" s="68">
        <f t="shared" si="14"/>
        <v>0.72500000000000053</v>
      </c>
      <c r="G161" s="91">
        <f t="shared" si="15"/>
        <v>2.0547945205479467E-3</v>
      </c>
    </row>
    <row r="162" spans="1:7">
      <c r="A162" s="66">
        <v>146</v>
      </c>
      <c r="B162" s="66">
        <v>214620</v>
      </c>
      <c r="C162" s="66">
        <v>2920</v>
      </c>
      <c r="D162">
        <f t="shared" si="12"/>
        <v>17520</v>
      </c>
      <c r="E162" s="70">
        <f t="shared" si="13"/>
        <v>357.7</v>
      </c>
      <c r="F162" s="68">
        <f t="shared" si="14"/>
        <v>0.73000000000000054</v>
      </c>
      <c r="G162" s="91">
        <f t="shared" si="15"/>
        <v>2.0408163265306137E-3</v>
      </c>
    </row>
    <row r="163" spans="1:7">
      <c r="A163" s="66">
        <v>147</v>
      </c>
      <c r="B163" s="66">
        <v>217560</v>
      </c>
      <c r="C163" s="66">
        <v>2940</v>
      </c>
      <c r="D163">
        <f t="shared" si="12"/>
        <v>17640</v>
      </c>
      <c r="E163" s="70">
        <f t="shared" si="13"/>
        <v>362.59999999999997</v>
      </c>
      <c r="F163" s="68">
        <f t="shared" si="14"/>
        <v>0.73500000000000054</v>
      </c>
      <c r="G163" s="91">
        <f t="shared" si="15"/>
        <v>2.0270270270270289E-3</v>
      </c>
    </row>
    <row r="164" spans="1:7">
      <c r="A164" s="66">
        <v>148</v>
      </c>
      <c r="B164" s="66">
        <v>220520</v>
      </c>
      <c r="C164" s="66">
        <v>2960</v>
      </c>
      <c r="D164">
        <f t="shared" si="12"/>
        <v>17760</v>
      </c>
      <c r="E164" s="70">
        <f t="shared" si="13"/>
        <v>367.5333333333333</v>
      </c>
      <c r="F164" s="68">
        <f t="shared" si="14"/>
        <v>0.74000000000000055</v>
      </c>
      <c r="G164" s="91">
        <f t="shared" si="15"/>
        <v>2.0134228187919478E-3</v>
      </c>
    </row>
    <row r="165" spans="1:7">
      <c r="A165" s="66">
        <v>149</v>
      </c>
      <c r="B165" s="66">
        <v>223500</v>
      </c>
      <c r="C165" s="66">
        <v>2980</v>
      </c>
      <c r="D165">
        <f t="shared" si="12"/>
        <v>17880</v>
      </c>
      <c r="E165" s="70">
        <f t="shared" si="13"/>
        <v>372.49999999999994</v>
      </c>
      <c r="F165" s="68">
        <f t="shared" si="14"/>
        <v>0.74500000000000055</v>
      </c>
      <c r="G165" s="91">
        <f t="shared" si="15"/>
        <v>2.0000000000000018E-3</v>
      </c>
    </row>
    <row r="166" spans="1:7">
      <c r="A166" s="66">
        <v>150</v>
      </c>
      <c r="B166" s="66">
        <v>226500</v>
      </c>
      <c r="C166" s="66">
        <v>3000</v>
      </c>
      <c r="D166">
        <f t="shared" si="12"/>
        <v>18000</v>
      </c>
      <c r="E166" s="70">
        <f t="shared" si="13"/>
        <v>377.49999999999994</v>
      </c>
      <c r="F166" s="68">
        <f t="shared" si="14"/>
        <v>0.75000000000000056</v>
      </c>
      <c r="G166" s="91">
        <f t="shared" si="15"/>
        <v>1.986754966887419E-3</v>
      </c>
    </row>
    <row r="167" spans="1:7">
      <c r="A167" s="66">
        <v>151</v>
      </c>
      <c r="B167" s="66">
        <v>229520</v>
      </c>
      <c r="C167" s="66">
        <v>3020</v>
      </c>
      <c r="D167">
        <f t="shared" si="12"/>
        <v>18120</v>
      </c>
      <c r="E167" s="70">
        <f t="shared" si="13"/>
        <v>382.5333333333333</v>
      </c>
      <c r="F167" s="68">
        <f t="shared" si="14"/>
        <v>0.75500000000000056</v>
      </c>
      <c r="G167" s="91">
        <f t="shared" si="15"/>
        <v>1.9736842105263176E-3</v>
      </c>
    </row>
    <row r="168" spans="1:7">
      <c r="A168" s="66">
        <v>152</v>
      </c>
      <c r="B168" s="66">
        <v>232560</v>
      </c>
      <c r="C168" s="66">
        <v>3040</v>
      </c>
      <c r="D168">
        <f t="shared" si="12"/>
        <v>18240</v>
      </c>
      <c r="E168" s="70">
        <f t="shared" si="13"/>
        <v>387.59999999999997</v>
      </c>
      <c r="F168" s="68">
        <f t="shared" si="14"/>
        <v>0.76000000000000056</v>
      </c>
      <c r="G168" s="91">
        <f t="shared" si="15"/>
        <v>1.9607843137254919E-3</v>
      </c>
    </row>
    <row r="169" spans="1:7">
      <c r="A169" s="66">
        <v>153</v>
      </c>
      <c r="B169" s="66">
        <v>235620</v>
      </c>
      <c r="C169" s="66">
        <v>3060</v>
      </c>
      <c r="D169">
        <f t="shared" si="12"/>
        <v>18360</v>
      </c>
      <c r="E169" s="70">
        <f t="shared" si="13"/>
        <v>392.7</v>
      </c>
      <c r="F169" s="68">
        <f t="shared" si="14"/>
        <v>0.76500000000000057</v>
      </c>
      <c r="G169" s="91">
        <f t="shared" si="15"/>
        <v>1.9480519480519496E-3</v>
      </c>
    </row>
    <row r="170" spans="1:7">
      <c r="A170" s="66">
        <v>154</v>
      </c>
      <c r="B170" s="66">
        <v>238700</v>
      </c>
      <c r="C170" s="66">
        <v>3080</v>
      </c>
      <c r="D170">
        <f t="shared" si="12"/>
        <v>18480</v>
      </c>
      <c r="E170" s="70">
        <f t="shared" si="13"/>
        <v>397.83333333333331</v>
      </c>
      <c r="F170" s="68">
        <f t="shared" si="14"/>
        <v>0.77000000000000057</v>
      </c>
      <c r="G170" s="91">
        <f t="shared" si="15"/>
        <v>1.9354838709677435E-3</v>
      </c>
    </row>
    <row r="171" spans="1:7">
      <c r="A171" s="66">
        <v>155</v>
      </c>
      <c r="B171" s="66">
        <v>241800</v>
      </c>
      <c r="C171" s="66">
        <v>3100</v>
      </c>
      <c r="D171">
        <f t="shared" si="12"/>
        <v>18600</v>
      </c>
      <c r="E171" s="70">
        <f t="shared" si="13"/>
        <v>403</v>
      </c>
      <c r="F171" s="68">
        <f t="shared" si="14"/>
        <v>0.77500000000000058</v>
      </c>
      <c r="G171" s="91">
        <f t="shared" si="15"/>
        <v>1.9230769230769245E-3</v>
      </c>
    </row>
    <row r="172" spans="1:7">
      <c r="A172" s="66">
        <v>156</v>
      </c>
      <c r="B172" s="66">
        <v>244920</v>
      </c>
      <c r="C172" s="66">
        <v>3120</v>
      </c>
      <c r="D172">
        <f t="shared" si="12"/>
        <v>18720</v>
      </c>
      <c r="E172" s="70">
        <f t="shared" si="13"/>
        <v>408.2</v>
      </c>
      <c r="F172" s="68">
        <f t="shared" si="14"/>
        <v>0.78000000000000058</v>
      </c>
      <c r="G172" s="91">
        <f t="shared" si="15"/>
        <v>1.9108280254777085E-3</v>
      </c>
    </row>
    <row r="173" spans="1:7">
      <c r="A173" s="66">
        <v>157</v>
      </c>
      <c r="B173" s="66">
        <v>248060</v>
      </c>
      <c r="C173" s="66">
        <v>3140</v>
      </c>
      <c r="D173">
        <f t="shared" si="12"/>
        <v>18840</v>
      </c>
      <c r="E173" s="70">
        <f t="shared" si="13"/>
        <v>413.43333333333334</v>
      </c>
      <c r="F173" s="68">
        <f t="shared" si="14"/>
        <v>0.78500000000000059</v>
      </c>
      <c r="G173" s="91">
        <f t="shared" si="15"/>
        <v>1.8987341772151913E-3</v>
      </c>
    </row>
    <row r="174" spans="1:7">
      <c r="A174" s="66">
        <v>158</v>
      </c>
      <c r="B174" s="66">
        <v>251220</v>
      </c>
      <c r="C174" s="66">
        <v>3160</v>
      </c>
      <c r="D174">
        <f t="shared" si="12"/>
        <v>18960</v>
      </c>
      <c r="E174" s="70">
        <f t="shared" si="13"/>
        <v>418.7</v>
      </c>
      <c r="F174" s="68">
        <f t="shared" si="14"/>
        <v>0.79000000000000059</v>
      </c>
      <c r="G174" s="91">
        <f t="shared" si="15"/>
        <v>1.8867924528301902E-3</v>
      </c>
    </row>
    <row r="175" spans="1:7">
      <c r="A175" s="66">
        <v>159</v>
      </c>
      <c r="B175" s="66">
        <v>254400</v>
      </c>
      <c r="C175" s="66">
        <v>3180</v>
      </c>
      <c r="D175">
        <f t="shared" si="12"/>
        <v>19080</v>
      </c>
      <c r="E175" s="70">
        <f t="shared" si="13"/>
        <v>424</v>
      </c>
      <c r="F175" s="68">
        <f t="shared" si="14"/>
        <v>0.7950000000000006</v>
      </c>
      <c r="G175" s="91">
        <f t="shared" si="15"/>
        <v>1.8750000000000014E-3</v>
      </c>
    </row>
    <row r="176" spans="1:7">
      <c r="A176" s="66">
        <v>160</v>
      </c>
      <c r="B176" s="66">
        <v>257600</v>
      </c>
      <c r="C176" s="66">
        <v>3200</v>
      </c>
      <c r="D176">
        <f t="shared" si="12"/>
        <v>19200</v>
      </c>
      <c r="E176" s="70">
        <f t="shared" si="13"/>
        <v>429.33333333333331</v>
      </c>
      <c r="F176" s="68">
        <f t="shared" si="14"/>
        <v>0.8000000000000006</v>
      </c>
      <c r="G176" s="91">
        <f t="shared" si="15"/>
        <v>1.8633540372670822E-3</v>
      </c>
    </row>
    <row r="177" spans="1:7">
      <c r="A177" s="66">
        <v>161</v>
      </c>
      <c r="B177" s="66">
        <v>260820</v>
      </c>
      <c r="C177" s="66">
        <v>3220</v>
      </c>
      <c r="D177">
        <f t="shared" si="12"/>
        <v>19320</v>
      </c>
      <c r="E177" s="70">
        <f t="shared" si="13"/>
        <v>434.7</v>
      </c>
      <c r="F177" s="68">
        <f t="shared" si="14"/>
        <v>0.8050000000000006</v>
      </c>
      <c r="G177" s="91">
        <f t="shared" si="15"/>
        <v>1.8518518518518532E-3</v>
      </c>
    </row>
    <row r="178" spans="1:7">
      <c r="A178" s="66">
        <v>162</v>
      </c>
      <c r="B178" s="66">
        <v>264060</v>
      </c>
      <c r="C178" s="66">
        <v>3240</v>
      </c>
      <c r="D178">
        <f t="shared" si="12"/>
        <v>19440</v>
      </c>
      <c r="E178" s="70">
        <f t="shared" si="13"/>
        <v>440.09999999999997</v>
      </c>
      <c r="F178" s="68">
        <f t="shared" si="14"/>
        <v>0.81000000000000061</v>
      </c>
      <c r="G178" s="91">
        <f t="shared" si="15"/>
        <v>1.8404907975460138E-3</v>
      </c>
    </row>
    <row r="179" spans="1:7">
      <c r="A179" s="66">
        <v>163</v>
      </c>
      <c r="B179" s="66">
        <v>267320</v>
      </c>
      <c r="C179" s="66">
        <v>3260</v>
      </c>
      <c r="D179">
        <f t="shared" si="12"/>
        <v>19560</v>
      </c>
      <c r="E179" s="70">
        <f t="shared" si="13"/>
        <v>445.5333333333333</v>
      </c>
      <c r="F179" s="68">
        <f t="shared" si="14"/>
        <v>0.81500000000000061</v>
      </c>
      <c r="G179" s="91">
        <f t="shared" si="15"/>
        <v>1.8292682926829282E-3</v>
      </c>
    </row>
    <row r="180" spans="1:7">
      <c r="A180" s="66">
        <v>164</v>
      </c>
      <c r="B180" s="66">
        <v>270600</v>
      </c>
      <c r="C180" s="66">
        <v>3280</v>
      </c>
      <c r="D180">
        <f t="shared" si="12"/>
        <v>19680</v>
      </c>
      <c r="E180" s="70">
        <f t="shared" si="13"/>
        <v>450.99999999999994</v>
      </c>
      <c r="F180" s="68">
        <f t="shared" si="14"/>
        <v>0.82000000000000062</v>
      </c>
      <c r="G180" s="91">
        <f t="shared" si="15"/>
        <v>1.8181818181818197E-3</v>
      </c>
    </row>
    <row r="181" spans="1:7">
      <c r="A181" s="66">
        <v>165</v>
      </c>
      <c r="B181" s="66">
        <v>273900</v>
      </c>
      <c r="C181" s="66">
        <v>3300</v>
      </c>
      <c r="D181">
        <f t="shared" si="12"/>
        <v>19800</v>
      </c>
      <c r="E181" s="70">
        <f t="shared" si="13"/>
        <v>456.49999999999994</v>
      </c>
      <c r="F181" s="68">
        <f t="shared" si="14"/>
        <v>0.82500000000000062</v>
      </c>
      <c r="G181" s="91">
        <f t="shared" si="15"/>
        <v>1.8072289156626522E-3</v>
      </c>
    </row>
    <row r="182" spans="1:7">
      <c r="A182" s="66">
        <v>166</v>
      </c>
      <c r="B182" s="66">
        <v>277220</v>
      </c>
      <c r="C182" s="66">
        <v>3320</v>
      </c>
      <c r="D182">
        <f t="shared" si="12"/>
        <v>19920</v>
      </c>
      <c r="E182" s="70">
        <f t="shared" si="13"/>
        <v>462.0333333333333</v>
      </c>
      <c r="F182" s="68">
        <f t="shared" si="14"/>
        <v>0.83000000000000063</v>
      </c>
      <c r="G182" s="91">
        <f t="shared" si="15"/>
        <v>1.796407185628744E-3</v>
      </c>
    </row>
    <row r="183" spans="1:7">
      <c r="A183" s="66">
        <v>167</v>
      </c>
      <c r="B183" s="66">
        <v>280560</v>
      </c>
      <c r="C183" s="66">
        <v>3340</v>
      </c>
      <c r="D183">
        <f t="shared" si="12"/>
        <v>20040</v>
      </c>
      <c r="E183" s="70">
        <f t="shared" si="13"/>
        <v>467.59999999999997</v>
      </c>
      <c r="F183" s="68">
        <f t="shared" si="14"/>
        <v>0.83500000000000063</v>
      </c>
      <c r="G183" s="91">
        <f t="shared" si="15"/>
        <v>1.7857142857142872E-3</v>
      </c>
    </row>
    <row r="184" spans="1:7">
      <c r="A184" s="66">
        <v>168</v>
      </c>
      <c r="B184" s="66">
        <v>283920</v>
      </c>
      <c r="C184" s="66">
        <v>3360</v>
      </c>
      <c r="D184">
        <f t="shared" si="12"/>
        <v>20160</v>
      </c>
      <c r="E184" s="70">
        <f t="shared" si="13"/>
        <v>473.2</v>
      </c>
      <c r="F184" s="68">
        <f t="shared" si="14"/>
        <v>0.84000000000000064</v>
      </c>
      <c r="G184" s="91">
        <f t="shared" si="15"/>
        <v>1.7751479289940843E-3</v>
      </c>
    </row>
    <row r="185" spans="1:7">
      <c r="A185" s="66">
        <v>169</v>
      </c>
      <c r="B185" s="66">
        <v>287300</v>
      </c>
      <c r="C185" s="66">
        <v>3380</v>
      </c>
      <c r="D185">
        <f t="shared" si="12"/>
        <v>20280</v>
      </c>
      <c r="E185" s="70">
        <f t="shared" si="13"/>
        <v>478.83333333333331</v>
      </c>
      <c r="F185" s="68">
        <f t="shared" si="14"/>
        <v>0.84500000000000064</v>
      </c>
      <c r="G185" s="91">
        <f t="shared" si="15"/>
        <v>1.7647058823529425E-3</v>
      </c>
    </row>
    <row r="186" spans="1:7">
      <c r="A186" s="66">
        <v>170</v>
      </c>
      <c r="B186" s="66">
        <v>290700</v>
      </c>
      <c r="C186" s="66">
        <v>3400</v>
      </c>
      <c r="D186">
        <f t="shared" si="12"/>
        <v>20400</v>
      </c>
      <c r="E186" s="70">
        <f t="shared" si="13"/>
        <v>484.5</v>
      </c>
      <c r="F186" s="68">
        <f t="shared" si="14"/>
        <v>0.85000000000000064</v>
      </c>
      <c r="G186" s="91">
        <f t="shared" si="15"/>
        <v>1.754385964912282E-3</v>
      </c>
    </row>
    <row r="187" spans="1:7">
      <c r="A187" s="66">
        <v>171</v>
      </c>
      <c r="B187" s="66">
        <v>294120</v>
      </c>
      <c r="C187" s="66">
        <v>3420</v>
      </c>
      <c r="D187">
        <f t="shared" si="12"/>
        <v>20520</v>
      </c>
      <c r="E187" s="70">
        <f t="shared" si="13"/>
        <v>490.2</v>
      </c>
      <c r="F187" s="68">
        <f t="shared" si="14"/>
        <v>0.85500000000000065</v>
      </c>
      <c r="G187" s="91">
        <f t="shared" si="15"/>
        <v>1.7441860465116292E-3</v>
      </c>
    </row>
    <row r="188" spans="1:7">
      <c r="A188" s="66">
        <v>172</v>
      </c>
      <c r="B188" s="66">
        <v>297560</v>
      </c>
      <c r="C188" s="66">
        <v>3440</v>
      </c>
      <c r="D188">
        <f t="shared" si="12"/>
        <v>20640</v>
      </c>
      <c r="E188" s="70">
        <f t="shared" si="13"/>
        <v>495.93333333333334</v>
      </c>
      <c r="F188" s="68">
        <f t="shared" si="14"/>
        <v>0.86000000000000065</v>
      </c>
      <c r="G188" s="91">
        <f t="shared" si="15"/>
        <v>1.7341040462427759E-3</v>
      </c>
    </row>
    <row r="189" spans="1:7">
      <c r="A189" s="66">
        <v>173</v>
      </c>
      <c r="B189" s="66">
        <v>301020</v>
      </c>
      <c r="C189" s="66">
        <v>3460</v>
      </c>
      <c r="D189">
        <f t="shared" si="12"/>
        <v>20760</v>
      </c>
      <c r="E189" s="70">
        <f t="shared" si="13"/>
        <v>501.7</v>
      </c>
      <c r="F189" s="68">
        <f t="shared" si="14"/>
        <v>0.86500000000000066</v>
      </c>
      <c r="G189" s="91">
        <f t="shared" si="15"/>
        <v>1.724137931034484E-3</v>
      </c>
    </row>
    <row r="190" spans="1:7">
      <c r="A190" s="66">
        <v>174</v>
      </c>
      <c r="B190" s="66">
        <v>304500</v>
      </c>
      <c r="C190" s="66">
        <v>3480</v>
      </c>
      <c r="D190">
        <f t="shared" si="12"/>
        <v>20880</v>
      </c>
      <c r="E190" s="70">
        <f t="shared" si="13"/>
        <v>507.5</v>
      </c>
      <c r="F190" s="68">
        <f t="shared" si="14"/>
        <v>0.87000000000000066</v>
      </c>
      <c r="G190" s="91">
        <f t="shared" si="15"/>
        <v>1.7142857142857155E-3</v>
      </c>
    </row>
    <row r="191" spans="1:7">
      <c r="A191" s="66">
        <v>175</v>
      </c>
      <c r="B191" s="66">
        <v>308000</v>
      </c>
      <c r="C191" s="66">
        <v>3500</v>
      </c>
      <c r="D191">
        <f t="shared" si="12"/>
        <v>21000</v>
      </c>
      <c r="E191" s="70">
        <f t="shared" si="13"/>
        <v>513.33333333333337</v>
      </c>
      <c r="F191" s="68">
        <f t="shared" si="14"/>
        <v>0.87500000000000067</v>
      </c>
      <c r="G191" s="91">
        <f t="shared" si="15"/>
        <v>1.7045454545454558E-3</v>
      </c>
    </row>
    <row r="192" spans="1:7">
      <c r="A192" s="66">
        <v>176</v>
      </c>
      <c r="B192" s="66">
        <v>311520</v>
      </c>
      <c r="C192" s="66">
        <v>3520</v>
      </c>
      <c r="D192">
        <f t="shared" si="12"/>
        <v>21120</v>
      </c>
      <c r="E192" s="70">
        <f t="shared" si="13"/>
        <v>519.20000000000005</v>
      </c>
      <c r="F192" s="68">
        <f t="shared" si="14"/>
        <v>0.88000000000000067</v>
      </c>
      <c r="G192" s="91">
        <f t="shared" si="15"/>
        <v>1.6949152542372892E-3</v>
      </c>
    </row>
    <row r="193" spans="1:7">
      <c r="A193" s="66">
        <v>177</v>
      </c>
      <c r="B193" s="66">
        <v>315060</v>
      </c>
      <c r="C193" s="66">
        <v>3540</v>
      </c>
      <c r="D193">
        <f t="shared" si="12"/>
        <v>21240</v>
      </c>
      <c r="E193" s="70">
        <f t="shared" si="13"/>
        <v>525.1</v>
      </c>
      <c r="F193" s="68">
        <f t="shared" si="14"/>
        <v>0.88500000000000068</v>
      </c>
      <c r="G193" s="91">
        <f t="shared" si="15"/>
        <v>1.6853932584269674E-3</v>
      </c>
    </row>
    <row r="194" spans="1:7">
      <c r="A194" s="66">
        <v>178</v>
      </c>
      <c r="B194" s="66">
        <v>318620</v>
      </c>
      <c r="C194" s="66">
        <v>3560</v>
      </c>
      <c r="D194">
        <f t="shared" si="12"/>
        <v>21360</v>
      </c>
      <c r="E194" s="70">
        <f t="shared" si="13"/>
        <v>531.0333333333333</v>
      </c>
      <c r="F194" s="68">
        <f t="shared" si="14"/>
        <v>0.89000000000000068</v>
      </c>
      <c r="G194" s="91">
        <f t="shared" si="15"/>
        <v>1.6759776536312862E-3</v>
      </c>
    </row>
    <row r="195" spans="1:7">
      <c r="A195" s="66">
        <v>179</v>
      </c>
      <c r="B195" s="66">
        <v>322200</v>
      </c>
      <c r="C195" s="66">
        <v>3580</v>
      </c>
      <c r="D195">
        <f t="shared" si="12"/>
        <v>21480</v>
      </c>
      <c r="E195" s="70">
        <f t="shared" si="13"/>
        <v>537</v>
      </c>
      <c r="F195" s="68">
        <f t="shared" si="14"/>
        <v>0.89500000000000068</v>
      </c>
      <c r="G195" s="91">
        <f t="shared" si="15"/>
        <v>1.6666666666666679E-3</v>
      </c>
    </row>
    <row r="196" spans="1:7">
      <c r="A196" s="66">
        <v>180</v>
      </c>
      <c r="B196" s="66">
        <v>325800</v>
      </c>
      <c r="C196" s="66">
        <v>3600</v>
      </c>
      <c r="D196">
        <f t="shared" si="12"/>
        <v>21600</v>
      </c>
      <c r="E196" s="70">
        <f t="shared" si="13"/>
        <v>543</v>
      </c>
      <c r="F196" s="68">
        <f t="shared" si="14"/>
        <v>0.90000000000000069</v>
      </c>
      <c r="G196" s="91">
        <f t="shared" si="15"/>
        <v>1.6574585635359129E-3</v>
      </c>
    </row>
    <row r="197" spans="1:7">
      <c r="A197" s="66">
        <v>181</v>
      </c>
      <c r="B197" s="66">
        <v>329420</v>
      </c>
      <c r="C197" s="66">
        <v>3620</v>
      </c>
      <c r="D197">
        <f t="shared" si="12"/>
        <v>21720</v>
      </c>
      <c r="E197" s="70">
        <f t="shared" si="13"/>
        <v>549.0333333333333</v>
      </c>
      <c r="F197" s="68">
        <f t="shared" si="14"/>
        <v>0.90500000000000069</v>
      </c>
      <c r="G197" s="91">
        <f t="shared" si="15"/>
        <v>1.6483516483516497E-3</v>
      </c>
    </row>
    <row r="198" spans="1:7">
      <c r="A198" s="66">
        <v>182</v>
      </c>
      <c r="B198" s="66">
        <v>333060</v>
      </c>
      <c r="C198" s="66">
        <v>3640</v>
      </c>
      <c r="D198">
        <f t="shared" si="12"/>
        <v>21840</v>
      </c>
      <c r="E198" s="70">
        <f t="shared" si="13"/>
        <v>555.1</v>
      </c>
      <c r="F198" s="68">
        <f t="shared" si="14"/>
        <v>0.9100000000000007</v>
      </c>
      <c r="G198" s="91">
        <f t="shared" si="15"/>
        <v>1.639344262295083E-3</v>
      </c>
    </row>
    <row r="199" spans="1:7">
      <c r="A199" s="66">
        <v>183</v>
      </c>
      <c r="B199" s="66">
        <v>336720</v>
      </c>
      <c r="C199" s="66">
        <v>3660</v>
      </c>
      <c r="D199">
        <f t="shared" si="12"/>
        <v>21960</v>
      </c>
      <c r="E199" s="70">
        <f t="shared" si="13"/>
        <v>561.20000000000005</v>
      </c>
      <c r="F199" s="68">
        <f t="shared" si="14"/>
        <v>0.9150000000000007</v>
      </c>
      <c r="G199" s="91">
        <f t="shared" si="15"/>
        <v>1.6304347826086969E-3</v>
      </c>
    </row>
    <row r="200" spans="1:7">
      <c r="A200" s="66">
        <v>184</v>
      </c>
      <c r="B200" s="66">
        <v>340400</v>
      </c>
      <c r="C200" s="66">
        <v>3680</v>
      </c>
      <c r="D200">
        <f t="shared" si="12"/>
        <v>22080</v>
      </c>
      <c r="E200" s="70">
        <f t="shared" si="13"/>
        <v>567.33333333333337</v>
      </c>
      <c r="F200" s="68">
        <f t="shared" si="14"/>
        <v>0.92000000000000071</v>
      </c>
      <c r="G200" s="91">
        <f t="shared" si="15"/>
        <v>1.6216216216216228E-3</v>
      </c>
    </row>
    <row r="201" spans="1:7">
      <c r="A201" s="66">
        <v>185</v>
      </c>
      <c r="B201" s="66">
        <v>344100</v>
      </c>
      <c r="C201" s="66">
        <v>3700</v>
      </c>
      <c r="D201">
        <f t="shared" si="12"/>
        <v>22200</v>
      </c>
      <c r="E201" s="70">
        <f t="shared" si="13"/>
        <v>573.5</v>
      </c>
      <c r="F201" s="68">
        <f t="shared" si="14"/>
        <v>0.92500000000000071</v>
      </c>
      <c r="G201" s="91">
        <f t="shared" si="15"/>
        <v>1.6129032258064529E-3</v>
      </c>
    </row>
    <row r="202" spans="1:7">
      <c r="A202" s="66">
        <v>186</v>
      </c>
      <c r="B202" s="66">
        <v>347820</v>
      </c>
      <c r="C202" s="66">
        <v>3720</v>
      </c>
      <c r="D202">
        <f t="shared" si="12"/>
        <v>22320</v>
      </c>
      <c r="E202" s="70">
        <f t="shared" si="13"/>
        <v>579.70000000000005</v>
      </c>
      <c r="F202" s="68">
        <f t="shared" si="14"/>
        <v>0.93000000000000071</v>
      </c>
      <c r="G202" s="91">
        <f t="shared" si="15"/>
        <v>1.6042780748663113E-3</v>
      </c>
    </row>
    <row r="203" spans="1:7">
      <c r="A203" s="66">
        <v>187</v>
      </c>
      <c r="B203" s="66">
        <v>351560</v>
      </c>
      <c r="C203" s="66">
        <v>3740</v>
      </c>
      <c r="D203">
        <f t="shared" si="12"/>
        <v>22440</v>
      </c>
      <c r="E203" s="70">
        <f t="shared" si="13"/>
        <v>585.93333333333339</v>
      </c>
      <c r="F203" s="68">
        <f t="shared" si="14"/>
        <v>0.93500000000000072</v>
      </c>
      <c r="G203" s="91">
        <f t="shared" si="15"/>
        <v>1.5957446808510648E-3</v>
      </c>
    </row>
    <row r="204" spans="1:7">
      <c r="A204" s="66">
        <v>188</v>
      </c>
      <c r="B204" s="66">
        <v>355320</v>
      </c>
      <c r="C204" s="66">
        <v>3760</v>
      </c>
      <c r="D204">
        <f t="shared" si="12"/>
        <v>22560</v>
      </c>
      <c r="E204" s="70">
        <f t="shared" si="13"/>
        <v>592.20000000000005</v>
      </c>
      <c r="F204" s="68">
        <f t="shared" si="14"/>
        <v>0.94000000000000072</v>
      </c>
      <c r="G204" s="91">
        <f t="shared" si="15"/>
        <v>1.5873015873015884E-3</v>
      </c>
    </row>
    <row r="205" spans="1:7">
      <c r="A205" s="66">
        <v>189</v>
      </c>
      <c r="B205" s="66">
        <v>359100</v>
      </c>
      <c r="C205" s="66">
        <v>3780</v>
      </c>
      <c r="D205">
        <f t="shared" si="12"/>
        <v>22680</v>
      </c>
      <c r="E205" s="70">
        <f t="shared" si="13"/>
        <v>598.5</v>
      </c>
      <c r="F205" s="68">
        <f t="shared" si="14"/>
        <v>0.94500000000000073</v>
      </c>
      <c r="G205" s="91">
        <f t="shared" si="15"/>
        <v>1.5789473684210539E-3</v>
      </c>
    </row>
    <row r="206" spans="1:7">
      <c r="A206" s="66">
        <v>190</v>
      </c>
      <c r="B206" s="66">
        <v>362900</v>
      </c>
      <c r="C206" s="66">
        <v>3800</v>
      </c>
      <c r="D206">
        <f t="shared" si="12"/>
        <v>22800</v>
      </c>
      <c r="E206" s="70">
        <f t="shared" si="13"/>
        <v>604.83333333333337</v>
      </c>
      <c r="F206" s="68">
        <f t="shared" si="14"/>
        <v>0.95000000000000073</v>
      </c>
      <c r="G206" s="91">
        <f t="shared" si="15"/>
        <v>1.5706806282722524E-3</v>
      </c>
    </row>
    <row r="207" spans="1:7">
      <c r="A207" s="66">
        <v>191</v>
      </c>
      <c r="B207" s="66">
        <v>366720</v>
      </c>
      <c r="C207" s="66">
        <v>3820</v>
      </c>
      <c r="D207">
        <f t="shared" si="12"/>
        <v>22920</v>
      </c>
      <c r="E207" s="70">
        <f t="shared" si="13"/>
        <v>611.20000000000005</v>
      </c>
      <c r="F207" s="68">
        <f t="shared" si="14"/>
        <v>0.95500000000000074</v>
      </c>
      <c r="G207" s="91">
        <f t="shared" si="15"/>
        <v>1.5625000000000012E-3</v>
      </c>
    </row>
    <row r="208" spans="1:7">
      <c r="A208" s="66">
        <v>192</v>
      </c>
      <c r="B208" s="66">
        <v>370560</v>
      </c>
      <c r="C208" s="66">
        <v>3840</v>
      </c>
      <c r="D208">
        <f t="shared" si="12"/>
        <v>23040</v>
      </c>
      <c r="E208" s="70">
        <f t="shared" si="13"/>
        <v>617.6</v>
      </c>
      <c r="F208" s="68">
        <f t="shared" si="14"/>
        <v>0.96000000000000074</v>
      </c>
      <c r="G208" s="91">
        <f t="shared" si="15"/>
        <v>1.5544041450777214E-3</v>
      </c>
    </row>
    <row r="209" spans="1:7">
      <c r="A209" s="66">
        <v>193</v>
      </c>
      <c r="B209" s="66">
        <v>374420</v>
      </c>
      <c r="C209" s="66">
        <v>3860</v>
      </c>
      <c r="D209">
        <f t="shared" si="12"/>
        <v>23160</v>
      </c>
      <c r="E209" s="70">
        <f t="shared" si="13"/>
        <v>624.0333333333333</v>
      </c>
      <c r="F209" s="68">
        <f t="shared" si="14"/>
        <v>0.96500000000000075</v>
      </c>
      <c r="G209" s="91">
        <f t="shared" si="15"/>
        <v>1.5463917525773208E-3</v>
      </c>
    </row>
    <row r="210" spans="1:7">
      <c r="A210" s="66">
        <v>194</v>
      </c>
      <c r="B210" s="66">
        <v>378300</v>
      </c>
      <c r="C210" s="66">
        <v>3880</v>
      </c>
      <c r="D210">
        <f t="shared" si="12"/>
        <v>23280</v>
      </c>
      <c r="E210" s="70">
        <f t="shared" si="13"/>
        <v>630.5</v>
      </c>
      <c r="F210" s="68">
        <f t="shared" si="14"/>
        <v>0.97000000000000075</v>
      </c>
      <c r="G210" s="91">
        <f t="shared" si="15"/>
        <v>1.5384615384615395E-3</v>
      </c>
    </row>
    <row r="211" spans="1:7">
      <c r="A211" s="66">
        <v>195</v>
      </c>
      <c r="B211" s="66">
        <v>382200</v>
      </c>
      <c r="C211" s="66">
        <v>3900</v>
      </c>
      <c r="D211">
        <f t="shared" ref="D211:D266" si="16">C211/10*60</f>
        <v>23400</v>
      </c>
      <c r="E211" s="70">
        <f t="shared" ref="E211:E265" si="17">D211/3600+E210</f>
        <v>637</v>
      </c>
      <c r="F211" s="68">
        <f t="shared" ref="F211:F266" si="18">F210+0.5%</f>
        <v>0.97500000000000075</v>
      </c>
      <c r="G211" s="91">
        <f t="shared" ref="G211:G265" si="19">F211/E211</f>
        <v>1.5306122448979604E-3</v>
      </c>
    </row>
    <row r="212" spans="1:7">
      <c r="A212" s="66">
        <v>196</v>
      </c>
      <c r="B212" s="66">
        <v>386120</v>
      </c>
      <c r="C212" s="66">
        <v>3920</v>
      </c>
      <c r="D212">
        <f t="shared" si="16"/>
        <v>23520</v>
      </c>
      <c r="E212" s="70">
        <f t="shared" si="17"/>
        <v>643.5333333333333</v>
      </c>
      <c r="F212" s="68">
        <f t="shared" si="18"/>
        <v>0.98000000000000076</v>
      </c>
      <c r="G212" s="91">
        <f t="shared" si="19"/>
        <v>1.5228426395939099E-3</v>
      </c>
    </row>
    <row r="213" spans="1:7">
      <c r="A213" s="66">
        <v>197</v>
      </c>
      <c r="B213" s="66">
        <v>390060</v>
      </c>
      <c r="C213" s="66">
        <v>3940</v>
      </c>
      <c r="D213">
        <f t="shared" si="16"/>
        <v>23640</v>
      </c>
      <c r="E213" s="70">
        <f t="shared" si="17"/>
        <v>650.1</v>
      </c>
      <c r="F213" s="68">
        <f t="shared" si="18"/>
        <v>0.98500000000000076</v>
      </c>
      <c r="G213" s="91">
        <f t="shared" si="19"/>
        <v>1.5151515151515162E-3</v>
      </c>
    </row>
    <row r="214" spans="1:7">
      <c r="A214" s="66">
        <v>198</v>
      </c>
      <c r="B214" s="66">
        <v>394020</v>
      </c>
      <c r="C214" s="66">
        <v>3960</v>
      </c>
      <c r="D214">
        <f t="shared" si="16"/>
        <v>23760</v>
      </c>
      <c r="E214" s="70">
        <f t="shared" si="17"/>
        <v>656.7</v>
      </c>
      <c r="F214" s="68">
        <f t="shared" si="18"/>
        <v>0.99000000000000077</v>
      </c>
      <c r="G214" s="91">
        <f t="shared" si="19"/>
        <v>1.5075376884422121E-3</v>
      </c>
    </row>
    <row r="215" spans="1:7">
      <c r="A215" s="66">
        <v>199</v>
      </c>
      <c r="B215" s="66">
        <v>398000</v>
      </c>
      <c r="C215" s="66">
        <v>3980</v>
      </c>
      <c r="D215">
        <f t="shared" si="16"/>
        <v>23880</v>
      </c>
      <c r="E215" s="70">
        <f t="shared" si="17"/>
        <v>663.33333333333337</v>
      </c>
      <c r="F215" s="68">
        <f t="shared" si="18"/>
        <v>0.99500000000000077</v>
      </c>
      <c r="G215" s="91">
        <f t="shared" si="19"/>
        <v>1.5000000000000011E-3</v>
      </c>
    </row>
    <row r="216" spans="1:7">
      <c r="A216" s="66">
        <v>200</v>
      </c>
      <c r="B216" s="66">
        <v>402000</v>
      </c>
      <c r="C216" s="66">
        <v>4000</v>
      </c>
      <c r="D216">
        <f t="shared" si="16"/>
        <v>24000</v>
      </c>
      <c r="E216" s="70">
        <f t="shared" si="17"/>
        <v>670</v>
      </c>
      <c r="F216" s="68">
        <f t="shared" si="18"/>
        <v>1.0000000000000007</v>
      </c>
      <c r="G216" s="91">
        <f t="shared" si="19"/>
        <v>1.4925373134328369E-3</v>
      </c>
    </row>
    <row r="217" spans="1:7">
      <c r="A217" s="66">
        <v>201</v>
      </c>
      <c r="B217" s="66">
        <v>406020</v>
      </c>
      <c r="C217" s="66">
        <v>4020</v>
      </c>
      <c r="D217">
        <f t="shared" si="16"/>
        <v>24120</v>
      </c>
      <c r="E217" s="70">
        <f t="shared" si="17"/>
        <v>676.7</v>
      </c>
      <c r="F217" s="68">
        <f t="shared" si="18"/>
        <v>1.0050000000000006</v>
      </c>
      <c r="G217" s="91">
        <f t="shared" si="19"/>
        <v>1.4851485148514858E-3</v>
      </c>
    </row>
    <row r="218" spans="1:7">
      <c r="A218" s="66">
        <v>202</v>
      </c>
      <c r="B218" s="66">
        <v>410060</v>
      </c>
      <c r="C218" s="66">
        <v>4040</v>
      </c>
      <c r="D218">
        <f t="shared" si="16"/>
        <v>24240</v>
      </c>
      <c r="E218" s="70">
        <f t="shared" si="17"/>
        <v>683.43333333333339</v>
      </c>
      <c r="F218" s="68">
        <f t="shared" si="18"/>
        <v>1.0100000000000005</v>
      </c>
      <c r="G218" s="91">
        <f t="shared" si="19"/>
        <v>1.4778325123152715E-3</v>
      </c>
    </row>
    <row r="219" spans="1:7">
      <c r="A219" s="66">
        <v>203</v>
      </c>
      <c r="B219" s="66">
        <v>414120</v>
      </c>
      <c r="C219" s="66">
        <v>4060</v>
      </c>
      <c r="D219">
        <f t="shared" si="16"/>
        <v>24360</v>
      </c>
      <c r="E219" s="70">
        <f t="shared" si="17"/>
        <v>690.2</v>
      </c>
      <c r="F219" s="68">
        <f t="shared" si="18"/>
        <v>1.0150000000000003</v>
      </c>
      <c r="G219" s="91">
        <f t="shared" si="19"/>
        <v>1.4705882352941181E-3</v>
      </c>
    </row>
    <row r="220" spans="1:7">
      <c r="A220" s="66">
        <v>204</v>
      </c>
      <c r="B220" s="66">
        <v>418200</v>
      </c>
      <c r="C220" s="66">
        <v>4080</v>
      </c>
      <c r="D220">
        <f t="shared" si="16"/>
        <v>24480</v>
      </c>
      <c r="E220" s="70">
        <f t="shared" si="17"/>
        <v>697</v>
      </c>
      <c r="F220" s="68">
        <f t="shared" si="18"/>
        <v>1.0200000000000002</v>
      </c>
      <c r="G220" s="91">
        <f t="shared" si="19"/>
        <v>1.4634146341463419E-3</v>
      </c>
    </row>
    <row r="221" spans="1:7">
      <c r="A221" s="66">
        <v>205</v>
      </c>
      <c r="B221" s="66">
        <v>422300</v>
      </c>
      <c r="C221" s="66">
        <v>4100</v>
      </c>
      <c r="D221">
        <f t="shared" si="16"/>
        <v>24600</v>
      </c>
      <c r="E221" s="70">
        <f t="shared" si="17"/>
        <v>703.83333333333337</v>
      </c>
      <c r="F221" s="68">
        <f t="shared" si="18"/>
        <v>1.0250000000000001</v>
      </c>
      <c r="G221" s="91">
        <f t="shared" si="19"/>
        <v>1.4563106796116505E-3</v>
      </c>
    </row>
    <row r="222" spans="1:7">
      <c r="A222" s="66">
        <v>206</v>
      </c>
      <c r="B222" s="66">
        <v>426420</v>
      </c>
      <c r="C222" s="66">
        <v>4120</v>
      </c>
      <c r="D222">
        <f t="shared" si="16"/>
        <v>24720</v>
      </c>
      <c r="E222" s="70">
        <f t="shared" si="17"/>
        <v>710.7</v>
      </c>
      <c r="F222" s="68">
        <f t="shared" si="18"/>
        <v>1.03</v>
      </c>
      <c r="G222" s="91">
        <f t="shared" si="19"/>
        <v>1.4492753623188406E-3</v>
      </c>
    </row>
    <row r="223" spans="1:7">
      <c r="A223" s="66">
        <v>207</v>
      </c>
      <c r="B223" s="66">
        <v>430560</v>
      </c>
      <c r="C223" s="66">
        <v>4140</v>
      </c>
      <c r="D223">
        <f t="shared" si="16"/>
        <v>24840</v>
      </c>
      <c r="E223" s="70">
        <f t="shared" si="17"/>
        <v>717.6</v>
      </c>
      <c r="F223" s="68">
        <f t="shared" si="18"/>
        <v>1.0349999999999999</v>
      </c>
      <c r="G223" s="91">
        <f t="shared" si="19"/>
        <v>1.4423076923076922E-3</v>
      </c>
    </row>
    <row r="224" spans="1:7">
      <c r="A224" s="66">
        <v>208</v>
      </c>
      <c r="B224" s="66">
        <v>434720</v>
      </c>
      <c r="C224" s="66">
        <v>4160</v>
      </c>
      <c r="D224">
        <f t="shared" si="16"/>
        <v>24960</v>
      </c>
      <c r="E224" s="70">
        <f t="shared" si="17"/>
        <v>724.5333333333333</v>
      </c>
      <c r="F224" s="68">
        <f t="shared" si="18"/>
        <v>1.0399999999999998</v>
      </c>
      <c r="G224" s="91">
        <f t="shared" si="19"/>
        <v>1.4354066985645931E-3</v>
      </c>
    </row>
    <row r="225" spans="1:7">
      <c r="A225" s="66">
        <v>209</v>
      </c>
      <c r="B225" s="66">
        <v>438900</v>
      </c>
      <c r="C225" s="66">
        <v>4180</v>
      </c>
      <c r="D225">
        <f t="shared" si="16"/>
        <v>25080</v>
      </c>
      <c r="E225" s="70">
        <f t="shared" si="17"/>
        <v>731.5</v>
      </c>
      <c r="F225" s="68">
        <f t="shared" si="18"/>
        <v>1.0449999999999997</v>
      </c>
      <c r="G225" s="91">
        <f t="shared" si="19"/>
        <v>1.4285714285714281E-3</v>
      </c>
    </row>
    <row r="226" spans="1:7">
      <c r="A226" s="66">
        <v>210</v>
      </c>
      <c r="B226" s="66">
        <v>443100</v>
      </c>
      <c r="C226" s="66">
        <v>4200</v>
      </c>
      <c r="D226">
        <f t="shared" si="16"/>
        <v>25200</v>
      </c>
      <c r="E226" s="70">
        <f t="shared" si="17"/>
        <v>738.5</v>
      </c>
      <c r="F226" s="68">
        <f t="shared" si="18"/>
        <v>1.0499999999999996</v>
      </c>
      <c r="G226" s="91">
        <f t="shared" si="19"/>
        <v>1.4218009478672981E-3</v>
      </c>
    </row>
    <row r="227" spans="1:7">
      <c r="A227" s="66">
        <v>211</v>
      </c>
      <c r="B227" s="66">
        <v>447320</v>
      </c>
      <c r="C227" s="66">
        <v>4220</v>
      </c>
      <c r="D227">
        <f t="shared" si="16"/>
        <v>25320</v>
      </c>
      <c r="E227" s="70">
        <f t="shared" si="17"/>
        <v>745.5333333333333</v>
      </c>
      <c r="F227" s="68">
        <f t="shared" si="18"/>
        <v>1.0549999999999995</v>
      </c>
      <c r="G227" s="91">
        <f t="shared" si="19"/>
        <v>1.415094339622641E-3</v>
      </c>
    </row>
    <row r="228" spans="1:7">
      <c r="A228" s="66">
        <v>212</v>
      </c>
      <c r="B228" s="66">
        <v>451560</v>
      </c>
      <c r="C228" s="66">
        <v>4240</v>
      </c>
      <c r="D228">
        <f t="shared" si="16"/>
        <v>25440</v>
      </c>
      <c r="E228" s="70">
        <f t="shared" si="17"/>
        <v>752.6</v>
      </c>
      <c r="F228" s="68">
        <f t="shared" si="18"/>
        <v>1.0599999999999994</v>
      </c>
      <c r="G228" s="91">
        <f t="shared" si="19"/>
        <v>1.4084507042253513E-3</v>
      </c>
    </row>
    <row r="229" spans="1:7">
      <c r="A229" s="66">
        <v>213</v>
      </c>
      <c r="B229" s="66">
        <v>455820</v>
      </c>
      <c r="C229" s="66">
        <v>4260</v>
      </c>
      <c r="D229">
        <f t="shared" si="16"/>
        <v>25560</v>
      </c>
      <c r="E229" s="70">
        <f t="shared" si="17"/>
        <v>759.7</v>
      </c>
      <c r="F229" s="68">
        <f t="shared" si="18"/>
        <v>1.0649999999999993</v>
      </c>
      <c r="G229" s="91">
        <f t="shared" si="19"/>
        <v>1.4018691588785037E-3</v>
      </c>
    </row>
    <row r="230" spans="1:7">
      <c r="A230" s="66">
        <v>214</v>
      </c>
      <c r="B230" s="66">
        <v>460100</v>
      </c>
      <c r="C230" s="66">
        <v>4280</v>
      </c>
      <c r="D230">
        <f t="shared" si="16"/>
        <v>25680</v>
      </c>
      <c r="E230" s="70">
        <f t="shared" si="17"/>
        <v>766.83333333333337</v>
      </c>
      <c r="F230" s="68">
        <f t="shared" si="18"/>
        <v>1.0699999999999992</v>
      </c>
      <c r="G230" s="91">
        <f t="shared" si="19"/>
        <v>1.3953488372093013E-3</v>
      </c>
    </row>
    <row r="231" spans="1:7">
      <c r="A231" s="66">
        <v>215</v>
      </c>
      <c r="B231" s="66">
        <v>464400</v>
      </c>
      <c r="C231" s="66">
        <v>4300</v>
      </c>
      <c r="D231">
        <f t="shared" si="16"/>
        <v>25800</v>
      </c>
      <c r="E231" s="70">
        <f t="shared" si="17"/>
        <v>774</v>
      </c>
      <c r="F231" s="68">
        <f t="shared" si="18"/>
        <v>1.0749999999999991</v>
      </c>
      <c r="G231" s="91">
        <f t="shared" si="19"/>
        <v>1.3888888888888876E-3</v>
      </c>
    </row>
    <row r="232" spans="1:7">
      <c r="A232" s="66">
        <v>216</v>
      </c>
      <c r="B232" s="66">
        <v>468720</v>
      </c>
      <c r="C232" s="66">
        <v>4320</v>
      </c>
      <c r="D232">
        <f t="shared" si="16"/>
        <v>25920</v>
      </c>
      <c r="E232" s="70">
        <f t="shared" si="17"/>
        <v>781.2</v>
      </c>
      <c r="F232" s="68">
        <f t="shared" si="18"/>
        <v>1.079999999999999</v>
      </c>
      <c r="G232" s="91">
        <f t="shared" si="19"/>
        <v>1.3824884792626715E-3</v>
      </c>
    </row>
    <row r="233" spans="1:7">
      <c r="A233" s="66">
        <v>217</v>
      </c>
      <c r="B233" s="66">
        <v>473060</v>
      </c>
      <c r="C233" s="66">
        <v>4340</v>
      </c>
      <c r="D233">
        <f t="shared" si="16"/>
        <v>26040</v>
      </c>
      <c r="E233" s="70">
        <f t="shared" si="17"/>
        <v>788.43333333333339</v>
      </c>
      <c r="F233" s="68">
        <f t="shared" si="18"/>
        <v>1.0849999999999989</v>
      </c>
      <c r="G233" s="91">
        <f t="shared" si="19"/>
        <v>1.376146788990824E-3</v>
      </c>
    </row>
    <row r="234" spans="1:7">
      <c r="A234" s="66">
        <v>218</v>
      </c>
      <c r="B234" s="66">
        <v>477420</v>
      </c>
      <c r="C234" s="66">
        <v>4360</v>
      </c>
      <c r="D234">
        <f t="shared" si="16"/>
        <v>26160</v>
      </c>
      <c r="E234" s="70">
        <f t="shared" si="17"/>
        <v>795.7</v>
      </c>
      <c r="F234" s="68">
        <f t="shared" si="18"/>
        <v>1.0899999999999987</v>
      </c>
      <c r="G234" s="91">
        <f t="shared" si="19"/>
        <v>1.3698630136986284E-3</v>
      </c>
    </row>
    <row r="235" spans="1:7">
      <c r="A235" s="66">
        <v>219</v>
      </c>
      <c r="B235" s="66">
        <v>481800</v>
      </c>
      <c r="C235" s="66">
        <v>4380</v>
      </c>
      <c r="D235">
        <f t="shared" si="16"/>
        <v>26280</v>
      </c>
      <c r="E235" s="70">
        <f t="shared" si="17"/>
        <v>803</v>
      </c>
      <c r="F235" s="68">
        <f t="shared" si="18"/>
        <v>1.0949999999999986</v>
      </c>
      <c r="G235" s="91">
        <f t="shared" si="19"/>
        <v>1.363636363636362E-3</v>
      </c>
    </row>
    <row r="236" spans="1:7">
      <c r="A236" s="66">
        <v>220</v>
      </c>
      <c r="B236" s="66">
        <v>486200</v>
      </c>
      <c r="C236" s="66">
        <v>4400</v>
      </c>
      <c r="D236">
        <f t="shared" si="16"/>
        <v>26400</v>
      </c>
      <c r="E236" s="70">
        <f t="shared" si="17"/>
        <v>810.33333333333337</v>
      </c>
      <c r="F236" s="68">
        <f t="shared" si="18"/>
        <v>1.0999999999999985</v>
      </c>
      <c r="G236" s="91">
        <f t="shared" si="19"/>
        <v>1.3574660633484145E-3</v>
      </c>
    </row>
    <row r="237" spans="1:7">
      <c r="A237" s="66">
        <v>221</v>
      </c>
      <c r="B237" s="66">
        <v>490620</v>
      </c>
      <c r="C237" s="66">
        <v>4420</v>
      </c>
      <c r="D237">
        <f t="shared" si="16"/>
        <v>26520</v>
      </c>
      <c r="E237" s="70">
        <f t="shared" si="17"/>
        <v>817.7</v>
      </c>
      <c r="F237" s="68">
        <f t="shared" si="18"/>
        <v>1.1049999999999984</v>
      </c>
      <c r="G237" s="91">
        <f t="shared" si="19"/>
        <v>1.3513513513513493E-3</v>
      </c>
    </row>
    <row r="238" spans="1:7">
      <c r="A238" s="66">
        <v>222</v>
      </c>
      <c r="B238" s="66">
        <v>495060</v>
      </c>
      <c r="C238" s="66">
        <v>4440</v>
      </c>
      <c r="D238">
        <f t="shared" si="16"/>
        <v>26640</v>
      </c>
      <c r="E238" s="70">
        <f t="shared" si="17"/>
        <v>825.1</v>
      </c>
      <c r="F238" s="68">
        <f t="shared" si="18"/>
        <v>1.1099999999999983</v>
      </c>
      <c r="G238" s="91">
        <f t="shared" si="19"/>
        <v>1.3452914798206257E-3</v>
      </c>
    </row>
    <row r="239" spans="1:7">
      <c r="A239" s="66">
        <v>223</v>
      </c>
      <c r="B239" s="66">
        <v>499520</v>
      </c>
      <c r="C239" s="66">
        <v>4460</v>
      </c>
      <c r="D239">
        <f t="shared" si="16"/>
        <v>26760</v>
      </c>
      <c r="E239" s="70">
        <f t="shared" si="17"/>
        <v>832.5333333333333</v>
      </c>
      <c r="F239" s="68">
        <f t="shared" si="18"/>
        <v>1.1149999999999982</v>
      </c>
      <c r="G239" s="91">
        <f t="shared" si="19"/>
        <v>1.3392857142857121E-3</v>
      </c>
    </row>
    <row r="240" spans="1:7">
      <c r="A240" s="66">
        <v>224</v>
      </c>
      <c r="B240" s="66">
        <v>504000</v>
      </c>
      <c r="C240" s="66">
        <v>4480</v>
      </c>
      <c r="D240">
        <f t="shared" si="16"/>
        <v>26880</v>
      </c>
      <c r="E240" s="70">
        <f t="shared" si="17"/>
        <v>840</v>
      </c>
      <c r="F240" s="68">
        <f t="shared" si="18"/>
        <v>1.1199999999999981</v>
      </c>
      <c r="G240" s="91">
        <f t="shared" si="19"/>
        <v>1.3333333333333311E-3</v>
      </c>
    </row>
    <row r="241" spans="1:7">
      <c r="A241" s="66">
        <v>225</v>
      </c>
      <c r="B241" s="66">
        <v>508500</v>
      </c>
      <c r="C241" s="66">
        <v>4500</v>
      </c>
      <c r="D241">
        <f t="shared" si="16"/>
        <v>27000</v>
      </c>
      <c r="E241" s="70">
        <f t="shared" si="17"/>
        <v>847.5</v>
      </c>
      <c r="F241" s="68">
        <f t="shared" si="18"/>
        <v>1.124999999999998</v>
      </c>
      <c r="G241" s="91">
        <f t="shared" si="19"/>
        <v>1.3274336283185817E-3</v>
      </c>
    </row>
    <row r="242" spans="1:7">
      <c r="A242" s="66">
        <v>226</v>
      </c>
      <c r="B242" s="66">
        <v>513020</v>
      </c>
      <c r="C242" s="66">
        <v>4520</v>
      </c>
      <c r="D242">
        <f t="shared" si="16"/>
        <v>27120</v>
      </c>
      <c r="E242" s="70">
        <f t="shared" si="17"/>
        <v>855.0333333333333</v>
      </c>
      <c r="F242" s="68">
        <f t="shared" si="18"/>
        <v>1.1299999999999979</v>
      </c>
      <c r="G242" s="91">
        <f t="shared" si="19"/>
        <v>1.321585903083698E-3</v>
      </c>
    </row>
    <row r="243" spans="1:7">
      <c r="A243" s="66">
        <v>227</v>
      </c>
      <c r="B243" s="66">
        <v>517560</v>
      </c>
      <c r="C243" s="66">
        <v>4540</v>
      </c>
      <c r="D243">
        <f t="shared" si="16"/>
        <v>27240</v>
      </c>
      <c r="E243" s="70">
        <f t="shared" si="17"/>
        <v>862.6</v>
      </c>
      <c r="F243" s="68">
        <f t="shared" si="18"/>
        <v>1.1349999999999978</v>
      </c>
      <c r="G243" s="91">
        <f t="shared" si="19"/>
        <v>1.3157894736842079E-3</v>
      </c>
    </row>
    <row r="244" spans="1:7">
      <c r="A244" s="66">
        <v>228</v>
      </c>
      <c r="B244" s="66">
        <v>522120</v>
      </c>
      <c r="C244" s="66">
        <v>4560</v>
      </c>
      <c r="D244">
        <f t="shared" si="16"/>
        <v>27360</v>
      </c>
      <c r="E244" s="70">
        <f t="shared" si="17"/>
        <v>870.2</v>
      </c>
      <c r="F244" s="68">
        <f t="shared" si="18"/>
        <v>1.1399999999999977</v>
      </c>
      <c r="G244" s="91">
        <f t="shared" si="19"/>
        <v>1.3100436681222681E-3</v>
      </c>
    </row>
    <row r="245" spans="1:7">
      <c r="A245" s="66">
        <v>229</v>
      </c>
      <c r="B245" s="66">
        <v>526700</v>
      </c>
      <c r="C245" s="66">
        <v>4580</v>
      </c>
      <c r="D245">
        <f t="shared" si="16"/>
        <v>27480</v>
      </c>
      <c r="E245" s="70">
        <f t="shared" si="17"/>
        <v>877.83333333333337</v>
      </c>
      <c r="F245" s="68">
        <f t="shared" si="18"/>
        <v>1.1449999999999976</v>
      </c>
      <c r="G245" s="91">
        <f t="shared" si="19"/>
        <v>1.3043478260869538E-3</v>
      </c>
    </row>
    <row r="246" spans="1:7">
      <c r="A246" s="66">
        <v>230</v>
      </c>
      <c r="B246" s="66">
        <v>531300</v>
      </c>
      <c r="C246" s="66">
        <v>4600</v>
      </c>
      <c r="D246">
        <f t="shared" si="16"/>
        <v>27600</v>
      </c>
      <c r="E246" s="70">
        <f t="shared" si="17"/>
        <v>885.5</v>
      </c>
      <c r="F246" s="68">
        <f t="shared" si="18"/>
        <v>1.1499999999999975</v>
      </c>
      <c r="G246" s="91">
        <f t="shared" si="19"/>
        <v>1.2987012987012959E-3</v>
      </c>
    </row>
    <row r="247" spans="1:7">
      <c r="A247" s="66">
        <v>231</v>
      </c>
      <c r="B247" s="66">
        <v>535920</v>
      </c>
      <c r="C247" s="66">
        <v>4620</v>
      </c>
      <c r="D247">
        <f t="shared" si="16"/>
        <v>27720</v>
      </c>
      <c r="E247" s="70">
        <f t="shared" si="17"/>
        <v>893.2</v>
      </c>
      <c r="F247" s="68">
        <f t="shared" si="18"/>
        <v>1.1549999999999974</v>
      </c>
      <c r="G247" s="91">
        <f t="shared" si="19"/>
        <v>1.293103448275859E-3</v>
      </c>
    </row>
    <row r="248" spans="1:7">
      <c r="A248" s="66">
        <v>232</v>
      </c>
      <c r="B248" s="66">
        <v>540560</v>
      </c>
      <c r="C248" s="66">
        <v>4640</v>
      </c>
      <c r="D248">
        <f t="shared" si="16"/>
        <v>27840</v>
      </c>
      <c r="E248" s="70">
        <f t="shared" si="17"/>
        <v>900.93333333333339</v>
      </c>
      <c r="F248" s="68">
        <f t="shared" si="18"/>
        <v>1.1599999999999973</v>
      </c>
      <c r="G248" s="91">
        <f t="shared" si="19"/>
        <v>1.2875536480686663E-3</v>
      </c>
    </row>
    <row r="249" spans="1:7">
      <c r="A249" s="66">
        <v>233</v>
      </c>
      <c r="B249" s="66">
        <v>545220</v>
      </c>
      <c r="C249" s="66">
        <v>4660</v>
      </c>
      <c r="D249">
        <f t="shared" si="16"/>
        <v>27960</v>
      </c>
      <c r="E249" s="70">
        <f t="shared" si="17"/>
        <v>908.7</v>
      </c>
      <c r="F249" s="68">
        <f t="shared" si="18"/>
        <v>1.1649999999999971</v>
      </c>
      <c r="G249" s="91">
        <f t="shared" si="19"/>
        <v>1.2820512820512788E-3</v>
      </c>
    </row>
    <row r="250" spans="1:7">
      <c r="A250" s="66">
        <v>234</v>
      </c>
      <c r="B250" s="66">
        <v>549900</v>
      </c>
      <c r="C250" s="66">
        <v>4680</v>
      </c>
      <c r="D250">
        <f t="shared" si="16"/>
        <v>28080</v>
      </c>
      <c r="E250" s="70">
        <f t="shared" si="17"/>
        <v>916.5</v>
      </c>
      <c r="F250" s="68">
        <f t="shared" si="18"/>
        <v>1.169999999999997</v>
      </c>
      <c r="G250" s="91">
        <f t="shared" si="19"/>
        <v>1.2765957446808477E-3</v>
      </c>
    </row>
    <row r="251" spans="1:7">
      <c r="A251" s="66">
        <v>235</v>
      </c>
      <c r="B251" s="66">
        <v>554600</v>
      </c>
      <c r="C251" s="66">
        <v>4700</v>
      </c>
      <c r="D251">
        <f t="shared" si="16"/>
        <v>28200</v>
      </c>
      <c r="E251" s="70">
        <f t="shared" si="17"/>
        <v>924.33333333333337</v>
      </c>
      <c r="F251" s="68">
        <f t="shared" si="18"/>
        <v>1.1749999999999969</v>
      </c>
      <c r="G251" s="91">
        <f t="shared" si="19"/>
        <v>1.2711864406779628E-3</v>
      </c>
    </row>
    <row r="252" spans="1:7">
      <c r="A252" s="66">
        <v>236</v>
      </c>
      <c r="B252" s="66">
        <v>559320</v>
      </c>
      <c r="C252" s="66">
        <v>4720</v>
      </c>
      <c r="D252">
        <f t="shared" si="16"/>
        <v>28320</v>
      </c>
      <c r="E252" s="70">
        <f t="shared" si="17"/>
        <v>932.2</v>
      </c>
      <c r="F252" s="68">
        <f t="shared" si="18"/>
        <v>1.1799999999999968</v>
      </c>
      <c r="G252" s="91">
        <f t="shared" si="19"/>
        <v>1.2658227848101231E-3</v>
      </c>
    </row>
    <row r="253" spans="1:7">
      <c r="A253" s="66">
        <v>237</v>
      </c>
      <c r="B253" s="66">
        <v>564060</v>
      </c>
      <c r="C253" s="66">
        <v>4740</v>
      </c>
      <c r="D253">
        <f t="shared" si="16"/>
        <v>28440</v>
      </c>
      <c r="E253" s="70">
        <f t="shared" si="17"/>
        <v>940.1</v>
      </c>
      <c r="F253" s="68">
        <f t="shared" si="18"/>
        <v>1.1849999999999967</v>
      </c>
      <c r="G253" s="91">
        <f t="shared" si="19"/>
        <v>1.2605042016806687E-3</v>
      </c>
    </row>
    <row r="254" spans="1:7">
      <c r="A254" s="66">
        <v>238</v>
      </c>
      <c r="B254" s="66">
        <v>568820</v>
      </c>
      <c r="C254" s="66">
        <v>4760</v>
      </c>
      <c r="D254">
        <f t="shared" si="16"/>
        <v>28560</v>
      </c>
      <c r="E254" s="70">
        <f t="shared" si="17"/>
        <v>948.0333333333333</v>
      </c>
      <c r="F254" s="68">
        <f t="shared" si="18"/>
        <v>1.1899999999999966</v>
      </c>
      <c r="G254" s="91">
        <f t="shared" si="19"/>
        <v>1.2552301255230091E-3</v>
      </c>
    </row>
    <row r="255" spans="1:7">
      <c r="A255" s="66">
        <v>239</v>
      </c>
      <c r="B255" s="66">
        <v>573600</v>
      </c>
      <c r="C255" s="66">
        <v>4780</v>
      </c>
      <c r="D255">
        <f t="shared" si="16"/>
        <v>28680</v>
      </c>
      <c r="E255" s="70">
        <f t="shared" si="17"/>
        <v>956</v>
      </c>
      <c r="F255" s="68">
        <f t="shared" si="18"/>
        <v>1.1949999999999965</v>
      </c>
      <c r="G255" s="91">
        <f t="shared" si="19"/>
        <v>1.2499999999999963E-3</v>
      </c>
    </row>
    <row r="256" spans="1:7">
      <c r="A256" s="66">
        <v>240</v>
      </c>
      <c r="B256" s="66">
        <v>578400</v>
      </c>
      <c r="C256" s="66">
        <v>4800</v>
      </c>
      <c r="D256">
        <f t="shared" si="16"/>
        <v>28800</v>
      </c>
      <c r="E256" s="70">
        <f t="shared" si="17"/>
        <v>964</v>
      </c>
      <c r="F256" s="68">
        <f t="shared" si="18"/>
        <v>1.1999999999999964</v>
      </c>
      <c r="G256" s="91">
        <f t="shared" si="19"/>
        <v>1.244813278008295E-3</v>
      </c>
    </row>
    <row r="257" spans="1:7">
      <c r="A257" s="66">
        <v>241</v>
      </c>
      <c r="B257" s="66">
        <v>583220</v>
      </c>
      <c r="C257" s="66">
        <v>4820</v>
      </c>
      <c r="D257">
        <f t="shared" si="16"/>
        <v>28920</v>
      </c>
      <c r="E257" s="70">
        <f t="shared" si="17"/>
        <v>972.0333333333333</v>
      </c>
      <c r="F257" s="68">
        <f t="shared" si="18"/>
        <v>1.2049999999999963</v>
      </c>
      <c r="G257" s="91">
        <f t="shared" si="19"/>
        <v>1.2396694214875995E-3</v>
      </c>
    </row>
    <row r="258" spans="1:7">
      <c r="A258" s="66">
        <v>242</v>
      </c>
      <c r="B258" s="66">
        <v>588060</v>
      </c>
      <c r="C258" s="66">
        <v>4840</v>
      </c>
      <c r="D258">
        <f t="shared" si="16"/>
        <v>29040</v>
      </c>
      <c r="E258" s="70">
        <f t="shared" si="17"/>
        <v>980.1</v>
      </c>
      <c r="F258" s="68">
        <f t="shared" si="18"/>
        <v>1.2099999999999962</v>
      </c>
      <c r="G258" s="91">
        <f t="shared" si="19"/>
        <v>1.234567901234564E-3</v>
      </c>
    </row>
    <row r="259" spans="1:7">
      <c r="A259" s="66">
        <v>243</v>
      </c>
      <c r="B259" s="66">
        <v>592920</v>
      </c>
      <c r="C259" s="66">
        <v>4860</v>
      </c>
      <c r="D259">
        <f t="shared" si="16"/>
        <v>29160</v>
      </c>
      <c r="E259" s="70">
        <f t="shared" si="17"/>
        <v>988.2</v>
      </c>
      <c r="F259" s="68">
        <f t="shared" si="18"/>
        <v>1.2149999999999961</v>
      </c>
      <c r="G259" s="91">
        <f t="shared" si="19"/>
        <v>1.2295081967213075E-3</v>
      </c>
    </row>
    <row r="260" spans="1:7">
      <c r="A260" s="66">
        <v>244</v>
      </c>
      <c r="B260" s="66">
        <v>597800</v>
      </c>
      <c r="C260" s="66">
        <v>4880</v>
      </c>
      <c r="D260">
        <f t="shared" si="16"/>
        <v>29280</v>
      </c>
      <c r="E260" s="70">
        <f t="shared" si="17"/>
        <v>996.33333333333337</v>
      </c>
      <c r="F260" s="68">
        <f t="shared" si="18"/>
        <v>1.219999999999996</v>
      </c>
      <c r="G260" s="91">
        <f t="shared" si="19"/>
        <v>1.2244897959183632E-3</v>
      </c>
    </row>
    <row r="261" spans="1:7">
      <c r="A261" s="66">
        <v>245</v>
      </c>
      <c r="B261" s="66">
        <v>602700</v>
      </c>
      <c r="C261" s="66">
        <v>4900</v>
      </c>
      <c r="D261">
        <f t="shared" si="16"/>
        <v>29400</v>
      </c>
      <c r="E261" s="70">
        <f t="shared" si="17"/>
        <v>1004.5</v>
      </c>
      <c r="F261" s="68">
        <f t="shared" si="18"/>
        <v>1.2249999999999959</v>
      </c>
      <c r="G261" s="91">
        <f t="shared" si="19"/>
        <v>1.2195121951219471E-3</v>
      </c>
    </row>
    <row r="262" spans="1:7">
      <c r="A262" s="66">
        <v>246</v>
      </c>
      <c r="B262" s="66">
        <v>607620</v>
      </c>
      <c r="C262" s="66">
        <v>4920</v>
      </c>
      <c r="D262">
        <f t="shared" si="16"/>
        <v>29520</v>
      </c>
      <c r="E262" s="70">
        <f t="shared" si="17"/>
        <v>1012.7</v>
      </c>
      <c r="F262" s="68">
        <f t="shared" si="18"/>
        <v>1.2299999999999958</v>
      </c>
      <c r="G262" s="91">
        <f t="shared" si="19"/>
        <v>1.2145748987854208E-3</v>
      </c>
    </row>
    <row r="263" spans="1:7">
      <c r="A263" s="66">
        <v>247</v>
      </c>
      <c r="B263" s="66">
        <v>612560</v>
      </c>
      <c r="C263" s="66">
        <v>4940</v>
      </c>
      <c r="D263">
        <f t="shared" si="16"/>
        <v>29640</v>
      </c>
      <c r="E263" s="70">
        <f t="shared" si="17"/>
        <v>1020.9333333333334</v>
      </c>
      <c r="F263" s="68">
        <f t="shared" si="18"/>
        <v>1.2349999999999957</v>
      </c>
      <c r="G263" s="91">
        <f t="shared" si="19"/>
        <v>1.2096774193548344E-3</v>
      </c>
    </row>
    <row r="264" spans="1:7">
      <c r="A264" s="66">
        <v>248</v>
      </c>
      <c r="B264" s="66">
        <v>617520</v>
      </c>
      <c r="C264" s="66">
        <v>4960</v>
      </c>
      <c r="D264">
        <f t="shared" si="16"/>
        <v>29760</v>
      </c>
      <c r="E264" s="70">
        <f t="shared" si="17"/>
        <v>1029.2</v>
      </c>
      <c r="F264" s="68">
        <f t="shared" si="18"/>
        <v>1.2399999999999956</v>
      </c>
      <c r="G264" s="91">
        <f t="shared" si="19"/>
        <v>1.2048192771084293E-3</v>
      </c>
    </row>
    <row r="265" spans="1:7">
      <c r="A265" s="66">
        <v>249</v>
      </c>
      <c r="B265" s="66">
        <v>622500</v>
      </c>
      <c r="C265" s="66">
        <v>4980</v>
      </c>
      <c r="D265">
        <f t="shared" si="16"/>
        <v>29880</v>
      </c>
      <c r="E265" s="70">
        <f t="shared" si="17"/>
        <v>1037.5</v>
      </c>
      <c r="F265" s="68">
        <f t="shared" si="18"/>
        <v>1.2449999999999954</v>
      </c>
      <c r="G265" s="91">
        <f t="shared" si="19"/>
        <v>1.1999999999999956E-3</v>
      </c>
    </row>
    <row r="266" spans="1:7">
      <c r="A266" s="66">
        <v>250</v>
      </c>
      <c r="B266" s="66">
        <v>627500</v>
      </c>
      <c r="C266" s="67"/>
      <c r="D266">
        <f t="shared" si="16"/>
        <v>0</v>
      </c>
      <c r="E266" s="70"/>
      <c r="F266" s="68">
        <f t="shared" si="18"/>
        <v>1.2499999999999953</v>
      </c>
    </row>
    <row r="268" spans="1:7" ht="38.25">
      <c r="A268" s="37" t="s">
        <v>1104</v>
      </c>
      <c r="B268" s="37" t="s">
        <v>1105</v>
      </c>
      <c r="C268" s="37" t="s">
        <v>1106</v>
      </c>
      <c r="D268" s="37" t="s">
        <v>1107</v>
      </c>
    </row>
    <row r="269" spans="1:7">
      <c r="A269" s="37" t="s">
        <v>1103</v>
      </c>
      <c r="B269">
        <v>1</v>
      </c>
      <c r="C269">
        <f>building!V53*0.25</f>
        <v>25</v>
      </c>
      <c r="D269">
        <f>ROUNDDOWN(C269/4/20,0)</f>
        <v>0</v>
      </c>
    </row>
    <row r="270" spans="1:7">
      <c r="A270" s="37" t="s">
        <v>1103</v>
      </c>
      <c r="B270">
        <v>2</v>
      </c>
      <c r="C270">
        <f>building!V54*0.25</f>
        <v>75</v>
      </c>
      <c r="D270">
        <f t="shared" ref="D270:D278" si="20">ROUNDDOWN(C270/4/20,0)</f>
        <v>0</v>
      </c>
    </row>
    <row r="271" spans="1:7">
      <c r="A271" s="37" t="s">
        <v>1103</v>
      </c>
      <c r="B271">
        <v>3</v>
      </c>
      <c r="C271">
        <f>building!V55*0.25</f>
        <v>150</v>
      </c>
      <c r="D271">
        <f t="shared" si="20"/>
        <v>1</v>
      </c>
    </row>
    <row r="272" spans="1:7">
      <c r="A272" s="37" t="s">
        <v>1103</v>
      </c>
      <c r="B272">
        <v>4</v>
      </c>
      <c r="C272">
        <f>building!V56*0.25</f>
        <v>250</v>
      </c>
      <c r="D272">
        <f t="shared" si="20"/>
        <v>3</v>
      </c>
    </row>
    <row r="273" spans="1:4">
      <c r="A273" s="37" t="s">
        <v>1103</v>
      </c>
      <c r="B273">
        <v>5</v>
      </c>
      <c r="C273">
        <f>building!V57*0.25</f>
        <v>375</v>
      </c>
      <c r="D273">
        <f t="shared" si="20"/>
        <v>4</v>
      </c>
    </row>
    <row r="274" spans="1:4">
      <c r="A274" s="37" t="s">
        <v>1103</v>
      </c>
      <c r="B274">
        <v>6</v>
      </c>
      <c r="C274">
        <f>building!V58*0.25</f>
        <v>525</v>
      </c>
      <c r="D274">
        <f t="shared" si="20"/>
        <v>6</v>
      </c>
    </row>
    <row r="275" spans="1:4">
      <c r="A275" s="37" t="s">
        <v>1103</v>
      </c>
      <c r="B275">
        <v>7</v>
      </c>
      <c r="C275">
        <f>building!V59*0.25</f>
        <v>700</v>
      </c>
      <c r="D275">
        <f t="shared" si="20"/>
        <v>8</v>
      </c>
    </row>
    <row r="276" spans="1:4">
      <c r="A276" s="37" t="s">
        <v>1103</v>
      </c>
      <c r="B276">
        <v>8</v>
      </c>
      <c r="C276">
        <f>building!V60*0.25</f>
        <v>900</v>
      </c>
      <c r="D276">
        <f t="shared" si="20"/>
        <v>11</v>
      </c>
    </row>
    <row r="277" spans="1:4">
      <c r="A277" s="37" t="s">
        <v>1103</v>
      </c>
      <c r="B277">
        <v>9</v>
      </c>
      <c r="C277">
        <f>building!V61*0.25</f>
        <v>1125</v>
      </c>
      <c r="D277">
        <f t="shared" si="20"/>
        <v>14</v>
      </c>
    </row>
    <row r="278" spans="1:4">
      <c r="A278" s="37" t="s">
        <v>1103</v>
      </c>
      <c r="B278">
        <v>10</v>
      </c>
      <c r="C278">
        <f>building!V62*0.25</f>
        <v>1375</v>
      </c>
      <c r="D278">
        <f t="shared" si="20"/>
        <v>17</v>
      </c>
    </row>
  </sheetData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2"/>
  <dimension ref="A1:CH240"/>
  <sheetViews>
    <sheetView topLeftCell="A4" zoomScaleNormal="100" workbookViewId="0">
      <selection activeCell="L7" sqref="L7"/>
    </sheetView>
  </sheetViews>
  <sheetFormatPr defaultRowHeight="12.75"/>
  <cols>
    <col min="1" max="1" width="17.5703125" customWidth="1"/>
    <col min="2" max="2" width="17.42578125" customWidth="1"/>
    <col min="3" max="3" width="13.42578125" customWidth="1"/>
    <col min="4" max="4" width="19.140625" customWidth="1"/>
    <col min="5" max="5" width="17.85546875" customWidth="1"/>
    <col min="6" max="6" width="17.7109375" customWidth="1"/>
    <col min="7" max="7" width="12.5703125" bestFit="1" customWidth="1"/>
    <col min="9" max="11" width="10.7109375" customWidth="1"/>
    <col min="12" max="12" width="9.28515625" customWidth="1"/>
    <col min="13" max="13" width="12.5703125" bestFit="1" customWidth="1"/>
    <col min="22" max="23" width="15.140625" customWidth="1"/>
    <col min="31" max="35" width="14.140625" customWidth="1"/>
  </cols>
  <sheetData>
    <row r="1" spans="1:86" ht="44.25" customHeight="1" thickBot="1">
      <c r="A1" s="37" t="s">
        <v>804</v>
      </c>
      <c r="B1" t="s">
        <v>14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s="37" t="s">
        <v>1176</v>
      </c>
      <c r="I1" t="s">
        <v>826</v>
      </c>
      <c r="J1" s="37" t="s">
        <v>832</v>
      </c>
      <c r="K1" s="37" t="s">
        <v>829</v>
      </c>
      <c r="L1" t="s">
        <v>15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s="37" t="s">
        <v>828</v>
      </c>
      <c r="W1" s="37" t="s">
        <v>1016</v>
      </c>
      <c r="X1" s="37" t="s">
        <v>1013</v>
      </c>
      <c r="Y1" s="37" t="s">
        <v>1014</v>
      </c>
      <c r="Z1" s="37" t="s">
        <v>1015</v>
      </c>
      <c r="AA1" s="37" t="s">
        <v>999</v>
      </c>
      <c r="AB1" s="37" t="s">
        <v>1038</v>
      </c>
      <c r="AC1" s="37" t="s">
        <v>1041</v>
      </c>
      <c r="AD1" s="37" t="s">
        <v>1039</v>
      </c>
      <c r="AE1" s="37" t="s">
        <v>1040</v>
      </c>
      <c r="AF1" s="37" t="s">
        <v>1033</v>
      </c>
      <c r="AG1" s="37" t="s">
        <v>1027</v>
      </c>
      <c r="AH1" s="37" t="s">
        <v>1029</v>
      </c>
      <c r="AI1" s="37" t="s">
        <v>1030</v>
      </c>
      <c r="AJ1" t="s">
        <v>355</v>
      </c>
      <c r="AK1" t="s">
        <v>356</v>
      </c>
      <c r="AL1" t="s">
        <v>358</v>
      </c>
      <c r="AM1" t="s">
        <v>75</v>
      </c>
      <c r="AN1" t="s">
        <v>357</v>
      </c>
      <c r="AO1" t="s">
        <v>361</v>
      </c>
      <c r="AP1" t="s">
        <v>359</v>
      </c>
      <c r="AQ1" t="s">
        <v>79</v>
      </c>
      <c r="AR1" t="s">
        <v>362</v>
      </c>
      <c r="AS1" t="s">
        <v>363</v>
      </c>
      <c r="AT1" t="s">
        <v>367</v>
      </c>
      <c r="AU1" t="s">
        <v>360</v>
      </c>
      <c r="AV1" t="s">
        <v>351</v>
      </c>
      <c r="AW1" t="s">
        <v>782</v>
      </c>
      <c r="AX1" t="s">
        <v>366</v>
      </c>
      <c r="AY1" t="s">
        <v>87</v>
      </c>
      <c r="AZ1" t="s">
        <v>364</v>
      </c>
      <c r="BA1" t="s">
        <v>89</v>
      </c>
      <c r="BB1" t="s">
        <v>365</v>
      </c>
      <c r="BC1" t="s">
        <v>91</v>
      </c>
      <c r="BD1" t="s">
        <v>374</v>
      </c>
      <c r="BE1" t="s">
        <v>378</v>
      </c>
      <c r="BF1" t="s">
        <v>94</v>
      </c>
      <c r="BG1" t="s">
        <v>371</v>
      </c>
      <c r="BH1" t="s">
        <v>369</v>
      </c>
      <c r="BI1" t="s">
        <v>376</v>
      </c>
      <c r="BJ1" t="s">
        <v>98</v>
      </c>
      <c r="BK1" t="s">
        <v>370</v>
      </c>
      <c r="BL1" t="s">
        <v>375</v>
      </c>
      <c r="BM1" t="s">
        <v>368</v>
      </c>
      <c r="BN1" t="s">
        <v>102</v>
      </c>
      <c r="BO1" t="s">
        <v>377</v>
      </c>
      <c r="BP1" t="s">
        <v>373</v>
      </c>
      <c r="BQ1" t="s">
        <v>372</v>
      </c>
      <c r="BR1" s="40" t="s">
        <v>379</v>
      </c>
      <c r="BS1" s="40" t="s">
        <v>380</v>
      </c>
      <c r="BT1" t="s">
        <v>91</v>
      </c>
      <c r="BU1" t="s">
        <v>374</v>
      </c>
      <c r="BV1" t="s">
        <v>378</v>
      </c>
      <c r="BW1" t="s">
        <v>94</v>
      </c>
      <c r="BX1" t="s">
        <v>371</v>
      </c>
      <c r="BY1" t="s">
        <v>369</v>
      </c>
      <c r="BZ1" t="s">
        <v>376</v>
      </c>
      <c r="CA1" t="s">
        <v>98</v>
      </c>
      <c r="CB1" t="s">
        <v>370</v>
      </c>
      <c r="CC1" t="s">
        <v>375</v>
      </c>
      <c r="CD1" s="49" t="s">
        <v>368</v>
      </c>
      <c r="CE1" t="s">
        <v>102</v>
      </c>
      <c r="CF1" t="s">
        <v>377</v>
      </c>
      <c r="CG1" t="s">
        <v>373</v>
      </c>
      <c r="CH1" t="s">
        <v>372</v>
      </c>
    </row>
    <row r="2" spans="1:86">
      <c r="A2" s="61" t="s">
        <v>809</v>
      </c>
      <c r="B2" s="61" t="s">
        <v>806</v>
      </c>
      <c r="C2" s="55">
        <v>0</v>
      </c>
      <c r="D2" s="55">
        <v>100</v>
      </c>
      <c r="E2" s="55">
        <v>600</v>
      </c>
      <c r="F2" s="55">
        <v>600</v>
      </c>
      <c r="G2" s="55">
        <v>2</v>
      </c>
      <c r="H2" s="55">
        <v>30</v>
      </c>
      <c r="I2" s="56">
        <v>1</v>
      </c>
      <c r="J2" s="64">
        <v>1</v>
      </c>
      <c r="K2" s="64">
        <f>D2+C2</f>
        <v>100</v>
      </c>
      <c r="L2">
        <v>1</v>
      </c>
      <c r="M2">
        <v>1</v>
      </c>
      <c r="O2" s="55">
        <v>30</v>
      </c>
      <c r="P2">
        <f>O2/60</f>
        <v>0.5</v>
      </c>
      <c r="R2">
        <v>50</v>
      </c>
      <c r="S2">
        <v>50</v>
      </c>
      <c r="T2">
        <v>50</v>
      </c>
      <c r="U2">
        <v>50</v>
      </c>
      <c r="V2">
        <f>SUM(R2:U2)</f>
        <v>200</v>
      </c>
      <c r="W2">
        <v>0</v>
      </c>
      <c r="AB2">
        <v>2</v>
      </c>
      <c r="AC2">
        <f>MAX('hobbits requirement'!Q455:AX455)</f>
        <v>4</v>
      </c>
      <c r="AD2" s="37">
        <f>IF(VLOOKUP(AC2,'experience based timeline'!$G$2:$J$201,4,FALSE)&gt;=AB2,AC2,AB2)</f>
        <v>4</v>
      </c>
      <c r="AE2">
        <f>VLOOKUP(AD2,building!$C$53:$V$62,20,FALSE)</f>
        <v>1000</v>
      </c>
      <c r="AF2" s="37">
        <f>0.25*AE2</f>
        <v>250</v>
      </c>
      <c r="AG2" s="37">
        <f>W2/AF2</f>
        <v>0</v>
      </c>
      <c r="AH2" s="37">
        <f>VLOOKUP(IF(AB2&lt;=10,AB2,10),'experience based timeline'!$G$2:$J$201,4,FALSE)/60</f>
        <v>1.9875</v>
      </c>
      <c r="AI2" s="37">
        <f>ROUNDUP(AG2/AH2,0)</f>
        <v>0</v>
      </c>
      <c r="AM2">
        <v>1</v>
      </c>
      <c r="BR2">
        <v>2</v>
      </c>
      <c r="BS2">
        <v>2</v>
      </c>
      <c r="BT2">
        <f>SUMIFS(building!$Q$195:$Q$344,building!$A$195:$A$344,army!BT$1,building!$C$195:$C$344,army!BC2)</f>
        <v>0</v>
      </c>
      <c r="BU2">
        <f>SUMIFS(building!$Q$195:$Q$344,building!$A$195:$A$344,army!BU$1,building!$C$195:$C$344,army!BD2)</f>
        <v>0</v>
      </c>
      <c r="BV2">
        <f>SUMIFS(building!$Q$195:$Q$344,building!$A$195:$A$344,army!BV$1,building!$C$195:$C$344,army!BE2)</f>
        <v>0</v>
      </c>
      <c r="BW2">
        <f>SUMIFS(building!$Q$195:$Q$344,building!$A$195:$A$344,army!BW$1,building!$C$195:$C$344,army!BF2)</f>
        <v>0</v>
      </c>
      <c r="BX2">
        <f>SUMIFS(building!$Q$195:$Q$344,building!$A$195:$A$344,army!BX$1,building!$C$195:$C$344,army!BG2)</f>
        <v>0</v>
      </c>
      <c r="BY2">
        <f>SUMIFS(building!$Q$195:$Q$344,building!$A$195:$A$344,army!BY$1,building!$C$195:$C$344,army!BH2)</f>
        <v>0</v>
      </c>
      <c r="BZ2">
        <f>SUMIFS(building!$Q$195:$Q$344,building!$A$195:$A$344,army!BZ$1,building!$C$195:$C$344,army!BI2)</f>
        <v>0</v>
      </c>
      <c r="CA2">
        <f>SUMIFS(building!$Q$195:$Q$344,building!$A$195:$A$344,army!CA$1,building!$C$195:$C$344,army!BJ2)</f>
        <v>0</v>
      </c>
      <c r="CB2">
        <f>SUMIFS(building!$Q$195:$Q$344,building!$A$195:$A$344,army!CB$1,building!$C$195:$C$344,army!BK2)</f>
        <v>0</v>
      </c>
      <c r="CC2">
        <f>SUMIFS(building!$Q$195:$Q$344,building!$A$195:$A$344,army!CC$1,building!$C$195:$C$344,army!BL2)</f>
        <v>0</v>
      </c>
      <c r="CD2">
        <f>SUMIFS(building!$Q$195:$Q$344,building!$A$195:$A$344,army!CD$1,building!$C$195:$C$344,army!BM2)</f>
        <v>0</v>
      </c>
      <c r="CE2">
        <f>SUMIFS(building!$Q$195:$Q$344,building!$A$195:$A$344,army!CE$1,building!$C$195:$C$344,army!BN2)</f>
        <v>0</v>
      </c>
      <c r="CF2">
        <f>SUMIFS(building!$Q$195:$Q$344,building!$A$195:$A$344,army!CF$1,building!$C$195:$C$344,army!BO2)</f>
        <v>0</v>
      </c>
      <c r="CG2">
        <f>SUMIFS(building!$Q$195:$Q$344,building!$A$195:$A$344,army!CG$1,building!$C$195:$C$344,army!BP2)</f>
        <v>0</v>
      </c>
      <c r="CH2">
        <f>SUMIFS(building!$Q$195:$Q$344,building!$A$195:$A$344,army!CH$1,building!$C$195:$C$344,army!BQ2)</f>
        <v>0</v>
      </c>
    </row>
    <row r="3" spans="1:86">
      <c r="A3" s="62" t="s">
        <v>810</v>
      </c>
      <c r="B3" s="62" t="s">
        <v>807</v>
      </c>
      <c r="C3" s="57">
        <v>100</v>
      </c>
      <c r="D3" s="57">
        <v>200</v>
      </c>
      <c r="E3" s="57">
        <v>400</v>
      </c>
      <c r="F3" s="57">
        <v>50</v>
      </c>
      <c r="G3" s="57">
        <v>4</v>
      </c>
      <c r="H3" s="57">
        <v>90</v>
      </c>
      <c r="I3" s="58">
        <v>4</v>
      </c>
      <c r="J3" s="64">
        <v>2</v>
      </c>
      <c r="K3" s="64">
        <f t="shared" ref="K3:K26" si="0">D3+C3</f>
        <v>300</v>
      </c>
      <c r="L3">
        <v>1</v>
      </c>
      <c r="M3">
        <v>1</v>
      </c>
      <c r="O3" s="57">
        <v>90</v>
      </c>
      <c r="P3">
        <f t="shared" ref="P3:P36" si="1">O3/60</f>
        <v>1.5</v>
      </c>
      <c r="R3">
        <v>150</v>
      </c>
      <c r="S3">
        <v>100</v>
      </c>
      <c r="T3">
        <v>50</v>
      </c>
      <c r="U3">
        <v>200</v>
      </c>
      <c r="V3">
        <f t="shared" ref="V3:V36" si="2">SUM(R3:U3)</f>
        <v>500</v>
      </c>
      <c r="W3">
        <v>186000</v>
      </c>
      <c r="AB3">
        <v>5</v>
      </c>
      <c r="AC3">
        <f>MAX('hobbits requirement'!Q452:AX452)</f>
        <v>1</v>
      </c>
      <c r="AD3" s="37">
        <f>IF(VLOOKUP(AC3,'experience based timeline'!$G$2:$J$201,4,FALSE)&gt;=AB3,AC3,AB3)</f>
        <v>5</v>
      </c>
      <c r="AE3">
        <f>VLOOKUP(AD3,building!$C$53:$V$62,20,FALSE)</f>
        <v>1500</v>
      </c>
      <c r="AF3" s="37">
        <f t="shared" ref="AF3:AF13" si="3">0.25*AE3</f>
        <v>375</v>
      </c>
      <c r="AG3" s="43">
        <f t="shared" ref="AG3:AG13" si="4">W3/AF3</f>
        <v>496</v>
      </c>
      <c r="AH3" s="37">
        <f>VLOOKUP(IF(AB3&lt;=10,AB3,10),'experience based timeline'!$G$2:$J$201,4,FALSE)/60</f>
        <v>34.712499999999999</v>
      </c>
      <c r="AI3" s="43">
        <f t="shared" ref="AI3:AI13" si="5">ROUNDUP(AG3/AH3,0)</f>
        <v>15</v>
      </c>
      <c r="AM3">
        <v>1</v>
      </c>
      <c r="BM3">
        <v>1</v>
      </c>
      <c r="BR3">
        <v>5</v>
      </c>
      <c r="BS3">
        <v>5</v>
      </c>
      <c r="BT3">
        <f>SUMIFS(building!$Q$195:$Q$344,building!$A$195:$A$344,army!BT$1,building!$C$195:$C$344,army!BC3)</f>
        <v>0</v>
      </c>
      <c r="BU3">
        <f>SUMIFS(building!$Q$195:$Q$344,building!$A$195:$A$344,army!BU$1,building!$C$195:$C$344,army!BD3)</f>
        <v>0</v>
      </c>
      <c r="BV3">
        <f>SUMIFS(building!$Q$195:$Q$344,building!$A$195:$A$344,army!BV$1,building!$C$195:$C$344,army!BE3)</f>
        <v>0</v>
      </c>
      <c r="BW3">
        <f>SUMIFS(building!$Q$195:$Q$344,building!$A$195:$A$344,army!BW$1,building!$C$195:$C$344,army!BF3)</f>
        <v>0</v>
      </c>
      <c r="BX3">
        <f>SUMIFS(building!$Q$195:$Q$344,building!$A$195:$A$344,army!BX$1,building!$C$195:$C$344,army!BG3)</f>
        <v>0</v>
      </c>
      <c r="BY3">
        <f>SUMIFS(building!$Q$195:$Q$344,building!$A$195:$A$344,army!BY$1,building!$C$195:$C$344,army!BH3)</f>
        <v>0</v>
      </c>
      <c r="BZ3">
        <f>SUMIFS(building!$Q$195:$Q$344,building!$A$195:$A$344,army!BZ$1,building!$C$195:$C$344,army!BI3)</f>
        <v>0</v>
      </c>
      <c r="CA3">
        <f>SUMIFS(building!$Q$195:$Q$344,building!$A$195:$A$344,army!CA$1,building!$C$195:$C$344,army!BJ3)</f>
        <v>0</v>
      </c>
      <c r="CB3">
        <f>SUMIFS(building!$Q$195:$Q$344,building!$A$195:$A$344,army!CB$1,building!$C$195:$C$344,army!BK3)</f>
        <v>0</v>
      </c>
      <c r="CC3">
        <f>SUMIFS(building!$Q$195:$Q$344,building!$A$195:$A$344,army!CC$1,building!$C$195:$C$344,army!BL3)</f>
        <v>0</v>
      </c>
      <c r="CD3">
        <f>SUMIFS(building!$Q$195:$Q$344,building!$A$195:$A$344,army!CD$1,building!$C$195:$C$344,army!BM3)</f>
        <v>6000</v>
      </c>
      <c r="CE3">
        <f>SUMIFS(building!$Q$195:$Q$344,building!$A$195:$A$344,army!CE$1,building!$C$195:$C$344,army!BN3)</f>
        <v>0</v>
      </c>
      <c r="CF3">
        <f>SUMIFS(building!$Q$195:$Q$344,building!$A$195:$A$344,army!CF$1,building!$C$195:$C$344,army!BO3)</f>
        <v>0</v>
      </c>
      <c r="CG3">
        <f>SUMIFS(building!$Q$195:$Q$344,building!$A$195:$A$344,army!CG$1,building!$C$195:$C$344,army!BP3)</f>
        <v>0</v>
      </c>
      <c r="CH3">
        <f>SUMIFS(building!$Q$195:$Q$344,building!$A$195:$A$344,army!CH$1,building!$C$195:$C$344,army!BQ3)</f>
        <v>0</v>
      </c>
    </row>
    <row r="4" spans="1:86">
      <c r="A4" s="62" t="s">
        <v>811</v>
      </c>
      <c r="B4" s="62" t="s">
        <v>808</v>
      </c>
      <c r="C4" s="57">
        <v>100</v>
      </c>
      <c r="D4" s="57">
        <v>200</v>
      </c>
      <c r="E4" s="57">
        <v>400</v>
      </c>
      <c r="F4" s="57">
        <v>50</v>
      </c>
      <c r="G4" s="57">
        <v>4</v>
      </c>
      <c r="H4" s="57">
        <v>90</v>
      </c>
      <c r="I4" s="58">
        <v>4</v>
      </c>
      <c r="J4" s="64">
        <v>2</v>
      </c>
      <c r="K4" s="64">
        <f t="shared" si="0"/>
        <v>300</v>
      </c>
      <c r="L4">
        <v>1</v>
      </c>
      <c r="M4">
        <v>2</v>
      </c>
      <c r="O4" s="57">
        <v>90</v>
      </c>
      <c r="P4">
        <f t="shared" si="1"/>
        <v>1.5</v>
      </c>
      <c r="R4">
        <v>150</v>
      </c>
      <c r="S4">
        <v>200</v>
      </c>
      <c r="T4">
        <v>100</v>
      </c>
      <c r="U4">
        <v>50</v>
      </c>
      <c r="V4">
        <f t="shared" si="2"/>
        <v>500</v>
      </c>
      <c r="W4">
        <v>0</v>
      </c>
      <c r="AB4">
        <v>2</v>
      </c>
      <c r="AC4">
        <f>MAX('hobbits requirement'!Q453:AX453)</f>
        <v>2</v>
      </c>
      <c r="AD4" s="37">
        <f>IF(VLOOKUP(AC4,'experience based timeline'!$G$2:$J$201,4,FALSE)&gt;=AB4,AC4,AB4)</f>
        <v>2</v>
      </c>
      <c r="AE4">
        <f>VLOOKUP(AD4,building!$C$53:$V$62,20,FALSE)</f>
        <v>300</v>
      </c>
      <c r="AF4" s="37">
        <f t="shared" si="3"/>
        <v>75</v>
      </c>
      <c r="AG4" s="43">
        <f t="shared" si="4"/>
        <v>0</v>
      </c>
      <c r="AH4" s="37">
        <f>VLOOKUP(IF(AB4&lt;=10,AB4,10),'experience based timeline'!$G$2:$J$201,4,FALSE)/60</f>
        <v>1.9875</v>
      </c>
      <c r="AI4" s="43">
        <f t="shared" si="5"/>
        <v>0</v>
      </c>
      <c r="AM4">
        <v>2</v>
      </c>
      <c r="BR4">
        <v>2</v>
      </c>
      <c r="BS4">
        <v>2</v>
      </c>
      <c r="BT4">
        <f>SUMIFS(building!$Q$195:$Q$344,building!$A$195:$A$344,army!BT$1,building!$C$195:$C$344,army!BC4)</f>
        <v>0</v>
      </c>
      <c r="BU4">
        <f>SUMIFS(building!$Q$195:$Q$344,building!$A$195:$A$344,army!BU$1,building!$C$195:$C$344,army!BD4)</f>
        <v>0</v>
      </c>
      <c r="BV4">
        <f>SUMIFS(building!$Q$195:$Q$344,building!$A$195:$A$344,army!BV$1,building!$C$195:$C$344,army!BE4)</f>
        <v>0</v>
      </c>
      <c r="BW4">
        <f>SUMIFS(building!$Q$195:$Q$344,building!$A$195:$A$344,army!BW$1,building!$C$195:$C$344,army!BF4)</f>
        <v>0</v>
      </c>
      <c r="BX4">
        <f>SUMIFS(building!$Q$195:$Q$344,building!$A$195:$A$344,army!BX$1,building!$C$195:$C$344,army!BG4)</f>
        <v>0</v>
      </c>
      <c r="BY4">
        <f>SUMIFS(building!$Q$195:$Q$344,building!$A$195:$A$344,army!BY$1,building!$C$195:$C$344,army!BH4)</f>
        <v>0</v>
      </c>
      <c r="BZ4">
        <f>SUMIFS(building!$Q$195:$Q$344,building!$A$195:$A$344,army!BZ$1,building!$C$195:$C$344,army!BI4)</f>
        <v>0</v>
      </c>
      <c r="CA4">
        <f>SUMIFS(building!$Q$195:$Q$344,building!$A$195:$A$344,army!CA$1,building!$C$195:$C$344,army!BJ4)</f>
        <v>0</v>
      </c>
      <c r="CB4">
        <f>SUMIFS(building!$Q$195:$Q$344,building!$A$195:$A$344,army!CB$1,building!$C$195:$C$344,army!BK4)</f>
        <v>0</v>
      </c>
      <c r="CC4">
        <f>SUMIFS(building!$Q$195:$Q$344,building!$A$195:$A$344,army!CC$1,building!$C$195:$C$344,army!BL4)</f>
        <v>0</v>
      </c>
      <c r="CD4">
        <f>SUMIFS(building!$Q$195:$Q$344,building!$A$195:$A$344,army!CD$1,building!$C$195:$C$344,army!BM4)</f>
        <v>0</v>
      </c>
      <c r="CE4">
        <f>SUMIFS(building!$Q$195:$Q$344,building!$A$195:$A$344,army!CE$1,building!$C$195:$C$344,army!BN4)</f>
        <v>0</v>
      </c>
      <c r="CF4">
        <f>SUMIFS(building!$Q$195:$Q$344,building!$A$195:$A$344,army!CF$1,building!$C$195:$C$344,army!BO4)</f>
        <v>0</v>
      </c>
      <c r="CG4">
        <f>SUMIFS(building!$Q$195:$Q$344,building!$A$195:$A$344,army!CG$1,building!$C$195:$C$344,army!BP4)</f>
        <v>0</v>
      </c>
      <c r="CH4">
        <f>SUMIFS(building!$Q$195:$Q$344,building!$A$195:$A$344,army!CH$1,building!$C$195:$C$344,army!BQ4)</f>
        <v>0</v>
      </c>
    </row>
    <row r="5" spans="1:86" ht="13.5" thickBot="1">
      <c r="A5" s="63" t="s">
        <v>812</v>
      </c>
      <c r="B5" s="59" t="s">
        <v>805</v>
      </c>
      <c r="C5" s="59">
        <v>100</v>
      </c>
      <c r="D5" s="59">
        <v>200</v>
      </c>
      <c r="E5" s="59">
        <v>400</v>
      </c>
      <c r="F5" s="59">
        <v>50</v>
      </c>
      <c r="G5" s="59">
        <v>4</v>
      </c>
      <c r="H5" s="59">
        <v>90</v>
      </c>
      <c r="I5" s="60">
        <v>4</v>
      </c>
      <c r="J5" s="64">
        <v>2</v>
      </c>
      <c r="K5" s="64">
        <f t="shared" si="0"/>
        <v>300</v>
      </c>
      <c r="L5">
        <v>1</v>
      </c>
      <c r="M5">
        <v>2</v>
      </c>
      <c r="O5" s="59">
        <v>90</v>
      </c>
      <c r="P5">
        <f t="shared" si="1"/>
        <v>1.5</v>
      </c>
      <c r="R5">
        <v>150</v>
      </c>
      <c r="S5">
        <v>50</v>
      </c>
      <c r="T5">
        <v>200</v>
      </c>
      <c r="U5">
        <v>100</v>
      </c>
      <c r="V5">
        <f t="shared" si="2"/>
        <v>500</v>
      </c>
      <c r="W5">
        <v>15000</v>
      </c>
      <c r="AB5">
        <v>2</v>
      </c>
      <c r="AC5">
        <f>MAX('hobbits requirement'!Q454:AX454)</f>
        <v>3</v>
      </c>
      <c r="AD5" s="37">
        <f>IF(VLOOKUP(AC5,'experience based timeline'!$G$2:$J$201,4,FALSE)&gt;=AB5,AC5,AB5)</f>
        <v>3</v>
      </c>
      <c r="AE5">
        <f>VLOOKUP(AD5,building!$C$53:$V$62,20,FALSE)</f>
        <v>600</v>
      </c>
      <c r="AF5" s="37">
        <f t="shared" si="3"/>
        <v>150</v>
      </c>
      <c r="AG5" s="43">
        <f t="shared" si="4"/>
        <v>100</v>
      </c>
      <c r="AH5" s="37">
        <f>VLOOKUP(IF(AB5&lt;=10,AB5,10),'experience based timeline'!$G$2:$J$201,4,FALSE)/60</f>
        <v>1.9875</v>
      </c>
      <c r="AI5" s="43">
        <f t="shared" si="5"/>
        <v>51</v>
      </c>
      <c r="AM5">
        <v>3</v>
      </c>
      <c r="BN5">
        <v>1</v>
      </c>
      <c r="BR5">
        <v>2</v>
      </c>
      <c r="BS5">
        <v>2</v>
      </c>
      <c r="BT5">
        <f>SUMIFS(building!$Q$195:$Q$344,building!$A$195:$A$344,army!BT$1,building!$C$195:$C$344,army!BC5)</f>
        <v>0</v>
      </c>
      <c r="BU5">
        <f>SUMIFS(building!$Q$195:$Q$344,building!$A$195:$A$344,army!BU$1,building!$C$195:$C$344,army!BD5)</f>
        <v>0</v>
      </c>
      <c r="BV5">
        <f>SUMIFS(building!$Q$195:$Q$344,building!$A$195:$A$344,army!BV$1,building!$C$195:$C$344,army!BE5)</f>
        <v>0</v>
      </c>
      <c r="BW5">
        <f>SUMIFS(building!$Q$195:$Q$344,building!$A$195:$A$344,army!BW$1,building!$C$195:$C$344,army!BF5)</f>
        <v>0</v>
      </c>
      <c r="BX5">
        <f>SUMIFS(building!$Q$195:$Q$344,building!$A$195:$A$344,army!BX$1,building!$C$195:$C$344,army!BG5)</f>
        <v>0</v>
      </c>
      <c r="BY5">
        <f>SUMIFS(building!$Q$195:$Q$344,building!$A$195:$A$344,army!BY$1,building!$C$195:$C$344,army!BH5)</f>
        <v>0</v>
      </c>
      <c r="BZ5">
        <f>SUMIFS(building!$Q$195:$Q$344,building!$A$195:$A$344,army!BZ$1,building!$C$195:$C$344,army!BI5)</f>
        <v>0</v>
      </c>
      <c r="CA5">
        <f>SUMIFS(building!$Q$195:$Q$344,building!$A$195:$A$344,army!CA$1,building!$C$195:$C$344,army!BJ5)</f>
        <v>0</v>
      </c>
      <c r="CB5">
        <f>SUMIFS(building!$Q$195:$Q$344,building!$A$195:$A$344,army!CB$1,building!$C$195:$C$344,army!BK5)</f>
        <v>0</v>
      </c>
      <c r="CC5">
        <f>SUMIFS(building!$Q$195:$Q$344,building!$A$195:$A$344,army!CC$1,building!$C$195:$C$344,army!BL5)</f>
        <v>0</v>
      </c>
      <c r="CD5">
        <f>SUMIFS(building!$Q$195:$Q$344,building!$A$195:$A$344,army!CD$1,building!$C$195:$C$344,army!BM5)</f>
        <v>0</v>
      </c>
      <c r="CE5">
        <f>SUMIFS(building!$Q$195:$Q$344,building!$A$195:$A$344,army!CE$1,building!$C$195:$C$344,army!BN5)</f>
        <v>5000</v>
      </c>
      <c r="CF5">
        <f>SUMIFS(building!$Q$195:$Q$344,building!$A$195:$A$344,army!CF$1,building!$C$195:$C$344,army!BO5)</f>
        <v>0</v>
      </c>
      <c r="CG5">
        <f>SUMIFS(building!$Q$195:$Q$344,building!$A$195:$A$344,army!CG$1,building!$C$195:$C$344,army!BP5)</f>
        <v>0</v>
      </c>
      <c r="CH5">
        <f>SUMIFS(building!$Q$195:$Q$344,building!$A$195:$A$344,army!CH$1,building!$C$195:$C$344,army!BQ5)</f>
        <v>0</v>
      </c>
    </row>
    <row r="6" spans="1:86">
      <c r="A6" s="61" t="s">
        <v>813</v>
      </c>
      <c r="B6" s="61" t="s">
        <v>806</v>
      </c>
      <c r="C6" s="55">
        <v>0</v>
      </c>
      <c r="D6" s="55">
        <v>200</v>
      </c>
      <c r="E6" s="55">
        <v>900</v>
      </c>
      <c r="F6" s="55">
        <v>1800</v>
      </c>
      <c r="G6" s="55">
        <v>4</v>
      </c>
      <c r="H6" s="55">
        <v>90</v>
      </c>
      <c r="I6" s="56">
        <v>0</v>
      </c>
      <c r="J6" s="64">
        <v>2</v>
      </c>
      <c r="K6" s="64">
        <f t="shared" si="0"/>
        <v>200</v>
      </c>
      <c r="L6">
        <v>2</v>
      </c>
      <c r="M6">
        <v>4</v>
      </c>
      <c r="O6" s="55">
        <v>90</v>
      </c>
      <c r="P6">
        <f t="shared" si="1"/>
        <v>1.5</v>
      </c>
      <c r="R6">
        <v>100</v>
      </c>
      <c r="S6">
        <v>100</v>
      </c>
      <c r="T6">
        <v>100</v>
      </c>
      <c r="U6">
        <v>100</v>
      </c>
      <c r="V6">
        <f t="shared" si="2"/>
        <v>400</v>
      </c>
      <c r="W6">
        <v>9000</v>
      </c>
      <c r="AB6">
        <v>4</v>
      </c>
      <c r="AC6">
        <f>MAX('hobbits requirement'!Q455:AX455)</f>
        <v>4</v>
      </c>
      <c r="AD6" s="37">
        <f>IF(VLOOKUP(AC6,'experience based timeline'!$G$2:$J$201,4,FALSE)&gt;=AB6,AC6,AB6)</f>
        <v>4</v>
      </c>
      <c r="AE6">
        <f>VLOOKUP(AD6,building!$C$53:$V$62,20,FALSE)</f>
        <v>1000</v>
      </c>
      <c r="AF6" s="37">
        <f t="shared" si="3"/>
        <v>250</v>
      </c>
      <c r="AG6" s="43">
        <f t="shared" si="4"/>
        <v>36</v>
      </c>
      <c r="AH6" s="37">
        <f>VLOOKUP(IF(AB6&lt;=10,AB6,10),'experience based timeline'!$G$2:$J$201,4,FALSE)/60</f>
        <v>14.112500000000001</v>
      </c>
      <c r="AI6" s="43">
        <f t="shared" si="5"/>
        <v>3</v>
      </c>
      <c r="AM6">
        <v>4</v>
      </c>
      <c r="BK6">
        <v>1</v>
      </c>
      <c r="BR6">
        <v>2</v>
      </c>
      <c r="BS6">
        <v>4</v>
      </c>
      <c r="BT6">
        <f>SUMIFS(building!$Q$195:$Q$344,building!$A$195:$A$344,army!BT$1,building!$C$195:$C$344,army!BC6)</f>
        <v>0</v>
      </c>
      <c r="BU6">
        <f>SUMIFS(building!$Q$195:$Q$344,building!$A$195:$A$344,army!BU$1,building!$C$195:$C$344,army!BD6)</f>
        <v>0</v>
      </c>
      <c r="BV6">
        <f>SUMIFS(building!$Q$195:$Q$344,building!$A$195:$A$344,army!BV$1,building!$C$195:$C$344,army!BE6)</f>
        <v>0</v>
      </c>
      <c r="BW6">
        <f>SUMIFS(building!$Q$195:$Q$344,building!$A$195:$A$344,army!BW$1,building!$C$195:$C$344,army!BF6)</f>
        <v>0</v>
      </c>
      <c r="BX6">
        <f>SUMIFS(building!$Q$195:$Q$344,building!$A$195:$A$344,army!BX$1,building!$C$195:$C$344,army!BG6)</f>
        <v>0</v>
      </c>
      <c r="BY6">
        <f>SUMIFS(building!$Q$195:$Q$344,building!$A$195:$A$344,army!BY$1,building!$C$195:$C$344,army!BH6)</f>
        <v>0</v>
      </c>
      <c r="BZ6">
        <f>SUMIFS(building!$Q$195:$Q$344,building!$A$195:$A$344,army!BZ$1,building!$C$195:$C$344,army!BI6)</f>
        <v>0</v>
      </c>
      <c r="CA6">
        <f>SUMIFS(building!$Q$195:$Q$344,building!$A$195:$A$344,army!CA$1,building!$C$195:$C$344,army!BJ6)</f>
        <v>0</v>
      </c>
      <c r="CB6">
        <f>SUMIFS(building!$Q$195:$Q$344,building!$A$195:$A$344,army!CB$1,building!$C$195:$C$344,army!BK6)</f>
        <v>3000</v>
      </c>
      <c r="CC6">
        <f>SUMIFS(building!$Q$195:$Q$344,building!$A$195:$A$344,army!CC$1,building!$C$195:$C$344,army!BL6)</f>
        <v>0</v>
      </c>
      <c r="CD6">
        <f>SUMIFS(building!$Q$195:$Q$344,building!$A$195:$A$344,army!CD$1,building!$C$195:$C$344,army!BM6)</f>
        <v>0</v>
      </c>
      <c r="CE6">
        <f>SUMIFS(building!$Q$195:$Q$344,building!$A$195:$A$344,army!CE$1,building!$C$195:$C$344,army!BN6)</f>
        <v>0</v>
      </c>
      <c r="CF6">
        <f>SUMIFS(building!$Q$195:$Q$344,building!$A$195:$A$344,army!CF$1,building!$C$195:$C$344,army!BO6)</f>
        <v>0</v>
      </c>
      <c r="CG6">
        <f>SUMIFS(building!$Q$195:$Q$344,building!$A$195:$A$344,army!CG$1,building!$C$195:$C$344,army!BP6)</f>
        <v>0</v>
      </c>
      <c r="CH6">
        <f>SUMIFS(building!$Q$195:$Q$344,building!$A$195:$A$344,army!CH$1,building!$C$195:$C$344,army!BQ6)</f>
        <v>0</v>
      </c>
    </row>
    <row r="7" spans="1:86">
      <c r="A7" s="62" t="s">
        <v>814</v>
      </c>
      <c r="B7" s="62" t="s">
        <v>807</v>
      </c>
      <c r="C7" s="57">
        <v>200</v>
      </c>
      <c r="D7" s="57">
        <v>400</v>
      </c>
      <c r="E7" s="57">
        <v>600</v>
      </c>
      <c r="F7" s="57">
        <v>40</v>
      </c>
      <c r="G7" s="57">
        <v>8</v>
      </c>
      <c r="H7" s="57">
        <v>480</v>
      </c>
      <c r="I7" s="58">
        <v>16</v>
      </c>
      <c r="J7" s="64">
        <v>4</v>
      </c>
      <c r="K7" s="64">
        <f t="shared" si="0"/>
        <v>600</v>
      </c>
      <c r="L7">
        <v>2</v>
      </c>
      <c r="M7">
        <v>4</v>
      </c>
      <c r="O7" s="57">
        <v>480</v>
      </c>
      <c r="P7">
        <f t="shared" si="1"/>
        <v>8</v>
      </c>
      <c r="R7">
        <v>300</v>
      </c>
      <c r="S7">
        <v>200</v>
      </c>
      <c r="T7">
        <v>100</v>
      </c>
      <c r="U7">
        <v>400</v>
      </c>
      <c r="V7">
        <f t="shared" si="2"/>
        <v>1000</v>
      </c>
      <c r="W7">
        <v>261000</v>
      </c>
      <c r="AB7">
        <v>5</v>
      </c>
      <c r="AC7">
        <f>MAX('hobbits requirement'!Q456:AX456)</f>
        <v>4</v>
      </c>
      <c r="AD7" s="37">
        <f>IF(VLOOKUP(AC7,'experience based timeline'!$G$2:$J$201,4,FALSE)&gt;=AB7,AC7,AB7)</f>
        <v>4</v>
      </c>
      <c r="AE7">
        <f>VLOOKUP(AD7,building!$C$53:$V$62,20,FALSE)</f>
        <v>1000</v>
      </c>
      <c r="AF7" s="37">
        <f t="shared" si="3"/>
        <v>250</v>
      </c>
      <c r="AG7" s="43">
        <f t="shared" si="4"/>
        <v>1044</v>
      </c>
      <c r="AH7" s="37">
        <f>VLOOKUP(IF(AB7&lt;=10,AB7,10),'experience based timeline'!$G$2:$J$201,4,FALSE)/60</f>
        <v>34.712499999999999</v>
      </c>
      <c r="AI7" s="43">
        <f t="shared" si="5"/>
        <v>31</v>
      </c>
      <c r="AM7">
        <v>4</v>
      </c>
      <c r="AU7">
        <v>4</v>
      </c>
      <c r="BG7">
        <v>4</v>
      </c>
      <c r="BM7">
        <v>4</v>
      </c>
      <c r="BR7">
        <v>5</v>
      </c>
      <c r="BS7">
        <v>5</v>
      </c>
      <c r="BT7">
        <f>SUMIFS(building!$Q$195:$Q$344,building!$A$195:$A$344,army!BT$1,building!$C$195:$C$344,army!BC7)</f>
        <v>0</v>
      </c>
      <c r="BU7">
        <f>SUMIFS(building!$Q$195:$Q$344,building!$A$195:$A$344,army!BU$1,building!$C$195:$C$344,army!BD7)</f>
        <v>0</v>
      </c>
      <c r="BV7">
        <f>SUMIFS(building!$Q$195:$Q$344,building!$A$195:$A$344,army!BV$1,building!$C$195:$C$344,army!BE7)</f>
        <v>0</v>
      </c>
      <c r="BW7">
        <f>SUMIFS(building!$Q$195:$Q$344,building!$A$195:$A$344,army!BW$1,building!$C$195:$C$344,army!BF7)</f>
        <v>0</v>
      </c>
      <c r="BX7">
        <f>SUMIFS(building!$Q$195:$Q$344,building!$A$195:$A$344,army!BX$1,building!$C$195:$C$344,army!BG7)</f>
        <v>75000</v>
      </c>
      <c r="BY7">
        <f>SUMIFS(building!$Q$195:$Q$344,building!$A$195:$A$344,army!BY$1,building!$C$195:$C$344,army!BH7)</f>
        <v>0</v>
      </c>
      <c r="BZ7">
        <f>SUMIFS(building!$Q$195:$Q$344,building!$A$195:$A$344,army!BZ$1,building!$C$195:$C$344,army!BI7)</f>
        <v>0</v>
      </c>
      <c r="CA7">
        <f>SUMIFS(building!$Q$195:$Q$344,building!$A$195:$A$344,army!CA$1,building!$C$195:$C$344,army!BJ7)</f>
        <v>0</v>
      </c>
      <c r="CB7">
        <f>SUMIFS(building!$Q$195:$Q$344,building!$A$195:$A$344,army!CB$1,building!$C$195:$C$344,army!BK7)</f>
        <v>0</v>
      </c>
      <c r="CC7">
        <f>SUMIFS(building!$Q$195:$Q$344,building!$A$195:$A$344,army!CC$1,building!$C$195:$C$344,army!BL7)</f>
        <v>0</v>
      </c>
      <c r="CD7">
        <f>SUMIFS(building!$Q$195:$Q$344,building!$A$195:$A$344,army!CD$1,building!$C$195:$C$344,army!BM7)</f>
        <v>90000</v>
      </c>
      <c r="CE7">
        <f>SUMIFS(building!$Q$195:$Q$344,building!$A$195:$A$344,army!CE$1,building!$C$195:$C$344,army!BN7)</f>
        <v>0</v>
      </c>
      <c r="CF7">
        <f>SUMIFS(building!$Q$195:$Q$344,building!$A$195:$A$344,army!CF$1,building!$C$195:$C$344,army!BO7)</f>
        <v>0</v>
      </c>
      <c r="CG7">
        <f>SUMIFS(building!$Q$195:$Q$344,building!$A$195:$A$344,army!CG$1,building!$C$195:$C$344,army!BP7)</f>
        <v>0</v>
      </c>
      <c r="CH7">
        <f>SUMIFS(building!$Q$195:$Q$344,building!$A$195:$A$344,army!CH$1,building!$C$195:$C$344,army!BQ7)</f>
        <v>0</v>
      </c>
    </row>
    <row r="8" spans="1:86">
      <c r="A8" s="62" t="s">
        <v>815</v>
      </c>
      <c r="B8" s="62" t="s">
        <v>808</v>
      </c>
      <c r="C8" s="57">
        <v>200</v>
      </c>
      <c r="D8" s="57">
        <v>400</v>
      </c>
      <c r="E8" s="57">
        <v>600</v>
      </c>
      <c r="F8" s="57">
        <v>40</v>
      </c>
      <c r="G8" s="57">
        <v>8</v>
      </c>
      <c r="H8" s="57">
        <v>480</v>
      </c>
      <c r="I8" s="58">
        <v>16</v>
      </c>
      <c r="J8" s="64">
        <v>4</v>
      </c>
      <c r="K8" s="64">
        <f t="shared" si="0"/>
        <v>600</v>
      </c>
      <c r="L8">
        <v>2</v>
      </c>
      <c r="M8">
        <v>5</v>
      </c>
      <c r="O8" s="57">
        <v>480</v>
      </c>
      <c r="P8">
        <f t="shared" si="1"/>
        <v>8</v>
      </c>
      <c r="R8">
        <v>300</v>
      </c>
      <c r="S8">
        <v>400</v>
      </c>
      <c r="T8">
        <v>200</v>
      </c>
      <c r="U8">
        <v>100</v>
      </c>
      <c r="V8">
        <f t="shared" si="2"/>
        <v>1000</v>
      </c>
      <c r="W8">
        <v>84000</v>
      </c>
      <c r="AB8">
        <v>5</v>
      </c>
      <c r="AC8">
        <f>MAX('hobbits requirement'!Q457:AX457)</f>
        <v>5</v>
      </c>
      <c r="AD8" s="37">
        <f>IF(VLOOKUP(AC8,'experience based timeline'!$G$2:$J$201,4,FALSE)&gt;=AB8,AC8,AB8)</f>
        <v>5</v>
      </c>
      <c r="AE8">
        <f>VLOOKUP(AD8,building!$C$53:$V$62,20,FALSE)</f>
        <v>1500</v>
      </c>
      <c r="AF8" s="37">
        <f t="shared" si="3"/>
        <v>375</v>
      </c>
      <c r="AG8" s="43">
        <f t="shared" si="4"/>
        <v>224</v>
      </c>
      <c r="AH8" s="37">
        <f>VLOOKUP(IF(AB8&lt;=10,AB8,10),'experience based timeline'!$G$2:$J$201,4,FALSE)/60</f>
        <v>34.712499999999999</v>
      </c>
      <c r="AI8" s="43">
        <f t="shared" si="5"/>
        <v>7</v>
      </c>
      <c r="AM8">
        <v>5</v>
      </c>
      <c r="AR8">
        <v>4</v>
      </c>
      <c r="BG8">
        <v>4</v>
      </c>
      <c r="BI8">
        <v>4</v>
      </c>
      <c r="BR8">
        <v>4</v>
      </c>
      <c r="BS8">
        <v>5</v>
      </c>
      <c r="BT8">
        <f>SUMIFS(building!$Q$195:$Q$344,building!$A$195:$A$344,army!BT$1,building!$C$195:$C$344,army!BC8)</f>
        <v>0</v>
      </c>
      <c r="BU8">
        <f>SUMIFS(building!$Q$195:$Q$344,building!$A$195:$A$344,army!BU$1,building!$C$195:$C$344,army!BD8)</f>
        <v>0</v>
      </c>
      <c r="BV8">
        <f>SUMIFS(building!$Q$195:$Q$344,building!$A$195:$A$344,army!BV$1,building!$C$195:$C$344,army!BE8)</f>
        <v>0</v>
      </c>
      <c r="BW8">
        <f>SUMIFS(building!$Q$195:$Q$344,building!$A$195:$A$344,army!BW$1,building!$C$195:$C$344,army!BF8)</f>
        <v>0</v>
      </c>
      <c r="BX8">
        <f>SUMIFS(building!$Q$195:$Q$344,building!$A$195:$A$344,army!BX$1,building!$C$195:$C$344,army!BG8)</f>
        <v>75000</v>
      </c>
      <c r="BY8">
        <f>SUMIFS(building!$Q$195:$Q$344,building!$A$195:$A$344,army!BY$1,building!$C$195:$C$344,army!BH8)</f>
        <v>0</v>
      </c>
      <c r="BZ8">
        <f>SUMIFS(building!$Q$195:$Q$344,building!$A$195:$A$344,army!BZ$1,building!$C$195:$C$344,army!BI8)</f>
        <v>45000</v>
      </c>
      <c r="CA8">
        <f>SUMIFS(building!$Q$195:$Q$344,building!$A$195:$A$344,army!CA$1,building!$C$195:$C$344,army!BJ8)</f>
        <v>0</v>
      </c>
      <c r="CB8">
        <f>SUMIFS(building!$Q$195:$Q$344,building!$A$195:$A$344,army!CB$1,building!$C$195:$C$344,army!BK8)</f>
        <v>0</v>
      </c>
      <c r="CC8">
        <f>SUMIFS(building!$Q$195:$Q$344,building!$A$195:$A$344,army!CC$1,building!$C$195:$C$344,army!BL8)</f>
        <v>0</v>
      </c>
      <c r="CD8">
        <f>SUMIFS(building!$Q$195:$Q$344,building!$A$195:$A$344,army!CD$1,building!$C$195:$C$344,army!BM8)</f>
        <v>0</v>
      </c>
      <c r="CE8">
        <f>SUMIFS(building!$Q$195:$Q$344,building!$A$195:$A$344,army!CE$1,building!$C$195:$C$344,army!BN8)</f>
        <v>0</v>
      </c>
      <c r="CF8">
        <f>SUMIFS(building!$Q$195:$Q$344,building!$A$195:$A$344,army!CF$1,building!$C$195:$C$344,army!BO8)</f>
        <v>0</v>
      </c>
      <c r="CG8">
        <f>SUMIFS(building!$Q$195:$Q$344,building!$A$195:$A$344,army!CG$1,building!$C$195:$C$344,army!BP8)</f>
        <v>0</v>
      </c>
      <c r="CH8">
        <f>SUMIFS(building!$Q$195:$Q$344,building!$A$195:$A$344,army!CH$1,building!$C$195:$C$344,army!BQ8)</f>
        <v>0</v>
      </c>
    </row>
    <row r="9" spans="1:86" ht="13.5" thickBot="1">
      <c r="A9" s="63" t="s">
        <v>816</v>
      </c>
      <c r="B9" s="59" t="s">
        <v>805</v>
      </c>
      <c r="C9" s="59">
        <v>200</v>
      </c>
      <c r="D9" s="59">
        <v>400</v>
      </c>
      <c r="E9" s="59">
        <v>600</v>
      </c>
      <c r="F9" s="59">
        <v>40</v>
      </c>
      <c r="G9" s="59">
        <v>8</v>
      </c>
      <c r="H9" s="59">
        <v>480</v>
      </c>
      <c r="I9" s="60">
        <v>16</v>
      </c>
      <c r="J9" s="64">
        <v>4</v>
      </c>
      <c r="K9" s="64">
        <f t="shared" si="0"/>
        <v>600</v>
      </c>
      <c r="L9">
        <v>2</v>
      </c>
      <c r="M9">
        <v>6</v>
      </c>
      <c r="O9" s="59">
        <v>480</v>
      </c>
      <c r="P9">
        <f t="shared" si="1"/>
        <v>8</v>
      </c>
      <c r="R9">
        <v>300</v>
      </c>
      <c r="S9">
        <v>100</v>
      </c>
      <c r="T9">
        <v>400</v>
      </c>
      <c r="U9">
        <v>200</v>
      </c>
      <c r="V9">
        <f t="shared" si="2"/>
        <v>1000</v>
      </c>
      <c r="W9">
        <v>90000</v>
      </c>
      <c r="AB9">
        <v>6</v>
      </c>
      <c r="AC9">
        <f>MAX('hobbits requirement'!Q458:AX458)</f>
        <v>6</v>
      </c>
      <c r="AD9" s="37">
        <f>IF(VLOOKUP(AC9,'experience based timeline'!$G$2:$J$201,4,FALSE)&gt;=AB9,AC9,AB9)</f>
        <v>6</v>
      </c>
      <c r="AE9">
        <f>VLOOKUP(AD9,building!$C$53:$V$62,20,FALSE)</f>
        <v>2100</v>
      </c>
      <c r="AF9" s="37">
        <f t="shared" si="3"/>
        <v>525</v>
      </c>
      <c r="AG9" s="43">
        <f t="shared" si="4"/>
        <v>171.42857142857142</v>
      </c>
      <c r="AH9" s="37">
        <f>VLOOKUP(IF(AB9&lt;=10,AB9,10),'experience based timeline'!$G$2:$J$201,4,FALSE)/60</f>
        <v>59.95</v>
      </c>
      <c r="AI9" s="43">
        <f t="shared" si="5"/>
        <v>3</v>
      </c>
      <c r="AM9">
        <v>6</v>
      </c>
      <c r="AS9">
        <v>4</v>
      </c>
      <c r="BG9">
        <v>4</v>
      </c>
      <c r="BN9">
        <v>4</v>
      </c>
      <c r="BR9">
        <v>4</v>
      </c>
      <c r="BS9">
        <v>6</v>
      </c>
      <c r="BT9">
        <f>SUMIFS(building!$Q$195:$Q$344,building!$A$195:$A$344,army!BT$1,building!$C$195:$C$344,army!BC9)</f>
        <v>0</v>
      </c>
      <c r="BU9">
        <f>SUMIFS(building!$Q$195:$Q$344,building!$A$195:$A$344,army!BU$1,building!$C$195:$C$344,army!BD9)</f>
        <v>0</v>
      </c>
      <c r="BV9">
        <f>SUMIFS(building!$Q$195:$Q$344,building!$A$195:$A$344,army!BV$1,building!$C$195:$C$344,army!BE9)</f>
        <v>0</v>
      </c>
      <c r="BW9">
        <f>SUMIFS(building!$Q$195:$Q$344,building!$A$195:$A$344,army!BW$1,building!$C$195:$C$344,army!BF9)</f>
        <v>0</v>
      </c>
      <c r="BX9">
        <f>SUMIFS(building!$Q$195:$Q$344,building!$A$195:$A$344,army!BX$1,building!$C$195:$C$344,army!BG9)</f>
        <v>75000</v>
      </c>
      <c r="BY9">
        <f>SUMIFS(building!$Q$195:$Q$344,building!$A$195:$A$344,army!BY$1,building!$C$195:$C$344,army!BH9)</f>
        <v>0</v>
      </c>
      <c r="BZ9">
        <f>SUMIFS(building!$Q$195:$Q$344,building!$A$195:$A$344,army!BZ$1,building!$C$195:$C$344,army!BI9)</f>
        <v>0</v>
      </c>
      <c r="CA9">
        <f>SUMIFS(building!$Q$195:$Q$344,building!$A$195:$A$344,army!CA$1,building!$C$195:$C$344,army!BJ9)</f>
        <v>0</v>
      </c>
      <c r="CB9">
        <f>SUMIFS(building!$Q$195:$Q$344,building!$A$195:$A$344,army!CB$1,building!$C$195:$C$344,army!BK9)</f>
        <v>0</v>
      </c>
      <c r="CC9">
        <f>SUMIFS(building!$Q$195:$Q$344,building!$A$195:$A$344,army!CC$1,building!$C$195:$C$344,army!BL9)</f>
        <v>0</v>
      </c>
      <c r="CD9">
        <f>SUMIFS(building!$Q$195:$Q$344,building!$A$195:$A$344,army!CD$1,building!$C$195:$C$344,army!BM9)</f>
        <v>0</v>
      </c>
      <c r="CE9">
        <f>SUMIFS(building!$Q$195:$Q$344,building!$A$195:$A$344,army!CE$1,building!$C$195:$C$344,army!BN9)</f>
        <v>75000</v>
      </c>
      <c r="CF9">
        <f>SUMIFS(building!$Q$195:$Q$344,building!$A$195:$A$344,army!CF$1,building!$C$195:$C$344,army!BO9)</f>
        <v>0</v>
      </c>
      <c r="CG9">
        <f>SUMIFS(building!$Q$195:$Q$344,building!$A$195:$A$344,army!CG$1,building!$C$195:$C$344,army!BP9)</f>
        <v>0</v>
      </c>
      <c r="CH9">
        <f>SUMIFS(building!$Q$195:$Q$344,building!$A$195:$A$344,army!CH$1,building!$C$195:$C$344,army!BQ9)</f>
        <v>0</v>
      </c>
    </row>
    <row r="10" spans="1:86">
      <c r="A10" s="61" t="s">
        <v>817</v>
      </c>
      <c r="B10" s="61" t="s">
        <v>806</v>
      </c>
      <c r="C10" s="55">
        <v>0</v>
      </c>
      <c r="D10" s="55">
        <v>400</v>
      </c>
      <c r="E10" s="55">
        <v>1300</v>
      </c>
      <c r="F10" s="55">
        <v>4500</v>
      </c>
      <c r="G10" s="55">
        <v>8</v>
      </c>
      <c r="H10" s="55">
        <v>480</v>
      </c>
      <c r="I10" s="56">
        <v>0</v>
      </c>
      <c r="J10" s="64">
        <v>4</v>
      </c>
      <c r="K10" s="64">
        <f t="shared" si="0"/>
        <v>400</v>
      </c>
      <c r="L10">
        <v>3</v>
      </c>
      <c r="M10">
        <v>8</v>
      </c>
      <c r="O10" s="55">
        <v>480</v>
      </c>
      <c r="P10">
        <f t="shared" si="1"/>
        <v>8</v>
      </c>
      <c r="R10">
        <v>200</v>
      </c>
      <c r="S10">
        <v>200</v>
      </c>
      <c r="T10">
        <v>200</v>
      </c>
      <c r="U10">
        <v>200</v>
      </c>
      <c r="V10">
        <f t="shared" si="2"/>
        <v>800</v>
      </c>
      <c r="W10">
        <v>84000</v>
      </c>
      <c r="AB10">
        <v>8</v>
      </c>
      <c r="AC10">
        <f>MAX('hobbits requirement'!Q459:AX459)</f>
        <v>9</v>
      </c>
      <c r="AD10" s="37">
        <f>IF(VLOOKUP(AC10,'experience based timeline'!$G$2:$J$201,4,FALSE)&gt;=AB10,AC10,AB10)</f>
        <v>9</v>
      </c>
      <c r="AE10">
        <f>VLOOKUP(AD10,building!$C$53:$V$62,20,FALSE)</f>
        <v>4500</v>
      </c>
      <c r="AF10" s="37">
        <f t="shared" si="3"/>
        <v>1125</v>
      </c>
      <c r="AG10" s="37">
        <f t="shared" si="4"/>
        <v>74.666666666666671</v>
      </c>
      <c r="AH10" s="37">
        <f>VLOOKUP(IF(AB10&lt;=10,AB10,10),'experience based timeline'!$G$2:$J$201,4,FALSE)/60</f>
        <v>222.45</v>
      </c>
      <c r="AI10" s="37">
        <f t="shared" si="5"/>
        <v>1</v>
      </c>
      <c r="AM10">
        <v>7</v>
      </c>
      <c r="AR10">
        <v>4</v>
      </c>
      <c r="AU10">
        <v>9</v>
      </c>
      <c r="BG10">
        <v>4</v>
      </c>
      <c r="BK10">
        <v>4</v>
      </c>
      <c r="BR10">
        <v>5</v>
      </c>
      <c r="BS10">
        <v>8</v>
      </c>
      <c r="BT10">
        <f>SUMIFS(building!$Q$195:$Q$344,building!$A$195:$A$344,army!BT$1,building!$C$195:$C$344,army!BC10)</f>
        <v>0</v>
      </c>
      <c r="BU10">
        <f>SUMIFS(building!$Q$195:$Q$344,building!$A$195:$A$344,army!BU$1,building!$C$195:$C$344,army!BD10)</f>
        <v>0</v>
      </c>
      <c r="BV10">
        <f>SUMIFS(building!$Q$195:$Q$344,building!$A$195:$A$344,army!BV$1,building!$C$195:$C$344,army!BE10)</f>
        <v>0</v>
      </c>
      <c r="BW10">
        <f>SUMIFS(building!$Q$195:$Q$344,building!$A$195:$A$344,army!BW$1,building!$C$195:$C$344,army!BF10)</f>
        <v>0</v>
      </c>
      <c r="BX10">
        <f>SUMIFS(building!$Q$195:$Q$344,building!$A$195:$A$344,army!BX$1,building!$C$195:$C$344,army!BG10)</f>
        <v>75000</v>
      </c>
      <c r="BY10">
        <f>SUMIFS(building!$Q$195:$Q$344,building!$A$195:$A$344,army!BY$1,building!$C$195:$C$344,army!BH10)</f>
        <v>0</v>
      </c>
      <c r="BZ10">
        <f>SUMIFS(building!$Q$195:$Q$344,building!$A$195:$A$344,army!BZ$1,building!$C$195:$C$344,army!BI10)</f>
        <v>0</v>
      </c>
      <c r="CA10">
        <f>SUMIFS(building!$Q$195:$Q$344,building!$A$195:$A$344,army!CA$1,building!$C$195:$C$344,army!BJ10)</f>
        <v>0</v>
      </c>
      <c r="CB10">
        <f>SUMIFS(building!$Q$195:$Q$344,building!$A$195:$A$344,army!CB$1,building!$C$195:$C$344,army!BK10)</f>
        <v>45000</v>
      </c>
      <c r="CC10">
        <f>SUMIFS(building!$Q$195:$Q$344,building!$A$195:$A$344,army!CC$1,building!$C$195:$C$344,army!BL10)</f>
        <v>0</v>
      </c>
      <c r="CD10">
        <f>SUMIFS(building!$Q$195:$Q$344,building!$A$195:$A$344,army!CD$1,building!$C$195:$C$344,army!BM10)</f>
        <v>0</v>
      </c>
      <c r="CE10">
        <f>SUMIFS(building!$Q$195:$Q$344,building!$A$195:$A$344,army!CE$1,building!$C$195:$C$344,army!BN10)</f>
        <v>0</v>
      </c>
      <c r="CF10">
        <f>SUMIFS(building!$Q$195:$Q$344,building!$A$195:$A$344,army!CF$1,building!$C$195:$C$344,army!BO10)</f>
        <v>0</v>
      </c>
      <c r="CG10">
        <f>SUMIFS(building!$Q$195:$Q$344,building!$A$195:$A$344,army!CG$1,building!$C$195:$C$344,army!BP10)</f>
        <v>0</v>
      </c>
      <c r="CH10">
        <f>SUMIFS(building!$Q$195:$Q$344,building!$A$195:$A$344,army!CH$1,building!$C$195:$C$344,army!BQ10)</f>
        <v>0</v>
      </c>
    </row>
    <row r="11" spans="1:86">
      <c r="A11" s="62" t="s">
        <v>818</v>
      </c>
      <c r="B11" s="62" t="s">
        <v>807</v>
      </c>
      <c r="C11" s="57">
        <v>400</v>
      </c>
      <c r="D11" s="57">
        <v>800</v>
      </c>
      <c r="E11" s="57">
        <v>900</v>
      </c>
      <c r="F11" s="57">
        <v>30</v>
      </c>
      <c r="G11" s="57">
        <v>16</v>
      </c>
      <c r="H11" s="57">
        <v>1200</v>
      </c>
      <c r="I11" s="58">
        <v>24</v>
      </c>
      <c r="J11" s="64">
        <v>8</v>
      </c>
      <c r="K11" s="64">
        <f t="shared" si="0"/>
        <v>1200</v>
      </c>
      <c r="L11">
        <v>3</v>
      </c>
      <c r="M11">
        <v>12</v>
      </c>
      <c r="O11" s="57">
        <v>1200</v>
      </c>
      <c r="P11">
        <f t="shared" si="1"/>
        <v>20</v>
      </c>
      <c r="R11">
        <v>600</v>
      </c>
      <c r="S11">
        <v>400</v>
      </c>
      <c r="T11">
        <v>200</v>
      </c>
      <c r="U11">
        <v>800</v>
      </c>
      <c r="V11">
        <f t="shared" si="2"/>
        <v>2000</v>
      </c>
      <c r="W11">
        <v>261000</v>
      </c>
      <c r="AB11">
        <v>12</v>
      </c>
      <c r="AC11">
        <f>MAX('hobbits requirement'!Q460:AX460)</f>
        <v>9</v>
      </c>
      <c r="AD11" s="37">
        <f>IF(VLOOKUP(AC11,'experience based timeline'!$G$2:$J$201,4,FALSE)&gt;=AB11,AC11,AB11)</f>
        <v>9</v>
      </c>
      <c r="AE11">
        <f>VLOOKUP(AD11,building!$C$53:$V$62,20,FALSE)</f>
        <v>4500</v>
      </c>
      <c r="AF11" s="37">
        <f t="shared" si="3"/>
        <v>1125</v>
      </c>
      <c r="AG11" s="37">
        <f t="shared" si="4"/>
        <v>232</v>
      </c>
      <c r="AH11" s="37">
        <f>VLOOKUP(IF(AB11&lt;=10,AB11,10),'experience based timeline'!$G$2:$J$201,4,FALSE)/60</f>
        <v>909.95</v>
      </c>
      <c r="AI11" s="37">
        <f t="shared" si="5"/>
        <v>1</v>
      </c>
      <c r="AM11">
        <v>8</v>
      </c>
      <c r="BG11">
        <v>9</v>
      </c>
      <c r="BM11">
        <v>9</v>
      </c>
      <c r="BR11">
        <v>5</v>
      </c>
      <c r="BS11">
        <v>12</v>
      </c>
      <c r="BT11">
        <f>SUMIFS(building!$Q$195:$Q$344,building!$A$195:$A$344,army!BT$1,building!$C$195:$C$344,army!BC11)</f>
        <v>0</v>
      </c>
      <c r="BU11">
        <f>SUMIFS(building!$Q$195:$Q$344,building!$A$195:$A$344,army!BU$1,building!$C$195:$C$344,army!BD11)</f>
        <v>0</v>
      </c>
      <c r="BV11">
        <f>SUMIFS(building!$Q$195:$Q$344,building!$A$195:$A$344,army!BV$1,building!$C$195:$C$344,army!BE11)</f>
        <v>0</v>
      </c>
      <c r="BW11">
        <f>SUMIFS(building!$Q$195:$Q$344,building!$A$195:$A$344,army!BW$1,building!$C$195:$C$344,army!BF11)</f>
        <v>0</v>
      </c>
      <c r="BX11">
        <f>SUMIFS(building!$Q$195:$Q$344,building!$A$195:$A$344,army!BX$1,building!$C$195:$C$344,army!BG11)</f>
        <v>2555000</v>
      </c>
      <c r="BY11">
        <f>SUMIFS(building!$Q$195:$Q$344,building!$A$195:$A$344,army!BY$1,building!$C$195:$C$344,army!BH11)</f>
        <v>0</v>
      </c>
      <c r="BZ11">
        <f>SUMIFS(building!$Q$195:$Q$344,building!$A$195:$A$344,army!BZ$1,building!$C$195:$C$344,army!BI11)</f>
        <v>0</v>
      </c>
      <c r="CA11">
        <f>SUMIFS(building!$Q$195:$Q$344,building!$A$195:$A$344,army!CA$1,building!$C$195:$C$344,army!BJ11)</f>
        <v>0</v>
      </c>
      <c r="CB11">
        <f>SUMIFS(building!$Q$195:$Q$344,building!$A$195:$A$344,army!CB$1,building!$C$195:$C$344,army!BK11)</f>
        <v>0</v>
      </c>
      <c r="CC11">
        <f>SUMIFS(building!$Q$195:$Q$344,building!$A$195:$A$344,army!CC$1,building!$C$195:$C$344,army!BL11)</f>
        <v>0</v>
      </c>
      <c r="CD11">
        <f>SUMIFS(building!$Q$195:$Q$344,building!$A$195:$A$344,army!CD$1,building!$C$195:$C$344,army!BM11)</f>
        <v>3066000</v>
      </c>
      <c r="CE11">
        <f>SUMIFS(building!$Q$195:$Q$344,building!$A$195:$A$344,army!CE$1,building!$C$195:$C$344,army!BN11)</f>
        <v>0</v>
      </c>
      <c r="CF11">
        <f>SUMIFS(building!$Q$195:$Q$344,building!$A$195:$A$344,army!CF$1,building!$C$195:$C$344,army!BO11)</f>
        <v>0</v>
      </c>
      <c r="CG11">
        <f>SUMIFS(building!$Q$195:$Q$344,building!$A$195:$A$344,army!CG$1,building!$C$195:$C$344,army!BP11)</f>
        <v>0</v>
      </c>
      <c r="CH11">
        <f>SUMIFS(building!$Q$195:$Q$344,building!$A$195:$A$344,army!CH$1,building!$C$195:$C$344,army!BQ11)</f>
        <v>0</v>
      </c>
    </row>
    <row r="12" spans="1:86">
      <c r="A12" s="62" t="s">
        <v>819</v>
      </c>
      <c r="B12" s="62" t="s">
        <v>808</v>
      </c>
      <c r="C12" s="57">
        <v>400</v>
      </c>
      <c r="D12" s="57">
        <v>800</v>
      </c>
      <c r="E12" s="57">
        <v>900</v>
      </c>
      <c r="F12" s="57">
        <v>30</v>
      </c>
      <c r="G12" s="57">
        <v>16</v>
      </c>
      <c r="H12" s="57">
        <v>1200</v>
      </c>
      <c r="I12" s="58">
        <v>24</v>
      </c>
      <c r="J12" s="64">
        <v>8</v>
      </c>
      <c r="K12" s="64">
        <f t="shared" si="0"/>
        <v>1200</v>
      </c>
      <c r="L12">
        <v>3</v>
      </c>
      <c r="M12">
        <v>16</v>
      </c>
      <c r="O12" s="57">
        <v>1200</v>
      </c>
      <c r="P12">
        <f t="shared" si="1"/>
        <v>20</v>
      </c>
      <c r="R12">
        <v>600</v>
      </c>
      <c r="S12">
        <v>800</v>
      </c>
      <c r="T12">
        <v>400</v>
      </c>
      <c r="U12">
        <v>200</v>
      </c>
      <c r="V12">
        <f t="shared" si="2"/>
        <v>2000</v>
      </c>
      <c r="W12">
        <v>84000</v>
      </c>
      <c r="AB12">
        <v>16</v>
      </c>
      <c r="AC12">
        <f>MAX('hobbits requirement'!Q461:AX461)</f>
        <v>9</v>
      </c>
      <c r="AD12" s="37">
        <f>IF(VLOOKUP(AC12,'experience based timeline'!$G$2:$J$201,4,FALSE)&gt;=AB12,AC12,AB12)</f>
        <v>9</v>
      </c>
      <c r="AE12">
        <f>VLOOKUP(AD12,building!$C$53:$V$62,20,FALSE)</f>
        <v>4500</v>
      </c>
      <c r="AF12" s="37">
        <f t="shared" si="3"/>
        <v>1125</v>
      </c>
      <c r="AG12" s="37">
        <f t="shared" si="4"/>
        <v>74.666666666666671</v>
      </c>
      <c r="AH12" s="37">
        <f>VLOOKUP(IF(AB12&lt;=10,AB12,10),'experience based timeline'!$G$2:$J$201,4,FALSE)/60</f>
        <v>909.95</v>
      </c>
      <c r="AI12" s="37">
        <f t="shared" si="5"/>
        <v>1</v>
      </c>
      <c r="AM12">
        <v>9</v>
      </c>
      <c r="AR12">
        <v>9</v>
      </c>
      <c r="BG12">
        <v>9</v>
      </c>
      <c r="BI12">
        <v>9</v>
      </c>
      <c r="BR12">
        <v>4</v>
      </c>
      <c r="BS12">
        <v>16</v>
      </c>
      <c r="BT12">
        <f>SUMIFS(building!$Q$195:$Q$344,building!$A$195:$A$344,army!BT$1,building!$C$195:$C$344,army!BC12)</f>
        <v>0</v>
      </c>
      <c r="BU12">
        <f>SUMIFS(building!$Q$195:$Q$344,building!$A$195:$A$344,army!BU$1,building!$C$195:$C$344,army!BD12)</f>
        <v>0</v>
      </c>
      <c r="BV12">
        <f>SUMIFS(building!$Q$195:$Q$344,building!$A$195:$A$344,army!BV$1,building!$C$195:$C$344,army!BE12)</f>
        <v>0</v>
      </c>
      <c r="BW12">
        <f>SUMIFS(building!$Q$195:$Q$344,building!$A$195:$A$344,army!BW$1,building!$C$195:$C$344,army!BF12)</f>
        <v>0</v>
      </c>
      <c r="BX12">
        <f>SUMIFS(building!$Q$195:$Q$344,building!$A$195:$A$344,army!BX$1,building!$C$195:$C$344,army!BG12)</f>
        <v>2555000</v>
      </c>
      <c r="BY12">
        <f>SUMIFS(building!$Q$195:$Q$344,building!$A$195:$A$344,army!BY$1,building!$C$195:$C$344,army!BH12)</f>
        <v>0</v>
      </c>
      <c r="BZ12">
        <f>SUMIFS(building!$Q$195:$Q$344,building!$A$195:$A$344,army!BZ$1,building!$C$195:$C$344,army!BI12)</f>
        <v>1533000</v>
      </c>
      <c r="CA12">
        <f>SUMIFS(building!$Q$195:$Q$344,building!$A$195:$A$344,army!CA$1,building!$C$195:$C$344,army!BJ12)</f>
        <v>0</v>
      </c>
      <c r="CB12">
        <f>SUMIFS(building!$Q$195:$Q$344,building!$A$195:$A$344,army!CB$1,building!$C$195:$C$344,army!BK12)</f>
        <v>0</v>
      </c>
      <c r="CC12">
        <f>SUMIFS(building!$Q$195:$Q$344,building!$A$195:$A$344,army!CC$1,building!$C$195:$C$344,army!BL12)</f>
        <v>0</v>
      </c>
      <c r="CD12">
        <f>SUMIFS(building!$Q$195:$Q$344,building!$A$195:$A$344,army!CD$1,building!$C$195:$C$344,army!BM12)</f>
        <v>0</v>
      </c>
      <c r="CE12">
        <f>SUMIFS(building!$Q$195:$Q$344,building!$A$195:$A$344,army!CE$1,building!$C$195:$C$344,army!BN12)</f>
        <v>0</v>
      </c>
      <c r="CF12">
        <f>SUMIFS(building!$Q$195:$Q$344,building!$A$195:$A$344,army!CF$1,building!$C$195:$C$344,army!BO12)</f>
        <v>0</v>
      </c>
      <c r="CG12">
        <f>SUMIFS(building!$Q$195:$Q$344,building!$A$195:$A$344,army!CG$1,building!$C$195:$C$344,army!BP12)</f>
        <v>0</v>
      </c>
      <c r="CH12">
        <f>SUMIFS(building!$Q$195:$Q$344,building!$A$195:$A$344,army!CH$1,building!$C$195:$C$344,army!BQ12)</f>
        <v>0</v>
      </c>
    </row>
    <row r="13" spans="1:86" ht="13.5" thickBot="1">
      <c r="A13" s="63" t="s">
        <v>820</v>
      </c>
      <c r="B13" s="59" t="s">
        <v>805</v>
      </c>
      <c r="C13" s="111">
        <v>400</v>
      </c>
      <c r="D13" s="111">
        <v>800</v>
      </c>
      <c r="E13" s="111">
        <v>900</v>
      </c>
      <c r="F13" s="59">
        <v>30</v>
      </c>
      <c r="G13" s="59">
        <v>16</v>
      </c>
      <c r="H13" s="59">
        <v>1200</v>
      </c>
      <c r="I13" s="60">
        <v>24</v>
      </c>
      <c r="J13" s="64">
        <v>8</v>
      </c>
      <c r="K13" s="64">
        <f t="shared" si="0"/>
        <v>1200</v>
      </c>
      <c r="L13">
        <v>3</v>
      </c>
      <c r="M13">
        <v>20</v>
      </c>
      <c r="O13" s="59">
        <v>1200</v>
      </c>
      <c r="P13">
        <f t="shared" si="1"/>
        <v>20</v>
      </c>
      <c r="R13">
        <v>600</v>
      </c>
      <c r="S13">
        <v>200</v>
      </c>
      <c r="T13">
        <v>800</v>
      </c>
      <c r="U13">
        <v>400</v>
      </c>
      <c r="V13">
        <f t="shared" si="2"/>
        <v>2000</v>
      </c>
      <c r="W13">
        <v>90000</v>
      </c>
      <c r="AB13">
        <v>20</v>
      </c>
      <c r="AC13">
        <f>MAX('hobbits requirement'!Q462:AX462)</f>
        <v>9</v>
      </c>
      <c r="AD13" s="37">
        <f>IF(VLOOKUP(AC13,'experience based timeline'!$G$2:$J$201,4,FALSE)&gt;=AB13,AC13,AB13)</f>
        <v>9</v>
      </c>
      <c r="AE13">
        <f>VLOOKUP(AD13,building!$C$53:$V$62,20,FALSE)</f>
        <v>4500</v>
      </c>
      <c r="AF13" s="37">
        <f t="shared" si="3"/>
        <v>1125</v>
      </c>
      <c r="AG13" s="37">
        <f t="shared" si="4"/>
        <v>80</v>
      </c>
      <c r="AH13" s="37">
        <f>VLOOKUP(IF(AB13&lt;=10,AB13,10),'experience based timeline'!$G$2:$J$201,4,FALSE)/60</f>
        <v>909.95</v>
      </c>
      <c r="AI13" s="37">
        <f t="shared" si="5"/>
        <v>1</v>
      </c>
      <c r="AM13">
        <v>9</v>
      </c>
      <c r="AS13">
        <v>9</v>
      </c>
      <c r="BG13">
        <v>9</v>
      </c>
      <c r="BN13">
        <v>9</v>
      </c>
      <c r="BR13">
        <v>4</v>
      </c>
      <c r="BS13">
        <v>20</v>
      </c>
      <c r="BT13">
        <f>SUMIFS(building!$Q$195:$Q$344,building!$A$195:$A$344,army!BT$1,building!$C$195:$C$344,army!BC13)</f>
        <v>0</v>
      </c>
      <c r="BU13">
        <f>SUMIFS(building!$Q$195:$Q$344,building!$A$195:$A$344,army!BU$1,building!$C$195:$C$344,army!BD13)</f>
        <v>0</v>
      </c>
      <c r="BV13">
        <f>SUMIFS(building!$Q$195:$Q$344,building!$A$195:$A$344,army!BV$1,building!$C$195:$C$344,army!BE13)</f>
        <v>0</v>
      </c>
      <c r="BW13">
        <f>SUMIFS(building!$Q$195:$Q$344,building!$A$195:$A$344,army!BW$1,building!$C$195:$C$344,army!BF13)</f>
        <v>0</v>
      </c>
      <c r="BX13">
        <f>SUMIFS(building!$Q$195:$Q$344,building!$A$195:$A$344,army!BX$1,building!$C$195:$C$344,army!BG13)</f>
        <v>2555000</v>
      </c>
      <c r="BY13">
        <f>SUMIFS(building!$Q$195:$Q$344,building!$A$195:$A$344,army!BY$1,building!$C$195:$C$344,army!BH13)</f>
        <v>0</v>
      </c>
      <c r="BZ13">
        <f>SUMIFS(building!$Q$195:$Q$344,building!$A$195:$A$344,army!BZ$1,building!$C$195:$C$344,army!BI13)</f>
        <v>0</v>
      </c>
      <c r="CA13">
        <f>SUMIFS(building!$Q$195:$Q$344,building!$A$195:$A$344,army!CA$1,building!$C$195:$C$344,army!BJ13)</f>
        <v>0</v>
      </c>
      <c r="CB13">
        <f>SUMIFS(building!$Q$195:$Q$344,building!$A$195:$A$344,army!CB$1,building!$C$195:$C$344,army!BK13)</f>
        <v>0</v>
      </c>
      <c r="CC13">
        <f>SUMIFS(building!$Q$195:$Q$344,building!$A$195:$A$344,army!CC$1,building!$C$195:$C$344,army!BL13)</f>
        <v>0</v>
      </c>
      <c r="CD13">
        <f>SUMIFS(building!$Q$195:$Q$344,building!$A$195:$A$344,army!CD$1,building!$C$195:$C$344,army!BM13)</f>
        <v>0</v>
      </c>
      <c r="CE13">
        <f>SUMIFS(building!$Q$195:$Q$344,building!$A$195:$A$344,army!CE$1,building!$C$195:$C$344,army!BN13)</f>
        <v>2555000</v>
      </c>
      <c r="CF13">
        <f>SUMIFS(building!$Q$195:$Q$344,building!$A$195:$A$344,army!CF$1,building!$C$195:$C$344,army!BO13)</f>
        <v>0</v>
      </c>
      <c r="CG13">
        <f>SUMIFS(building!$Q$195:$Q$344,building!$A$195:$A$344,army!CG$1,building!$C$195:$C$344,army!BP13)</f>
        <v>0</v>
      </c>
      <c r="CH13">
        <f>SUMIFS(building!$Q$195:$Q$344,building!$A$195:$A$344,army!CH$1,building!$C$195:$C$344,army!BQ13)</f>
        <v>0</v>
      </c>
    </row>
    <row r="14" spans="1:86" s="109" customFormat="1">
      <c r="A14" s="71" t="s">
        <v>1181</v>
      </c>
      <c r="B14" s="61" t="s">
        <v>806</v>
      </c>
      <c r="C14" s="111">
        <v>0</v>
      </c>
      <c r="D14" s="111">
        <v>600</v>
      </c>
      <c r="E14" s="111">
        <v>1300</v>
      </c>
      <c r="F14" s="109">
        <v>5500</v>
      </c>
      <c r="G14" s="64">
        <v>16</v>
      </c>
      <c r="H14" s="112">
        <f>H2+H6+H10+1200</f>
        <v>1800</v>
      </c>
      <c r="I14" s="64">
        <v>0</v>
      </c>
      <c r="J14" s="112">
        <v>6</v>
      </c>
      <c r="K14" s="64">
        <f t="shared" si="0"/>
        <v>600</v>
      </c>
      <c r="L14" s="109">
        <v>4</v>
      </c>
      <c r="M14" s="109">
        <v>25</v>
      </c>
      <c r="O14" s="111">
        <v>1200</v>
      </c>
      <c r="P14" s="109">
        <f t="shared" si="1"/>
        <v>20</v>
      </c>
      <c r="R14" s="114">
        <f>R2+R6+R10+175</f>
        <v>525</v>
      </c>
      <c r="S14" s="114">
        <f>S2+S6+S10+175</f>
        <v>525</v>
      </c>
      <c r="T14" s="114">
        <f>T2+T6+T10+175</f>
        <v>525</v>
      </c>
      <c r="U14" s="114">
        <f>U2+U6+U10+175</f>
        <v>525</v>
      </c>
      <c r="V14" s="114">
        <f t="shared" si="2"/>
        <v>2100</v>
      </c>
      <c r="AB14" s="109">
        <v>25</v>
      </c>
      <c r="AD14" s="108"/>
      <c r="AF14" s="108"/>
      <c r="AG14" s="108"/>
      <c r="AH14" s="108"/>
      <c r="AI14" s="108"/>
    </row>
    <row r="15" spans="1:86" s="109" customFormat="1">
      <c r="A15" s="71" t="s">
        <v>1185</v>
      </c>
      <c r="B15" s="62" t="s">
        <v>807</v>
      </c>
      <c r="C15" s="111">
        <v>600</v>
      </c>
      <c r="D15" s="111">
        <v>1200</v>
      </c>
      <c r="E15" s="111">
        <v>900</v>
      </c>
      <c r="F15" s="112">
        <v>20</v>
      </c>
      <c r="G15" s="112">
        <v>24</v>
      </c>
      <c r="H15" s="112">
        <f>H3+H7+H11+1300</f>
        <v>3070</v>
      </c>
      <c r="I15" s="112">
        <v>48</v>
      </c>
      <c r="J15" s="112">
        <v>24</v>
      </c>
      <c r="K15" s="64">
        <f t="shared" si="0"/>
        <v>1800</v>
      </c>
      <c r="L15" s="110">
        <v>4</v>
      </c>
      <c r="M15" s="109">
        <v>21</v>
      </c>
      <c r="O15" s="111">
        <v>3070</v>
      </c>
      <c r="P15" s="114">
        <f t="shared" si="1"/>
        <v>51.166666666666664</v>
      </c>
      <c r="R15" s="114">
        <f t="shared" ref="R15:U15" si="6">R3+R7+R11+175</f>
        <v>1225</v>
      </c>
      <c r="S15" s="114">
        <f t="shared" si="6"/>
        <v>875</v>
      </c>
      <c r="T15" s="114">
        <f t="shared" si="6"/>
        <v>525</v>
      </c>
      <c r="U15" s="114">
        <f t="shared" si="6"/>
        <v>1575</v>
      </c>
      <c r="V15" s="114">
        <f t="shared" si="2"/>
        <v>4200</v>
      </c>
      <c r="AB15" s="109">
        <v>21</v>
      </c>
      <c r="AD15" s="108"/>
      <c r="AF15" s="108"/>
      <c r="AG15" s="108"/>
      <c r="AH15" s="108"/>
      <c r="AI15" s="108"/>
    </row>
    <row r="16" spans="1:86" s="109" customFormat="1">
      <c r="A16" s="71" t="s">
        <v>1179</v>
      </c>
      <c r="B16" s="62" t="s">
        <v>808</v>
      </c>
      <c r="C16" s="111">
        <v>600</v>
      </c>
      <c r="D16" s="111">
        <v>1200</v>
      </c>
      <c r="E16" s="111">
        <v>900</v>
      </c>
      <c r="F16" s="112">
        <v>20</v>
      </c>
      <c r="G16" s="112">
        <v>24</v>
      </c>
      <c r="H16" s="112">
        <f>H4+H8+H12+1300</f>
        <v>3070</v>
      </c>
      <c r="I16" s="112">
        <v>48</v>
      </c>
      <c r="J16" s="112">
        <v>24</v>
      </c>
      <c r="K16" s="64">
        <f t="shared" si="0"/>
        <v>1800</v>
      </c>
      <c r="L16" s="110">
        <v>4</v>
      </c>
      <c r="M16" s="109">
        <v>22</v>
      </c>
      <c r="O16" s="111">
        <v>3070</v>
      </c>
      <c r="P16" s="114">
        <f t="shared" si="1"/>
        <v>51.166666666666664</v>
      </c>
      <c r="R16" s="114">
        <f t="shared" ref="R16:U16" si="7">R4+R8+R12+175</f>
        <v>1225</v>
      </c>
      <c r="S16" s="114">
        <f t="shared" si="7"/>
        <v>1575</v>
      </c>
      <c r="T16" s="114">
        <f t="shared" si="7"/>
        <v>875</v>
      </c>
      <c r="U16" s="114">
        <f t="shared" si="7"/>
        <v>525</v>
      </c>
      <c r="V16" s="114">
        <f t="shared" si="2"/>
        <v>4200</v>
      </c>
      <c r="AB16" s="109">
        <v>22</v>
      </c>
      <c r="AD16" s="108"/>
      <c r="AF16" s="108"/>
      <c r="AG16" s="108"/>
      <c r="AH16" s="108"/>
      <c r="AI16" s="108"/>
    </row>
    <row r="17" spans="1:36" s="109" customFormat="1" ht="13.5" thickBot="1">
      <c r="A17" s="71" t="s">
        <v>1183</v>
      </c>
      <c r="B17" s="59" t="s">
        <v>805</v>
      </c>
      <c r="C17" s="111">
        <v>600</v>
      </c>
      <c r="D17" s="111">
        <v>1200</v>
      </c>
      <c r="E17" s="111">
        <v>900</v>
      </c>
      <c r="F17" s="112">
        <v>20</v>
      </c>
      <c r="G17" s="112">
        <v>24</v>
      </c>
      <c r="H17" s="112">
        <f>H5+H9+H13+1300</f>
        <v>3070</v>
      </c>
      <c r="I17" s="112">
        <v>48</v>
      </c>
      <c r="J17" s="112">
        <v>24</v>
      </c>
      <c r="K17" s="64">
        <f t="shared" si="0"/>
        <v>1800</v>
      </c>
      <c r="L17" s="110">
        <v>4</v>
      </c>
      <c r="M17" s="109">
        <v>23</v>
      </c>
      <c r="O17" s="111">
        <v>3070</v>
      </c>
      <c r="P17" s="114">
        <f t="shared" si="1"/>
        <v>51.166666666666664</v>
      </c>
      <c r="R17" s="114">
        <f t="shared" ref="R17:U17" si="8">R5+R9+R13+175</f>
        <v>1225</v>
      </c>
      <c r="S17" s="114">
        <f t="shared" si="8"/>
        <v>525</v>
      </c>
      <c r="T17" s="114">
        <f t="shared" si="8"/>
        <v>1575</v>
      </c>
      <c r="U17" s="114">
        <f t="shared" si="8"/>
        <v>875</v>
      </c>
      <c r="V17" s="114">
        <f t="shared" si="2"/>
        <v>4200</v>
      </c>
      <c r="AB17" s="109">
        <v>23</v>
      </c>
      <c r="AD17" s="108"/>
      <c r="AF17" s="108"/>
      <c r="AG17" s="108"/>
      <c r="AH17" s="108"/>
      <c r="AI17" s="108"/>
    </row>
    <row r="18" spans="1:36">
      <c r="A18" s="71" t="s">
        <v>955</v>
      </c>
      <c r="B18" s="62" t="s">
        <v>807</v>
      </c>
      <c r="C18" s="57">
        <v>100</v>
      </c>
      <c r="D18" s="57">
        <v>200</v>
      </c>
      <c r="E18" s="57">
        <v>400</v>
      </c>
      <c r="F18" s="64"/>
      <c r="G18" s="64"/>
      <c r="H18" s="57">
        <v>12</v>
      </c>
      <c r="I18" s="64">
        <v>18</v>
      </c>
      <c r="J18" s="64">
        <v>2</v>
      </c>
      <c r="K18" s="64">
        <f t="shared" si="0"/>
        <v>300</v>
      </c>
      <c r="O18" s="57">
        <v>12</v>
      </c>
      <c r="P18">
        <f t="shared" si="1"/>
        <v>0.2</v>
      </c>
      <c r="R18">
        <v>150</v>
      </c>
      <c r="S18">
        <v>50</v>
      </c>
      <c r="T18">
        <v>200</v>
      </c>
      <c r="U18">
        <v>100</v>
      </c>
      <c r="V18">
        <f t="shared" si="2"/>
        <v>500</v>
      </c>
    </row>
    <row r="19" spans="1:36">
      <c r="A19" s="71" t="s">
        <v>962</v>
      </c>
      <c r="B19" s="62" t="s">
        <v>808</v>
      </c>
      <c r="C19" s="57">
        <v>100</v>
      </c>
      <c r="D19" s="57">
        <v>200</v>
      </c>
      <c r="E19" s="57">
        <v>400</v>
      </c>
      <c r="F19" s="64"/>
      <c r="G19" s="64"/>
      <c r="H19" s="57">
        <v>12</v>
      </c>
      <c r="I19" s="64">
        <v>18</v>
      </c>
      <c r="J19" s="64">
        <v>2</v>
      </c>
      <c r="K19" s="64">
        <f t="shared" si="0"/>
        <v>300</v>
      </c>
      <c r="O19" s="57">
        <v>12</v>
      </c>
      <c r="P19">
        <f t="shared" si="1"/>
        <v>0.2</v>
      </c>
      <c r="R19">
        <v>150</v>
      </c>
      <c r="S19">
        <v>100</v>
      </c>
      <c r="T19">
        <v>50</v>
      </c>
      <c r="U19">
        <v>200</v>
      </c>
      <c r="V19">
        <f t="shared" si="2"/>
        <v>500</v>
      </c>
    </row>
    <row r="20" spans="1:36" ht="13.5" thickBot="1">
      <c r="A20" s="71" t="s">
        <v>954</v>
      </c>
      <c r="B20" s="59" t="s">
        <v>805</v>
      </c>
      <c r="C20" s="59">
        <v>100</v>
      </c>
      <c r="D20" s="59">
        <v>200</v>
      </c>
      <c r="E20" s="59">
        <v>400</v>
      </c>
      <c r="F20" s="64"/>
      <c r="G20" s="64"/>
      <c r="H20" s="57">
        <v>12</v>
      </c>
      <c r="I20" s="64">
        <v>18</v>
      </c>
      <c r="J20" s="64">
        <v>2</v>
      </c>
      <c r="K20" s="64">
        <f t="shared" si="0"/>
        <v>300</v>
      </c>
      <c r="O20" s="57">
        <v>12</v>
      </c>
      <c r="P20">
        <f t="shared" si="1"/>
        <v>0.2</v>
      </c>
      <c r="R20">
        <v>150</v>
      </c>
      <c r="S20">
        <v>200</v>
      </c>
      <c r="T20">
        <v>100</v>
      </c>
      <c r="U20">
        <v>50</v>
      </c>
      <c r="V20">
        <f t="shared" si="2"/>
        <v>500</v>
      </c>
    </row>
    <row r="21" spans="1:36">
      <c r="A21" s="71" t="s">
        <v>958</v>
      </c>
      <c r="B21" s="62" t="s">
        <v>807</v>
      </c>
      <c r="C21" s="57">
        <v>200</v>
      </c>
      <c r="D21" s="57">
        <v>400</v>
      </c>
      <c r="E21" s="57">
        <v>600</v>
      </c>
      <c r="F21" s="64"/>
      <c r="G21" s="64"/>
      <c r="H21" s="57">
        <v>48</v>
      </c>
      <c r="I21" s="64">
        <v>30</v>
      </c>
      <c r="J21" s="64">
        <v>4</v>
      </c>
      <c r="K21" s="64">
        <f t="shared" si="0"/>
        <v>600</v>
      </c>
      <c r="O21" s="57">
        <v>48</v>
      </c>
      <c r="P21">
        <f t="shared" si="1"/>
        <v>0.8</v>
      </c>
      <c r="R21">
        <v>300</v>
      </c>
      <c r="S21">
        <v>100</v>
      </c>
      <c r="T21">
        <v>400</v>
      </c>
      <c r="U21">
        <v>200</v>
      </c>
      <c r="V21">
        <f t="shared" si="2"/>
        <v>1000</v>
      </c>
      <c r="AJ21" s="37"/>
    </row>
    <row r="22" spans="1:36">
      <c r="A22" s="71" t="s">
        <v>957</v>
      </c>
      <c r="B22" s="62" t="s">
        <v>808</v>
      </c>
      <c r="C22" s="57">
        <v>200</v>
      </c>
      <c r="D22" s="57">
        <v>400</v>
      </c>
      <c r="E22" s="57">
        <v>600</v>
      </c>
      <c r="F22" s="64"/>
      <c r="G22" s="64"/>
      <c r="H22" s="57">
        <v>48</v>
      </c>
      <c r="I22" s="64">
        <v>30</v>
      </c>
      <c r="J22" s="64">
        <v>4</v>
      </c>
      <c r="K22" s="64">
        <f t="shared" si="0"/>
        <v>600</v>
      </c>
      <c r="O22" s="57">
        <v>48</v>
      </c>
      <c r="P22">
        <f t="shared" si="1"/>
        <v>0.8</v>
      </c>
      <c r="R22">
        <v>300</v>
      </c>
      <c r="S22">
        <v>200</v>
      </c>
      <c r="T22">
        <v>100</v>
      </c>
      <c r="U22">
        <v>400</v>
      </c>
      <c r="V22">
        <f t="shared" si="2"/>
        <v>1000</v>
      </c>
    </row>
    <row r="23" spans="1:36" ht="13.5" thickBot="1">
      <c r="A23" s="71" t="s">
        <v>956</v>
      </c>
      <c r="B23" s="59" t="s">
        <v>805</v>
      </c>
      <c r="C23" s="59">
        <v>200</v>
      </c>
      <c r="D23" s="59">
        <v>400</v>
      </c>
      <c r="E23" s="59">
        <v>600</v>
      </c>
      <c r="F23" s="64"/>
      <c r="G23" s="64"/>
      <c r="H23" s="57">
        <v>48</v>
      </c>
      <c r="I23" s="64">
        <v>30</v>
      </c>
      <c r="J23" s="64">
        <v>4</v>
      </c>
      <c r="K23" s="64">
        <f t="shared" si="0"/>
        <v>600</v>
      </c>
      <c r="O23" s="57">
        <v>48</v>
      </c>
      <c r="P23">
        <f t="shared" si="1"/>
        <v>0.8</v>
      </c>
      <c r="R23">
        <v>300</v>
      </c>
      <c r="S23">
        <v>400</v>
      </c>
      <c r="T23">
        <v>200</v>
      </c>
      <c r="U23">
        <v>100</v>
      </c>
      <c r="V23">
        <f t="shared" si="2"/>
        <v>1000</v>
      </c>
    </row>
    <row r="24" spans="1:36">
      <c r="A24" s="71" t="s">
        <v>961</v>
      </c>
      <c r="B24" s="62" t="s">
        <v>807</v>
      </c>
      <c r="C24" s="57">
        <v>400</v>
      </c>
      <c r="D24" s="57">
        <v>800</v>
      </c>
      <c r="E24" s="57">
        <v>900</v>
      </c>
      <c r="F24" s="64"/>
      <c r="G24" s="64"/>
      <c r="H24" s="57">
        <v>96</v>
      </c>
      <c r="I24" s="64">
        <v>56</v>
      </c>
      <c r="J24" s="64">
        <v>8</v>
      </c>
      <c r="K24" s="64">
        <f t="shared" si="0"/>
        <v>1200</v>
      </c>
      <c r="O24" s="57">
        <v>96</v>
      </c>
      <c r="P24">
        <f t="shared" si="1"/>
        <v>1.6</v>
      </c>
      <c r="R24">
        <v>600</v>
      </c>
      <c r="S24">
        <v>200</v>
      </c>
      <c r="T24">
        <v>800</v>
      </c>
      <c r="U24">
        <v>400</v>
      </c>
      <c r="V24">
        <f t="shared" si="2"/>
        <v>2000</v>
      </c>
    </row>
    <row r="25" spans="1:36">
      <c r="A25" s="71" t="s">
        <v>960</v>
      </c>
      <c r="B25" s="62" t="s">
        <v>808</v>
      </c>
      <c r="C25" s="57">
        <v>400</v>
      </c>
      <c r="D25" s="57">
        <v>800</v>
      </c>
      <c r="E25" s="57">
        <v>900</v>
      </c>
      <c r="F25" s="64"/>
      <c r="G25" s="64"/>
      <c r="H25" s="57">
        <v>96</v>
      </c>
      <c r="I25" s="64">
        <v>56</v>
      </c>
      <c r="J25" s="64">
        <v>8</v>
      </c>
      <c r="K25" s="64">
        <f t="shared" si="0"/>
        <v>1200</v>
      </c>
      <c r="O25" s="57">
        <v>96</v>
      </c>
      <c r="P25">
        <f t="shared" si="1"/>
        <v>1.6</v>
      </c>
      <c r="R25">
        <v>600</v>
      </c>
      <c r="S25">
        <v>400</v>
      </c>
      <c r="T25">
        <v>200</v>
      </c>
      <c r="U25">
        <v>800</v>
      </c>
      <c r="V25">
        <f t="shared" si="2"/>
        <v>2000</v>
      </c>
    </row>
    <row r="26" spans="1:36" ht="13.5" thickBot="1">
      <c r="A26" s="37" t="s">
        <v>959</v>
      </c>
      <c r="B26" s="59" t="s">
        <v>805</v>
      </c>
      <c r="C26" s="59">
        <v>400</v>
      </c>
      <c r="D26" s="59">
        <v>800</v>
      </c>
      <c r="E26" s="59">
        <v>900</v>
      </c>
      <c r="H26" s="57">
        <v>96</v>
      </c>
      <c r="I26" s="64">
        <v>56</v>
      </c>
      <c r="J26" s="64">
        <v>8</v>
      </c>
      <c r="K26" s="64">
        <f t="shared" si="0"/>
        <v>1200</v>
      </c>
      <c r="O26" s="57">
        <v>96</v>
      </c>
      <c r="P26">
        <f t="shared" si="1"/>
        <v>1.6</v>
      </c>
      <c r="R26">
        <v>600</v>
      </c>
      <c r="S26">
        <v>800</v>
      </c>
      <c r="T26">
        <v>400</v>
      </c>
      <c r="U26">
        <v>200</v>
      </c>
      <c r="V26">
        <f t="shared" si="2"/>
        <v>2000</v>
      </c>
    </row>
    <row r="27" spans="1:36">
      <c r="A27" s="37" t="s">
        <v>992</v>
      </c>
      <c r="B27" s="64"/>
      <c r="C27" s="64"/>
      <c r="D27" s="64"/>
      <c r="E27" s="64"/>
      <c r="H27" s="64"/>
      <c r="I27" s="64"/>
      <c r="J27" s="64"/>
      <c r="K27" s="64">
        <f>X27*300+Y27*600+Z27*1200+AA27</f>
        <v>580000</v>
      </c>
      <c r="L27">
        <v>1</v>
      </c>
      <c r="O27">
        <v>900</v>
      </c>
      <c r="P27">
        <f t="shared" si="1"/>
        <v>15</v>
      </c>
      <c r="R27">
        <v>3000</v>
      </c>
      <c r="S27">
        <v>1500</v>
      </c>
      <c r="T27">
        <v>10000</v>
      </c>
      <c r="U27">
        <v>500</v>
      </c>
      <c r="V27">
        <f t="shared" si="2"/>
        <v>15000</v>
      </c>
      <c r="X27">
        <v>400</v>
      </c>
      <c r="Y27">
        <v>200</v>
      </c>
      <c r="Z27">
        <v>200</v>
      </c>
      <c r="AA27">
        <v>100000</v>
      </c>
    </row>
    <row r="28" spans="1:36">
      <c r="A28" s="37" t="s">
        <v>992</v>
      </c>
      <c r="B28" s="64"/>
      <c r="C28" s="64"/>
      <c r="D28" s="64"/>
      <c r="E28" s="64"/>
      <c r="H28" s="64"/>
      <c r="I28" s="64"/>
      <c r="J28" s="64"/>
      <c r="K28" s="64">
        <f t="shared" ref="K28:K36" si="9">X28*300+Y28*600+Z28*1200+AA28</f>
        <v>1260000</v>
      </c>
      <c r="L28">
        <v>2</v>
      </c>
      <c r="O28">
        <v>1800</v>
      </c>
      <c r="P28">
        <f t="shared" si="1"/>
        <v>30</v>
      </c>
      <c r="R28">
        <v>6000</v>
      </c>
      <c r="S28">
        <v>3000</v>
      </c>
      <c r="T28">
        <v>20000</v>
      </c>
      <c r="U28">
        <v>1000</v>
      </c>
      <c r="V28">
        <f t="shared" si="2"/>
        <v>30000</v>
      </c>
      <c r="X28">
        <v>800</v>
      </c>
      <c r="Y28">
        <v>400</v>
      </c>
      <c r="Z28">
        <v>400</v>
      </c>
      <c r="AA28">
        <v>300000</v>
      </c>
    </row>
    <row r="29" spans="1:36">
      <c r="A29" s="37" t="s">
        <v>992</v>
      </c>
      <c r="B29" s="64"/>
      <c r="C29" s="64"/>
      <c r="D29" s="64"/>
      <c r="E29" s="64"/>
      <c r="H29" s="64"/>
      <c r="I29" s="64"/>
      <c r="J29" s="64"/>
      <c r="K29" s="64">
        <f t="shared" si="9"/>
        <v>2520000</v>
      </c>
      <c r="L29">
        <v>3</v>
      </c>
      <c r="O29">
        <v>3600</v>
      </c>
      <c r="P29">
        <f t="shared" si="1"/>
        <v>60</v>
      </c>
      <c r="R29">
        <v>12000</v>
      </c>
      <c r="S29">
        <v>6000</v>
      </c>
      <c r="T29">
        <v>40000</v>
      </c>
      <c r="U29">
        <v>2000</v>
      </c>
      <c r="V29">
        <f t="shared" si="2"/>
        <v>60000</v>
      </c>
      <c r="X29">
        <v>1600</v>
      </c>
      <c r="Y29">
        <v>800</v>
      </c>
      <c r="Z29">
        <v>800</v>
      </c>
      <c r="AA29">
        <v>600000</v>
      </c>
    </row>
    <row r="30" spans="1:36">
      <c r="A30" s="37" t="s">
        <v>992</v>
      </c>
      <c r="B30" s="64"/>
      <c r="C30" s="64"/>
      <c r="D30" s="64"/>
      <c r="E30" s="64"/>
      <c r="H30" s="64"/>
      <c r="I30" s="64"/>
      <c r="J30" s="64"/>
      <c r="K30" s="64">
        <f t="shared" si="9"/>
        <v>4840000</v>
      </c>
      <c r="L30">
        <v>4</v>
      </c>
      <c r="O30">
        <v>7200</v>
      </c>
      <c r="P30">
        <f t="shared" si="1"/>
        <v>120</v>
      </c>
      <c r="R30">
        <v>24000</v>
      </c>
      <c r="S30">
        <v>12000</v>
      </c>
      <c r="T30">
        <v>80000</v>
      </c>
      <c r="U30">
        <v>4000</v>
      </c>
      <c r="V30">
        <f t="shared" si="2"/>
        <v>120000</v>
      </c>
      <c r="X30">
        <v>3200</v>
      </c>
      <c r="Y30">
        <v>1600</v>
      </c>
      <c r="Z30">
        <v>1600</v>
      </c>
      <c r="AA30">
        <v>1000000</v>
      </c>
    </row>
    <row r="31" spans="1:36">
      <c r="A31" s="37" t="s">
        <v>992</v>
      </c>
      <c r="B31" s="64"/>
      <c r="C31" s="64"/>
      <c r="D31" s="64"/>
      <c r="E31" s="64"/>
      <c r="H31" s="64"/>
      <c r="I31" s="64"/>
      <c r="J31" s="64"/>
      <c r="K31" s="64">
        <f t="shared" si="9"/>
        <v>9180000</v>
      </c>
      <c r="L31">
        <v>5</v>
      </c>
      <c r="O31">
        <v>14400</v>
      </c>
      <c r="P31">
        <f t="shared" si="1"/>
        <v>240</v>
      </c>
      <c r="R31">
        <v>48000</v>
      </c>
      <c r="S31">
        <v>24000</v>
      </c>
      <c r="T31">
        <v>160000</v>
      </c>
      <c r="U31">
        <v>8000</v>
      </c>
      <c r="V31">
        <f t="shared" si="2"/>
        <v>240000</v>
      </c>
      <c r="X31">
        <v>6400</v>
      </c>
      <c r="Y31">
        <v>3200</v>
      </c>
      <c r="Z31">
        <v>3200</v>
      </c>
      <c r="AA31">
        <v>1500000</v>
      </c>
    </row>
    <row r="32" spans="1:36">
      <c r="A32" s="37" t="s">
        <v>992</v>
      </c>
      <c r="B32" s="64"/>
      <c r="C32" s="64"/>
      <c r="D32" s="64"/>
      <c r="E32" s="64"/>
      <c r="H32" s="64"/>
      <c r="I32" s="64"/>
      <c r="J32" s="64"/>
      <c r="K32" s="64">
        <f t="shared" si="9"/>
        <v>17460000</v>
      </c>
      <c r="L32">
        <v>6</v>
      </c>
      <c r="O32">
        <v>28800</v>
      </c>
      <c r="P32">
        <f t="shared" si="1"/>
        <v>480</v>
      </c>
      <c r="R32">
        <v>96000</v>
      </c>
      <c r="S32">
        <v>48000</v>
      </c>
      <c r="T32">
        <v>320000</v>
      </c>
      <c r="U32">
        <v>16000</v>
      </c>
      <c r="V32">
        <f t="shared" si="2"/>
        <v>480000</v>
      </c>
      <c r="X32">
        <v>12800</v>
      </c>
      <c r="Y32">
        <v>6400</v>
      </c>
      <c r="Z32">
        <v>6400</v>
      </c>
      <c r="AA32">
        <v>2100000</v>
      </c>
    </row>
    <row r="33" spans="1:27">
      <c r="A33" s="37" t="s">
        <v>992</v>
      </c>
      <c r="B33" s="64"/>
      <c r="C33" s="64"/>
      <c r="D33" s="64"/>
      <c r="E33" s="64"/>
      <c r="H33" s="64"/>
      <c r="I33" s="64"/>
      <c r="J33" s="64"/>
      <c r="K33" s="64">
        <f t="shared" si="9"/>
        <v>33520000</v>
      </c>
      <c r="L33">
        <v>7</v>
      </c>
      <c r="O33">
        <v>57600</v>
      </c>
      <c r="P33">
        <f t="shared" si="1"/>
        <v>960</v>
      </c>
      <c r="R33">
        <v>192000</v>
      </c>
      <c r="S33">
        <v>96000</v>
      </c>
      <c r="T33">
        <v>640000</v>
      </c>
      <c r="U33">
        <v>32000</v>
      </c>
      <c r="V33">
        <f t="shared" si="2"/>
        <v>960000</v>
      </c>
      <c r="X33">
        <v>25600</v>
      </c>
      <c r="Y33">
        <v>12800</v>
      </c>
      <c r="Z33">
        <v>12800</v>
      </c>
      <c r="AA33">
        <v>2800000</v>
      </c>
    </row>
    <row r="34" spans="1:27">
      <c r="A34" s="37" t="s">
        <v>992</v>
      </c>
      <c r="B34" s="64"/>
      <c r="C34" s="64"/>
      <c r="D34" s="64"/>
      <c r="E34" s="64"/>
      <c r="H34" s="64"/>
      <c r="I34" s="64"/>
      <c r="J34" s="64"/>
      <c r="K34" s="64">
        <f t="shared" si="9"/>
        <v>65040000</v>
      </c>
      <c r="L34">
        <v>8</v>
      </c>
      <c r="O34">
        <v>115200</v>
      </c>
      <c r="P34">
        <f t="shared" si="1"/>
        <v>1920</v>
      </c>
      <c r="R34">
        <v>384000</v>
      </c>
      <c r="S34">
        <v>192000</v>
      </c>
      <c r="T34">
        <v>1280000</v>
      </c>
      <c r="U34">
        <v>64000</v>
      </c>
      <c r="V34">
        <f t="shared" si="2"/>
        <v>1920000</v>
      </c>
      <c r="X34">
        <v>51200</v>
      </c>
      <c r="Y34">
        <v>25600</v>
      </c>
      <c r="Z34">
        <v>25600</v>
      </c>
      <c r="AA34">
        <v>3600000</v>
      </c>
    </row>
    <row r="35" spans="1:27">
      <c r="A35" s="37" t="s">
        <v>992</v>
      </c>
      <c r="B35" s="64"/>
      <c r="C35" s="64"/>
      <c r="D35" s="64"/>
      <c r="E35" s="64"/>
      <c r="H35" s="64"/>
      <c r="I35" s="64"/>
      <c r="J35" s="64"/>
      <c r="K35" s="64">
        <f t="shared" si="9"/>
        <v>127380000</v>
      </c>
      <c r="L35">
        <v>9</v>
      </c>
      <c r="O35">
        <v>230400</v>
      </c>
      <c r="P35">
        <f t="shared" si="1"/>
        <v>3840</v>
      </c>
      <c r="R35">
        <v>768000</v>
      </c>
      <c r="S35">
        <v>384000</v>
      </c>
      <c r="T35">
        <v>2560000</v>
      </c>
      <c r="U35">
        <v>128000</v>
      </c>
      <c r="V35">
        <f t="shared" si="2"/>
        <v>3840000</v>
      </c>
      <c r="X35">
        <v>102400</v>
      </c>
      <c r="Y35">
        <v>51200</v>
      </c>
      <c r="Z35">
        <v>51200</v>
      </c>
      <c r="AA35">
        <v>4500000</v>
      </c>
    </row>
    <row r="36" spans="1:27">
      <c r="A36" s="37" t="s">
        <v>992</v>
      </c>
      <c r="B36" s="64"/>
      <c r="C36" s="64"/>
      <c r="D36" s="64"/>
      <c r="E36" s="64"/>
      <c r="H36" s="64"/>
      <c r="I36" s="64"/>
      <c r="J36" s="64"/>
      <c r="K36" s="64">
        <f t="shared" si="9"/>
        <v>251260000</v>
      </c>
      <c r="L36">
        <v>10</v>
      </c>
      <c r="O36">
        <v>460800</v>
      </c>
      <c r="P36">
        <f t="shared" si="1"/>
        <v>7680</v>
      </c>
      <c r="R36">
        <v>1536000</v>
      </c>
      <c r="S36">
        <v>768000</v>
      </c>
      <c r="T36">
        <v>5120000</v>
      </c>
      <c r="U36">
        <v>256000</v>
      </c>
      <c r="V36">
        <f t="shared" si="2"/>
        <v>7680000</v>
      </c>
      <c r="X36">
        <v>204800</v>
      </c>
      <c r="Y36">
        <v>102400</v>
      </c>
      <c r="Z36">
        <v>102400</v>
      </c>
      <c r="AA36">
        <v>5500000</v>
      </c>
    </row>
    <row r="38" spans="1:27" ht="26.25" thickBot="1">
      <c r="D38" s="37" t="s">
        <v>830</v>
      </c>
      <c r="E38" s="37" t="s">
        <v>1239</v>
      </c>
      <c r="F38" s="37" t="s">
        <v>833</v>
      </c>
      <c r="G38" s="37" t="s">
        <v>834</v>
      </c>
      <c r="K38" s="37"/>
    </row>
    <row r="39" spans="1:27">
      <c r="A39" s="61" t="s">
        <v>809</v>
      </c>
      <c r="D39" s="44">
        <f t="shared" ref="D39:D54" si="10">K2/H2</f>
        <v>3.3333333333333335</v>
      </c>
      <c r="E39">
        <f t="shared" ref="E39:E54" si="11">I2/H2</f>
        <v>3.3333333333333333E-2</v>
      </c>
      <c r="F39">
        <f t="shared" ref="F39:F54" si="12">K2/V2</f>
        <v>0.5</v>
      </c>
      <c r="G39">
        <f t="shared" ref="G39:G54" si="13">I2/V2</f>
        <v>5.0000000000000001E-3</v>
      </c>
    </row>
    <row r="40" spans="1:27">
      <c r="A40" s="62" t="s">
        <v>810</v>
      </c>
      <c r="D40" s="44">
        <f t="shared" si="10"/>
        <v>3.3333333333333335</v>
      </c>
      <c r="E40" s="44">
        <f t="shared" si="11"/>
        <v>4.4444444444444446E-2</v>
      </c>
      <c r="F40" s="44">
        <f t="shared" si="12"/>
        <v>0.6</v>
      </c>
      <c r="G40">
        <f t="shared" si="13"/>
        <v>8.0000000000000002E-3</v>
      </c>
    </row>
    <row r="41" spans="1:27">
      <c r="A41" s="62" t="s">
        <v>811</v>
      </c>
      <c r="D41" s="44">
        <f t="shared" si="10"/>
        <v>3.3333333333333335</v>
      </c>
      <c r="E41" s="44">
        <f t="shared" si="11"/>
        <v>4.4444444444444446E-2</v>
      </c>
      <c r="F41" s="44">
        <f t="shared" si="12"/>
        <v>0.6</v>
      </c>
      <c r="G41">
        <f t="shared" si="13"/>
        <v>8.0000000000000002E-3</v>
      </c>
    </row>
    <row r="42" spans="1:27" ht="13.5" thickBot="1">
      <c r="A42" s="63" t="s">
        <v>812</v>
      </c>
      <c r="D42" s="44">
        <f t="shared" si="10"/>
        <v>3.3333333333333335</v>
      </c>
      <c r="E42" s="44">
        <f t="shared" si="11"/>
        <v>4.4444444444444446E-2</v>
      </c>
      <c r="F42" s="44">
        <f t="shared" si="12"/>
        <v>0.6</v>
      </c>
      <c r="G42">
        <f t="shared" si="13"/>
        <v>8.0000000000000002E-3</v>
      </c>
    </row>
    <row r="43" spans="1:27">
      <c r="A43" s="61" t="s">
        <v>813</v>
      </c>
      <c r="D43">
        <f t="shared" si="10"/>
        <v>2.2222222222222223</v>
      </c>
      <c r="E43">
        <f t="shared" si="11"/>
        <v>0</v>
      </c>
      <c r="F43">
        <f t="shared" si="12"/>
        <v>0.5</v>
      </c>
      <c r="G43">
        <f t="shared" si="13"/>
        <v>0</v>
      </c>
    </row>
    <row r="44" spans="1:27">
      <c r="A44" s="62" t="s">
        <v>814</v>
      </c>
      <c r="D44">
        <f t="shared" si="10"/>
        <v>1.25</v>
      </c>
      <c r="E44">
        <f t="shared" si="11"/>
        <v>3.3333333333333333E-2</v>
      </c>
      <c r="F44" s="44">
        <f t="shared" si="12"/>
        <v>0.6</v>
      </c>
      <c r="G44" s="44">
        <f t="shared" si="13"/>
        <v>1.6E-2</v>
      </c>
    </row>
    <row r="45" spans="1:27">
      <c r="A45" s="62" t="s">
        <v>815</v>
      </c>
      <c r="D45">
        <f t="shared" si="10"/>
        <v>1.25</v>
      </c>
      <c r="E45">
        <f t="shared" si="11"/>
        <v>3.3333333333333333E-2</v>
      </c>
      <c r="F45" s="44">
        <f t="shared" si="12"/>
        <v>0.6</v>
      </c>
      <c r="G45" s="44">
        <f t="shared" si="13"/>
        <v>1.6E-2</v>
      </c>
    </row>
    <row r="46" spans="1:27" ht="13.5" thickBot="1">
      <c r="A46" s="63" t="s">
        <v>816</v>
      </c>
      <c r="D46">
        <f t="shared" si="10"/>
        <v>1.25</v>
      </c>
      <c r="E46">
        <f t="shared" si="11"/>
        <v>3.3333333333333333E-2</v>
      </c>
      <c r="F46" s="44">
        <f t="shared" si="12"/>
        <v>0.6</v>
      </c>
      <c r="G46" s="44">
        <f t="shared" si="13"/>
        <v>1.6E-2</v>
      </c>
    </row>
    <row r="47" spans="1:27">
      <c r="A47" s="61" t="s">
        <v>817</v>
      </c>
      <c r="D47">
        <f t="shared" si="10"/>
        <v>0.83333333333333337</v>
      </c>
      <c r="E47">
        <f t="shared" si="11"/>
        <v>0</v>
      </c>
      <c r="F47">
        <f t="shared" si="12"/>
        <v>0.5</v>
      </c>
      <c r="G47">
        <f t="shared" si="13"/>
        <v>0</v>
      </c>
    </row>
    <row r="48" spans="1:27">
      <c r="A48" s="62" t="s">
        <v>818</v>
      </c>
      <c r="D48">
        <f t="shared" si="10"/>
        <v>1</v>
      </c>
      <c r="E48">
        <f t="shared" si="11"/>
        <v>0.02</v>
      </c>
      <c r="F48" s="44">
        <f t="shared" si="12"/>
        <v>0.6</v>
      </c>
      <c r="G48" s="32">
        <f t="shared" si="13"/>
        <v>1.2E-2</v>
      </c>
    </row>
    <row r="49" spans="1:7">
      <c r="A49" s="62" t="s">
        <v>819</v>
      </c>
      <c r="D49">
        <f t="shared" si="10"/>
        <v>1</v>
      </c>
      <c r="E49">
        <f t="shared" si="11"/>
        <v>0.02</v>
      </c>
      <c r="F49" s="44">
        <f t="shared" si="12"/>
        <v>0.6</v>
      </c>
      <c r="G49" s="32">
        <f t="shared" si="13"/>
        <v>1.2E-2</v>
      </c>
    </row>
    <row r="50" spans="1:7" ht="13.5" thickBot="1">
      <c r="A50" s="63" t="s">
        <v>820</v>
      </c>
      <c r="D50">
        <f t="shared" si="10"/>
        <v>1</v>
      </c>
      <c r="E50">
        <f t="shared" si="11"/>
        <v>0.02</v>
      </c>
      <c r="F50" s="44">
        <f t="shared" si="12"/>
        <v>0.6</v>
      </c>
      <c r="G50" s="32">
        <f t="shared" si="13"/>
        <v>1.2E-2</v>
      </c>
    </row>
    <row r="51" spans="1:7" s="114" customFormat="1">
      <c r="A51" s="71" t="s">
        <v>1181</v>
      </c>
      <c r="D51" s="114">
        <f t="shared" si="10"/>
        <v>0.33333333333333331</v>
      </c>
      <c r="E51" s="114">
        <f t="shared" si="11"/>
        <v>0</v>
      </c>
      <c r="F51" s="44">
        <f t="shared" si="12"/>
        <v>0.2857142857142857</v>
      </c>
      <c r="G51" s="32">
        <f t="shared" si="13"/>
        <v>0</v>
      </c>
    </row>
    <row r="52" spans="1:7" s="114" customFormat="1">
      <c r="A52" s="71" t="s">
        <v>1185</v>
      </c>
      <c r="D52" s="114">
        <f t="shared" si="10"/>
        <v>0.58631921824104238</v>
      </c>
      <c r="E52" s="114">
        <f t="shared" si="11"/>
        <v>1.5635179153094463E-2</v>
      </c>
      <c r="F52" s="44">
        <f t="shared" si="12"/>
        <v>0.42857142857142855</v>
      </c>
      <c r="G52" s="32">
        <f t="shared" si="13"/>
        <v>1.1428571428571429E-2</v>
      </c>
    </row>
    <row r="53" spans="1:7" s="114" customFormat="1">
      <c r="A53" s="71" t="s">
        <v>1179</v>
      </c>
      <c r="D53" s="114">
        <f t="shared" si="10"/>
        <v>0.58631921824104238</v>
      </c>
      <c r="E53" s="114">
        <f t="shared" si="11"/>
        <v>1.5635179153094463E-2</v>
      </c>
      <c r="F53" s="44">
        <f t="shared" si="12"/>
        <v>0.42857142857142855</v>
      </c>
      <c r="G53" s="32">
        <f t="shared" si="13"/>
        <v>1.1428571428571429E-2</v>
      </c>
    </row>
    <row r="54" spans="1:7" s="114" customFormat="1">
      <c r="A54" s="71" t="s">
        <v>1183</v>
      </c>
      <c r="D54" s="114">
        <f t="shared" si="10"/>
        <v>0.58631921824104238</v>
      </c>
      <c r="E54" s="114">
        <f t="shared" si="11"/>
        <v>1.5635179153094463E-2</v>
      </c>
      <c r="F54" s="44">
        <f t="shared" si="12"/>
        <v>0.42857142857142855</v>
      </c>
      <c r="G54" s="32">
        <f t="shared" si="13"/>
        <v>1.1428571428571429E-2</v>
      </c>
    </row>
    <row r="55" spans="1:7" s="114" customFormat="1">
      <c r="A55" s="71"/>
      <c r="F55" s="44"/>
      <c r="G55" s="32"/>
    </row>
    <row r="56" spans="1:7" s="114" customFormat="1">
      <c r="A56" s="71"/>
      <c r="F56" s="44"/>
      <c r="G56" s="32"/>
    </row>
    <row r="57" spans="1:7" ht="37.5" customHeight="1">
      <c r="F57" s="43" t="s">
        <v>963</v>
      </c>
    </row>
    <row r="58" spans="1:7" ht="14.25" customHeight="1">
      <c r="A58" s="71" t="s">
        <v>955</v>
      </c>
      <c r="D58">
        <f t="shared" ref="D58:D66" si="14">K18/H18</f>
        <v>25</v>
      </c>
      <c r="E58">
        <f t="shared" ref="E58:E66" si="15">I18/H18</f>
        <v>1.5</v>
      </c>
      <c r="F58">
        <f t="shared" ref="F58:F66" si="16">K18/V18</f>
        <v>0.6</v>
      </c>
      <c r="G58" s="32">
        <f t="shared" ref="G58:G66" si="17">I18/V18</f>
        <v>3.5999999999999997E-2</v>
      </c>
    </row>
    <row r="59" spans="1:7">
      <c r="A59" s="71" t="s">
        <v>962</v>
      </c>
      <c r="D59">
        <f t="shared" si="14"/>
        <v>25</v>
      </c>
      <c r="E59">
        <f t="shared" si="15"/>
        <v>1.5</v>
      </c>
      <c r="F59">
        <f t="shared" si="16"/>
        <v>0.6</v>
      </c>
      <c r="G59" s="32">
        <f t="shared" si="17"/>
        <v>3.5999999999999997E-2</v>
      </c>
    </row>
    <row r="60" spans="1:7">
      <c r="A60" s="71" t="s">
        <v>954</v>
      </c>
      <c r="D60">
        <f t="shared" si="14"/>
        <v>25</v>
      </c>
      <c r="E60">
        <f t="shared" si="15"/>
        <v>1.5</v>
      </c>
      <c r="F60">
        <f t="shared" si="16"/>
        <v>0.6</v>
      </c>
      <c r="G60" s="32">
        <f t="shared" si="17"/>
        <v>3.5999999999999997E-2</v>
      </c>
    </row>
    <row r="61" spans="1:7">
      <c r="A61" s="71" t="s">
        <v>958</v>
      </c>
      <c r="D61">
        <f t="shared" si="14"/>
        <v>12.5</v>
      </c>
      <c r="E61">
        <f t="shared" si="15"/>
        <v>0.625</v>
      </c>
      <c r="F61">
        <f t="shared" si="16"/>
        <v>0.6</v>
      </c>
      <c r="G61" s="32">
        <f t="shared" si="17"/>
        <v>0.03</v>
      </c>
    </row>
    <row r="62" spans="1:7" ht="14.25" customHeight="1">
      <c r="A62" s="71" t="s">
        <v>957</v>
      </c>
      <c r="D62">
        <f t="shared" si="14"/>
        <v>12.5</v>
      </c>
      <c r="E62">
        <f t="shared" si="15"/>
        <v>0.625</v>
      </c>
      <c r="F62">
        <f t="shared" si="16"/>
        <v>0.6</v>
      </c>
      <c r="G62" s="32">
        <f t="shared" si="17"/>
        <v>0.03</v>
      </c>
    </row>
    <row r="63" spans="1:7">
      <c r="A63" s="71" t="s">
        <v>956</v>
      </c>
      <c r="D63">
        <f t="shared" si="14"/>
        <v>12.5</v>
      </c>
      <c r="E63">
        <f t="shared" si="15"/>
        <v>0.625</v>
      </c>
      <c r="F63">
        <f t="shared" si="16"/>
        <v>0.6</v>
      </c>
      <c r="G63" s="32">
        <f t="shared" si="17"/>
        <v>0.03</v>
      </c>
    </row>
    <row r="64" spans="1:7">
      <c r="A64" s="71" t="s">
        <v>961</v>
      </c>
      <c r="D64">
        <f t="shared" si="14"/>
        <v>12.5</v>
      </c>
      <c r="E64">
        <f t="shared" si="15"/>
        <v>0.58333333333333337</v>
      </c>
      <c r="F64">
        <f t="shared" si="16"/>
        <v>0.6</v>
      </c>
      <c r="G64" s="32">
        <f t="shared" si="17"/>
        <v>2.8000000000000001E-2</v>
      </c>
    </row>
    <row r="65" spans="1:13">
      <c r="A65" s="71" t="s">
        <v>960</v>
      </c>
      <c r="D65">
        <f t="shared" si="14"/>
        <v>12.5</v>
      </c>
      <c r="E65">
        <f t="shared" si="15"/>
        <v>0.58333333333333337</v>
      </c>
      <c r="F65">
        <f t="shared" si="16"/>
        <v>0.6</v>
      </c>
      <c r="G65" s="32">
        <f t="shared" si="17"/>
        <v>2.8000000000000001E-2</v>
      </c>
    </row>
    <row r="66" spans="1:13">
      <c r="A66" s="37" t="s">
        <v>959</v>
      </c>
      <c r="D66">
        <f t="shared" si="14"/>
        <v>12.5</v>
      </c>
      <c r="E66">
        <f t="shared" si="15"/>
        <v>0.58333333333333337</v>
      </c>
      <c r="F66">
        <f t="shared" si="16"/>
        <v>0.6</v>
      </c>
      <c r="G66" s="32">
        <f t="shared" si="17"/>
        <v>2.8000000000000001E-2</v>
      </c>
    </row>
    <row r="68" spans="1:13" ht="25.5">
      <c r="A68" s="37" t="s">
        <v>847</v>
      </c>
    </row>
    <row r="69" spans="1:13" ht="90" thickBot="1">
      <c r="A69" s="37" t="s">
        <v>1154</v>
      </c>
      <c r="C69" s="37" t="s">
        <v>836</v>
      </c>
      <c r="D69" s="37" t="s">
        <v>837</v>
      </c>
      <c r="E69" s="37" t="s">
        <v>838</v>
      </c>
      <c r="F69" s="37" t="s">
        <v>1024</v>
      </c>
      <c r="G69" s="37" t="s">
        <v>840</v>
      </c>
      <c r="H69" s="97" t="s">
        <v>1169</v>
      </c>
      <c r="J69" s="37" t="s">
        <v>1025</v>
      </c>
      <c r="K69" s="37" t="s">
        <v>842</v>
      </c>
      <c r="L69" s="37" t="s">
        <v>843</v>
      </c>
      <c r="M69" s="113" t="s">
        <v>1189</v>
      </c>
    </row>
    <row r="70" spans="1:13">
      <c r="A70">
        <v>1</v>
      </c>
      <c r="B70" s="61" t="s">
        <v>809</v>
      </c>
      <c r="C70">
        <f>(3600/VLOOKUP(B70,$A$2:$J$13,8,FALSE))*VLOOKUP(B70,$A$2:$J$13,10,FALSE)*(0.9+A70/10)</f>
        <v>120</v>
      </c>
      <c r="D70" s="37">
        <f>VLOOKUP(A70,building!$C$53:$W$62,21,FALSE)</f>
        <v>50</v>
      </c>
      <c r="E70">
        <f>D70/C70</f>
        <v>0.41666666666666669</v>
      </c>
      <c r="F70" s="37">
        <f>3*C70</f>
        <v>360</v>
      </c>
      <c r="G70">
        <f>D70/F70</f>
        <v>0.1388888888888889</v>
      </c>
      <c r="H70">
        <f>F70/1 * 24*20</f>
        <v>172800</v>
      </c>
      <c r="J70">
        <f t="shared" ref="J70:J101" si="18">(3600/VLOOKUP(B70,$A$2:$J$13,8,FALSE))*(0.9+A70/10)*VLOOKUP(B70,$A$2:$V$13,22,FALSE)</f>
        <v>24000</v>
      </c>
      <c r="K70">
        <f>VLOOKUP(A70,building!$C$2:$R$11,16,FALSE)+VLOOKUP(A70,building!$C$12:$R$21,16,FALSE)+VLOOKUP(A70,building!$C$22:$R$31,16,FALSE)+VLOOKUP(A70,building!$C$32:$R$41,16,FALSE)</f>
        <v>400</v>
      </c>
      <c r="L70">
        <f>K70/J70/4</f>
        <v>4.1666666666666666E-3</v>
      </c>
      <c r="M70" s="114">
        <f t="shared" ref="M70:M133" si="19">L70*2.25</f>
        <v>9.3749999999999997E-3</v>
      </c>
    </row>
    <row r="71" spans="1:13">
      <c r="A71">
        <v>1</v>
      </c>
      <c r="B71" s="62" t="s">
        <v>810</v>
      </c>
      <c r="C71">
        <f t="shared" ref="C71:C134" si="20">(3600/VLOOKUP(B71,$A$2:$J$13,8,FALSE))*VLOOKUP(B71,$A$2:$J$13,10,FALSE)*(0.9+A71/10)</f>
        <v>80</v>
      </c>
      <c r="D71" s="37">
        <f>VLOOKUP(A71,building!$C$53:$W$62,21,FALSE)</f>
        <v>50</v>
      </c>
      <c r="E71">
        <f t="shared" ref="E71:E134" si="21">D71/C71</f>
        <v>0.625</v>
      </c>
      <c r="F71" s="90">
        <f t="shared" ref="F71:F134" si="22">3*C71</f>
        <v>240</v>
      </c>
      <c r="G71">
        <f t="shared" ref="G71:G134" si="23">D71/F71</f>
        <v>0.20833333333333334</v>
      </c>
      <c r="H71" s="98">
        <f>F71/2 * 24*20</f>
        <v>57600</v>
      </c>
      <c r="J71">
        <f t="shared" si="18"/>
        <v>20000</v>
      </c>
      <c r="K71">
        <f>VLOOKUP(A71,building!$C$2:$R$11,16,FALSE)+VLOOKUP(A71,building!$C$12:$R$21,16,FALSE)+VLOOKUP(A71,building!$C$22:$R$31,16,FALSE)+VLOOKUP(A71,building!$C$32:$R$41,16,FALSE)</f>
        <v>400</v>
      </c>
      <c r="L71" s="32">
        <f t="shared" ref="L71:L134" si="24">K71/J71/4</f>
        <v>5.0000000000000001E-3</v>
      </c>
      <c r="M71" s="114">
        <f t="shared" si="19"/>
        <v>1.125E-2</v>
      </c>
    </row>
    <row r="72" spans="1:13">
      <c r="A72">
        <v>1</v>
      </c>
      <c r="B72" s="62" t="s">
        <v>811</v>
      </c>
      <c r="C72">
        <f t="shared" si="20"/>
        <v>80</v>
      </c>
      <c r="D72" s="37">
        <f>VLOOKUP(A72,building!$C$53:$W$62,21,FALSE)</f>
        <v>50</v>
      </c>
      <c r="E72">
        <f t="shared" si="21"/>
        <v>0.625</v>
      </c>
      <c r="F72" s="90">
        <f t="shared" si="22"/>
        <v>240</v>
      </c>
      <c r="G72">
        <f t="shared" si="23"/>
        <v>0.20833333333333334</v>
      </c>
      <c r="H72" s="98">
        <f t="shared" ref="H72:H74" si="25">F72/2 * 24*20</f>
        <v>57600</v>
      </c>
      <c r="J72">
        <f t="shared" si="18"/>
        <v>20000</v>
      </c>
      <c r="K72">
        <f>VLOOKUP(A72,building!$C$2:$R$11,16,FALSE)+VLOOKUP(A72,building!$C$12:$R$21,16,FALSE)+VLOOKUP(A72,building!$C$22:$R$31,16,FALSE)+VLOOKUP(A72,building!$C$32:$R$41,16,FALSE)</f>
        <v>400</v>
      </c>
      <c r="L72" s="32">
        <f t="shared" si="24"/>
        <v>5.0000000000000001E-3</v>
      </c>
      <c r="M72" s="114">
        <f t="shared" si="19"/>
        <v>1.125E-2</v>
      </c>
    </row>
    <row r="73" spans="1:13" ht="13.5" thickBot="1">
      <c r="A73">
        <v>1</v>
      </c>
      <c r="B73" s="63" t="s">
        <v>812</v>
      </c>
      <c r="C73">
        <f t="shared" si="20"/>
        <v>80</v>
      </c>
      <c r="D73" s="37">
        <f>VLOOKUP(A73,building!$C$53:$W$62,21,FALSE)</f>
        <v>50</v>
      </c>
      <c r="E73">
        <f t="shared" si="21"/>
        <v>0.625</v>
      </c>
      <c r="F73" s="90">
        <f t="shared" si="22"/>
        <v>240</v>
      </c>
      <c r="G73">
        <f t="shared" si="23"/>
        <v>0.20833333333333334</v>
      </c>
      <c r="H73" s="98">
        <f t="shared" si="25"/>
        <v>57600</v>
      </c>
      <c r="J73">
        <f t="shared" si="18"/>
        <v>20000</v>
      </c>
      <c r="K73">
        <f>VLOOKUP(A73,building!$C$2:$R$11,16,FALSE)+VLOOKUP(A73,building!$C$12:$R$21,16,FALSE)+VLOOKUP(A73,building!$C$22:$R$31,16,FALSE)+VLOOKUP(A73,building!$C$32:$R$41,16,FALSE)</f>
        <v>400</v>
      </c>
      <c r="L73" s="32">
        <f t="shared" si="24"/>
        <v>5.0000000000000001E-3</v>
      </c>
      <c r="M73" s="114">
        <f t="shared" si="19"/>
        <v>1.125E-2</v>
      </c>
    </row>
    <row r="74" spans="1:13">
      <c r="A74">
        <v>1</v>
      </c>
      <c r="B74" s="61" t="s">
        <v>813</v>
      </c>
      <c r="C74">
        <f t="shared" si="20"/>
        <v>80</v>
      </c>
      <c r="D74" s="37">
        <f>VLOOKUP(A74,building!$C$53:$W$62,21,FALSE)</f>
        <v>50</v>
      </c>
      <c r="E74">
        <f t="shared" si="21"/>
        <v>0.625</v>
      </c>
      <c r="F74" s="90">
        <f t="shared" si="22"/>
        <v>240</v>
      </c>
      <c r="G74">
        <f t="shared" si="23"/>
        <v>0.20833333333333334</v>
      </c>
      <c r="H74" s="98">
        <f t="shared" si="25"/>
        <v>57600</v>
      </c>
      <c r="J74">
        <f t="shared" si="18"/>
        <v>16000</v>
      </c>
      <c r="K74">
        <f>VLOOKUP(A74,building!$C$2:$R$11,16,FALSE)+VLOOKUP(A74,building!$C$12:$R$21,16,FALSE)+VLOOKUP(A74,building!$C$22:$R$31,16,FALSE)+VLOOKUP(A74,building!$C$32:$R$41,16,FALSE)</f>
        <v>400</v>
      </c>
      <c r="L74">
        <f t="shared" si="24"/>
        <v>6.2500000000000003E-3</v>
      </c>
      <c r="M74" s="114">
        <f t="shared" si="19"/>
        <v>1.40625E-2</v>
      </c>
    </row>
    <row r="75" spans="1:13">
      <c r="A75">
        <v>1</v>
      </c>
      <c r="B75" s="62" t="s">
        <v>814</v>
      </c>
      <c r="C75">
        <f t="shared" si="20"/>
        <v>30</v>
      </c>
      <c r="D75" s="37">
        <f>VLOOKUP(A75,building!$C$53:$W$62,21,FALSE)</f>
        <v>50</v>
      </c>
      <c r="E75">
        <f t="shared" si="21"/>
        <v>1.6666666666666667</v>
      </c>
      <c r="F75" s="90">
        <f t="shared" si="22"/>
        <v>90</v>
      </c>
      <c r="G75">
        <f t="shared" si="23"/>
        <v>0.55555555555555558</v>
      </c>
      <c r="H75" s="98">
        <f>F75/4 * 24*20</f>
        <v>10800</v>
      </c>
      <c r="J75">
        <f t="shared" si="18"/>
        <v>7500</v>
      </c>
      <c r="K75">
        <f>VLOOKUP(A75,building!$C$2:$R$11,16,FALSE)+VLOOKUP(A75,building!$C$12:$R$21,16,FALSE)+VLOOKUP(A75,building!$C$22:$R$31,16,FALSE)+VLOOKUP(A75,building!$C$32:$R$41,16,FALSE)</f>
        <v>400</v>
      </c>
      <c r="L75">
        <f t="shared" si="24"/>
        <v>1.3333333333333334E-2</v>
      </c>
      <c r="M75" s="114">
        <f t="shared" si="19"/>
        <v>3.0000000000000002E-2</v>
      </c>
    </row>
    <row r="76" spans="1:13">
      <c r="A76">
        <v>1</v>
      </c>
      <c r="B76" s="62" t="s">
        <v>815</v>
      </c>
      <c r="C76">
        <f t="shared" si="20"/>
        <v>30</v>
      </c>
      <c r="D76" s="37">
        <f>VLOOKUP(A76,building!$C$53:$W$62,21,FALSE)</f>
        <v>50</v>
      </c>
      <c r="E76">
        <f t="shared" si="21"/>
        <v>1.6666666666666667</v>
      </c>
      <c r="F76" s="90">
        <f t="shared" si="22"/>
        <v>90</v>
      </c>
      <c r="G76">
        <f t="shared" si="23"/>
        <v>0.55555555555555558</v>
      </c>
      <c r="H76" s="98">
        <f t="shared" ref="H76:H78" si="26">F76/4 * 24*20</f>
        <v>10800</v>
      </c>
      <c r="J76">
        <f t="shared" si="18"/>
        <v>7500</v>
      </c>
      <c r="K76">
        <f>VLOOKUP(A76,building!$C$2:$R$11,16,FALSE)+VLOOKUP(A76,building!$C$12:$R$21,16,FALSE)+VLOOKUP(A76,building!$C$22:$R$31,16,FALSE)+VLOOKUP(A76,building!$C$32:$R$41,16,FALSE)</f>
        <v>400</v>
      </c>
      <c r="L76">
        <f t="shared" si="24"/>
        <v>1.3333333333333334E-2</v>
      </c>
      <c r="M76" s="114">
        <f t="shared" si="19"/>
        <v>3.0000000000000002E-2</v>
      </c>
    </row>
    <row r="77" spans="1:13" ht="13.5" thickBot="1">
      <c r="A77">
        <v>1</v>
      </c>
      <c r="B77" s="63" t="s">
        <v>816</v>
      </c>
      <c r="C77">
        <f t="shared" si="20"/>
        <v>30</v>
      </c>
      <c r="D77" s="37">
        <f>VLOOKUP(A77,building!$C$53:$W$62,21,FALSE)</f>
        <v>50</v>
      </c>
      <c r="E77">
        <f t="shared" si="21"/>
        <v>1.6666666666666667</v>
      </c>
      <c r="F77" s="90">
        <f t="shared" si="22"/>
        <v>90</v>
      </c>
      <c r="G77">
        <f t="shared" si="23"/>
        <v>0.55555555555555558</v>
      </c>
      <c r="H77" s="98">
        <f t="shared" si="26"/>
        <v>10800</v>
      </c>
      <c r="J77">
        <f t="shared" si="18"/>
        <v>7500</v>
      </c>
      <c r="K77">
        <f>VLOOKUP(A77,building!$C$2:$R$11,16,FALSE)+VLOOKUP(A77,building!$C$12:$R$21,16,FALSE)+VLOOKUP(A77,building!$C$22:$R$31,16,FALSE)+VLOOKUP(A77,building!$C$32:$R$41,16,FALSE)</f>
        <v>400</v>
      </c>
      <c r="L77">
        <f t="shared" si="24"/>
        <v>1.3333333333333334E-2</v>
      </c>
      <c r="M77" s="114">
        <f t="shared" si="19"/>
        <v>3.0000000000000002E-2</v>
      </c>
    </row>
    <row r="78" spans="1:13">
      <c r="A78">
        <v>1</v>
      </c>
      <c r="B78" s="61" t="s">
        <v>817</v>
      </c>
      <c r="C78">
        <f t="shared" si="20"/>
        <v>30</v>
      </c>
      <c r="D78" s="37">
        <f>VLOOKUP(A78,building!$C$53:$W$62,21,FALSE)</f>
        <v>50</v>
      </c>
      <c r="E78">
        <f t="shared" si="21"/>
        <v>1.6666666666666667</v>
      </c>
      <c r="F78" s="90">
        <f t="shared" si="22"/>
        <v>90</v>
      </c>
      <c r="G78">
        <f t="shared" si="23"/>
        <v>0.55555555555555558</v>
      </c>
      <c r="H78" s="98">
        <f t="shared" si="26"/>
        <v>10800</v>
      </c>
      <c r="J78">
        <f t="shared" si="18"/>
        <v>6000</v>
      </c>
      <c r="K78">
        <f>VLOOKUP(A78,building!$C$2:$R$11,16,FALSE)+VLOOKUP(A78,building!$C$12:$R$21,16,FALSE)+VLOOKUP(A78,building!$C$22:$R$31,16,FALSE)+VLOOKUP(A78,building!$C$32:$R$41,16,FALSE)</f>
        <v>400</v>
      </c>
      <c r="L78" s="44">
        <f t="shared" si="24"/>
        <v>1.6666666666666666E-2</v>
      </c>
      <c r="M78" s="114">
        <f t="shared" si="19"/>
        <v>3.7499999999999999E-2</v>
      </c>
    </row>
    <row r="79" spans="1:13">
      <c r="A79">
        <v>1</v>
      </c>
      <c r="B79" s="62" t="s">
        <v>818</v>
      </c>
      <c r="C79">
        <f t="shared" si="20"/>
        <v>24</v>
      </c>
      <c r="D79" s="37">
        <f>VLOOKUP(A79,building!$C$53:$W$62,21,FALSE)</f>
        <v>50</v>
      </c>
      <c r="E79">
        <f t="shared" si="21"/>
        <v>2.0833333333333335</v>
      </c>
      <c r="F79" s="90">
        <f t="shared" si="22"/>
        <v>72</v>
      </c>
      <c r="G79">
        <f t="shared" si="23"/>
        <v>0.69444444444444442</v>
      </c>
      <c r="H79" s="98">
        <f>F79/8 * 24*20</f>
        <v>4320</v>
      </c>
      <c r="J79">
        <f t="shared" si="18"/>
        <v>6000</v>
      </c>
      <c r="K79">
        <f>VLOOKUP(A79,building!$C$2:$R$11,16,FALSE)+VLOOKUP(A79,building!$C$12:$R$21,16,FALSE)+VLOOKUP(A79,building!$C$22:$R$31,16,FALSE)+VLOOKUP(A79,building!$C$32:$R$41,16,FALSE)</f>
        <v>400</v>
      </c>
      <c r="L79" s="44">
        <f t="shared" si="24"/>
        <v>1.6666666666666666E-2</v>
      </c>
      <c r="M79" s="114">
        <f t="shared" si="19"/>
        <v>3.7499999999999999E-2</v>
      </c>
    </row>
    <row r="80" spans="1:13">
      <c r="A80">
        <v>1</v>
      </c>
      <c r="B80" s="62" t="s">
        <v>819</v>
      </c>
      <c r="C80">
        <f t="shared" si="20"/>
        <v>24</v>
      </c>
      <c r="D80" s="37">
        <f>VLOOKUP(A80,building!$C$53:$W$62,21,FALSE)</f>
        <v>50</v>
      </c>
      <c r="E80">
        <f t="shared" si="21"/>
        <v>2.0833333333333335</v>
      </c>
      <c r="F80" s="90">
        <f t="shared" si="22"/>
        <v>72</v>
      </c>
      <c r="G80">
        <f t="shared" si="23"/>
        <v>0.69444444444444442</v>
      </c>
      <c r="H80" s="98">
        <f t="shared" ref="H80:H81" si="27">F80/8 * 24*20</f>
        <v>4320</v>
      </c>
      <c r="J80">
        <f t="shared" si="18"/>
        <v>6000</v>
      </c>
      <c r="K80">
        <f>VLOOKUP(A80,building!$C$2:$R$11,16,FALSE)+VLOOKUP(A80,building!$C$12:$R$21,16,FALSE)+VLOOKUP(A80,building!$C$22:$R$31,16,FALSE)+VLOOKUP(A80,building!$C$32:$R$41,16,FALSE)</f>
        <v>400</v>
      </c>
      <c r="L80" s="44">
        <f t="shared" si="24"/>
        <v>1.6666666666666666E-2</v>
      </c>
      <c r="M80" s="114">
        <f t="shared" si="19"/>
        <v>3.7499999999999999E-2</v>
      </c>
    </row>
    <row r="81" spans="1:13" ht="13.5" thickBot="1">
      <c r="A81">
        <v>1</v>
      </c>
      <c r="B81" s="63" t="s">
        <v>820</v>
      </c>
      <c r="C81">
        <f t="shared" si="20"/>
        <v>24</v>
      </c>
      <c r="D81" s="37">
        <f>VLOOKUP(A81,building!$C$53:$W$62,21,FALSE)</f>
        <v>50</v>
      </c>
      <c r="E81">
        <f t="shared" si="21"/>
        <v>2.0833333333333335</v>
      </c>
      <c r="F81" s="90">
        <f t="shared" si="22"/>
        <v>72</v>
      </c>
      <c r="G81">
        <f t="shared" si="23"/>
        <v>0.69444444444444442</v>
      </c>
      <c r="H81" s="98">
        <f t="shared" si="27"/>
        <v>4320</v>
      </c>
      <c r="J81">
        <f t="shared" si="18"/>
        <v>6000</v>
      </c>
      <c r="K81">
        <f>VLOOKUP(A81,building!$C$2:$R$11,16,FALSE)+VLOOKUP(A81,building!$C$12:$R$21,16,FALSE)+VLOOKUP(A81,building!$C$22:$R$31,16,FALSE)+VLOOKUP(A81,building!$C$32:$R$41,16,FALSE)</f>
        <v>400</v>
      </c>
      <c r="L81" s="44">
        <f t="shared" si="24"/>
        <v>1.6666666666666666E-2</v>
      </c>
      <c r="M81" s="114">
        <f t="shared" si="19"/>
        <v>3.7499999999999999E-2</v>
      </c>
    </row>
    <row r="82" spans="1:13">
      <c r="A82">
        <v>2</v>
      </c>
      <c r="B82" s="61" t="s">
        <v>809</v>
      </c>
      <c r="C82">
        <f t="shared" si="20"/>
        <v>132</v>
      </c>
      <c r="D82" s="37">
        <f>VLOOKUP(A82,building!$C$53:$W$62,21,FALSE)</f>
        <v>150</v>
      </c>
      <c r="E82">
        <f t="shared" si="21"/>
        <v>1.1363636363636365</v>
      </c>
      <c r="F82" s="90">
        <f t="shared" si="22"/>
        <v>396</v>
      </c>
      <c r="G82">
        <f t="shared" si="23"/>
        <v>0.37878787878787878</v>
      </c>
      <c r="H82" s="98">
        <f>F82/1 * 24*20</f>
        <v>190080</v>
      </c>
      <c r="J82">
        <f t="shared" si="18"/>
        <v>26400</v>
      </c>
      <c r="K82">
        <f>VLOOKUP(A82,building!$C$2:$R$11,16,FALSE)+VLOOKUP(A82,building!$C$12:$R$21,16,FALSE)+VLOOKUP(A82,building!$C$22:$R$31,16,FALSE)+VLOOKUP(A82,building!$C$32:$R$41,16,FALSE)</f>
        <v>1200</v>
      </c>
      <c r="L82">
        <f t="shared" si="24"/>
        <v>1.1363636363636364E-2</v>
      </c>
      <c r="M82" s="114">
        <f t="shared" si="19"/>
        <v>2.556818181818182E-2</v>
      </c>
    </row>
    <row r="83" spans="1:13">
      <c r="A83">
        <v>2</v>
      </c>
      <c r="B83" s="62" t="s">
        <v>810</v>
      </c>
      <c r="C83">
        <f t="shared" si="20"/>
        <v>88</v>
      </c>
      <c r="D83" s="37">
        <f>VLOOKUP(A83,building!$C$53:$W$62,21,FALSE)</f>
        <v>150</v>
      </c>
      <c r="E83">
        <f t="shared" si="21"/>
        <v>1.7045454545454546</v>
      </c>
      <c r="F83" s="90">
        <f t="shared" si="22"/>
        <v>264</v>
      </c>
      <c r="G83">
        <f t="shared" si="23"/>
        <v>0.56818181818181823</v>
      </c>
      <c r="H83" s="98">
        <f>F83/2 * 24*20</f>
        <v>63360</v>
      </c>
      <c r="J83">
        <f t="shared" si="18"/>
        <v>22000</v>
      </c>
      <c r="K83">
        <f>VLOOKUP(A83,building!$C$2:$R$11,16,FALSE)+VLOOKUP(A83,building!$C$12:$R$21,16,FALSE)+VLOOKUP(A83,building!$C$22:$R$31,16,FALSE)+VLOOKUP(A83,building!$C$32:$R$41,16,FALSE)</f>
        <v>1200</v>
      </c>
      <c r="L83">
        <f t="shared" si="24"/>
        <v>1.3636363636363636E-2</v>
      </c>
      <c r="M83" s="114">
        <f t="shared" si="19"/>
        <v>3.0681818181818182E-2</v>
      </c>
    </row>
    <row r="84" spans="1:13">
      <c r="A84">
        <v>2</v>
      </c>
      <c r="B84" s="62" t="s">
        <v>811</v>
      </c>
      <c r="C84">
        <f t="shared" si="20"/>
        <v>88</v>
      </c>
      <c r="D84" s="37">
        <f>VLOOKUP(A84,building!$C$53:$W$62,21,FALSE)</f>
        <v>150</v>
      </c>
      <c r="E84">
        <f t="shared" si="21"/>
        <v>1.7045454545454546</v>
      </c>
      <c r="F84" s="90">
        <f t="shared" si="22"/>
        <v>264</v>
      </c>
      <c r="G84">
        <f t="shared" si="23"/>
        <v>0.56818181818181823</v>
      </c>
      <c r="H84" s="98">
        <f t="shared" ref="H84:H86" si="28">F84/2 * 24*20</f>
        <v>63360</v>
      </c>
      <c r="J84">
        <f t="shared" si="18"/>
        <v>22000</v>
      </c>
      <c r="K84">
        <f>VLOOKUP(A84,building!$C$2:$R$11,16,FALSE)+VLOOKUP(A84,building!$C$12:$R$21,16,FALSE)+VLOOKUP(A84,building!$C$22:$R$31,16,FALSE)+VLOOKUP(A84,building!$C$32:$R$41,16,FALSE)</f>
        <v>1200</v>
      </c>
      <c r="L84">
        <f t="shared" si="24"/>
        <v>1.3636363636363636E-2</v>
      </c>
      <c r="M84" s="114">
        <f t="shared" si="19"/>
        <v>3.0681818181818182E-2</v>
      </c>
    </row>
    <row r="85" spans="1:13" ht="13.5" thickBot="1">
      <c r="A85">
        <v>2</v>
      </c>
      <c r="B85" s="63" t="s">
        <v>812</v>
      </c>
      <c r="C85">
        <f t="shared" si="20"/>
        <v>88</v>
      </c>
      <c r="D85" s="37">
        <f>VLOOKUP(A85,building!$C$53:$W$62,21,FALSE)</f>
        <v>150</v>
      </c>
      <c r="E85">
        <f t="shared" si="21"/>
        <v>1.7045454545454546</v>
      </c>
      <c r="F85" s="90">
        <f t="shared" si="22"/>
        <v>264</v>
      </c>
      <c r="G85">
        <f t="shared" si="23"/>
        <v>0.56818181818181823</v>
      </c>
      <c r="H85" s="98">
        <f t="shared" si="28"/>
        <v>63360</v>
      </c>
      <c r="J85">
        <f t="shared" si="18"/>
        <v>22000</v>
      </c>
      <c r="K85">
        <f>VLOOKUP(A85,building!$C$2:$R$11,16,FALSE)+VLOOKUP(A85,building!$C$12:$R$21,16,FALSE)+VLOOKUP(A85,building!$C$22:$R$31,16,FALSE)+VLOOKUP(A85,building!$C$32:$R$41,16,FALSE)</f>
        <v>1200</v>
      </c>
      <c r="L85">
        <f t="shared" si="24"/>
        <v>1.3636363636363636E-2</v>
      </c>
      <c r="M85" s="114">
        <f t="shared" si="19"/>
        <v>3.0681818181818182E-2</v>
      </c>
    </row>
    <row r="86" spans="1:13">
      <c r="A86">
        <v>2</v>
      </c>
      <c r="B86" s="61" t="s">
        <v>813</v>
      </c>
      <c r="C86">
        <f t="shared" si="20"/>
        <v>88</v>
      </c>
      <c r="D86" s="37">
        <f>VLOOKUP(A86,building!$C$53:$W$62,21,FALSE)</f>
        <v>150</v>
      </c>
      <c r="E86">
        <f t="shared" si="21"/>
        <v>1.7045454545454546</v>
      </c>
      <c r="F86" s="90">
        <f t="shared" si="22"/>
        <v>264</v>
      </c>
      <c r="G86">
        <f t="shared" si="23"/>
        <v>0.56818181818181823</v>
      </c>
      <c r="H86" s="98">
        <f t="shared" si="28"/>
        <v>63360</v>
      </c>
      <c r="J86">
        <f t="shared" si="18"/>
        <v>17600</v>
      </c>
      <c r="K86">
        <f>VLOOKUP(A86,building!$C$2:$R$11,16,FALSE)+VLOOKUP(A86,building!$C$12:$R$21,16,FALSE)+VLOOKUP(A86,building!$C$22:$R$31,16,FALSE)+VLOOKUP(A86,building!$C$32:$R$41,16,FALSE)</f>
        <v>1200</v>
      </c>
      <c r="L86">
        <f t="shared" si="24"/>
        <v>1.7045454545454544E-2</v>
      </c>
      <c r="M86" s="114">
        <f t="shared" si="19"/>
        <v>3.8352272727272721E-2</v>
      </c>
    </row>
    <row r="87" spans="1:13">
      <c r="A87">
        <v>2</v>
      </c>
      <c r="B87" s="62" t="s">
        <v>814</v>
      </c>
      <c r="C87">
        <f t="shared" si="20"/>
        <v>33</v>
      </c>
      <c r="D87" s="37">
        <f>VLOOKUP(A87,building!$C$53:$W$62,21,FALSE)</f>
        <v>150</v>
      </c>
      <c r="E87">
        <f t="shared" si="21"/>
        <v>4.5454545454545459</v>
      </c>
      <c r="F87" s="90">
        <f t="shared" si="22"/>
        <v>99</v>
      </c>
      <c r="G87">
        <f t="shared" si="23"/>
        <v>1.5151515151515151</v>
      </c>
      <c r="H87" s="98">
        <f>F87/4 * 24*20</f>
        <v>11880</v>
      </c>
      <c r="J87">
        <f t="shared" si="18"/>
        <v>8250</v>
      </c>
      <c r="K87">
        <f>VLOOKUP(A87,building!$C$2:$R$11,16,FALSE)+VLOOKUP(A87,building!$C$12:$R$21,16,FALSE)+VLOOKUP(A87,building!$C$22:$R$31,16,FALSE)+VLOOKUP(A87,building!$C$32:$R$41,16,FALSE)</f>
        <v>1200</v>
      </c>
      <c r="L87">
        <f t="shared" si="24"/>
        <v>3.6363636363636362E-2</v>
      </c>
      <c r="M87" s="114">
        <f t="shared" si="19"/>
        <v>8.1818181818181818E-2</v>
      </c>
    </row>
    <row r="88" spans="1:13">
      <c r="A88">
        <v>2</v>
      </c>
      <c r="B88" s="62" t="s">
        <v>815</v>
      </c>
      <c r="C88">
        <f t="shared" si="20"/>
        <v>33</v>
      </c>
      <c r="D88" s="37">
        <f>VLOOKUP(A88,building!$C$53:$W$62,21,FALSE)</f>
        <v>150</v>
      </c>
      <c r="E88">
        <f t="shared" si="21"/>
        <v>4.5454545454545459</v>
      </c>
      <c r="F88" s="90">
        <f t="shared" si="22"/>
        <v>99</v>
      </c>
      <c r="G88">
        <f t="shared" si="23"/>
        <v>1.5151515151515151</v>
      </c>
      <c r="H88" s="98">
        <f t="shared" ref="H88:H90" si="29">F88/4 * 24*20</f>
        <v>11880</v>
      </c>
      <c r="J88">
        <f t="shared" si="18"/>
        <v>8250</v>
      </c>
      <c r="K88">
        <f>VLOOKUP(A88,building!$C$2:$R$11,16,FALSE)+VLOOKUP(A88,building!$C$12:$R$21,16,FALSE)+VLOOKUP(A88,building!$C$22:$R$31,16,FALSE)+VLOOKUP(A88,building!$C$32:$R$41,16,FALSE)</f>
        <v>1200</v>
      </c>
      <c r="L88">
        <f t="shared" si="24"/>
        <v>3.6363636363636362E-2</v>
      </c>
      <c r="M88" s="114">
        <f t="shared" si="19"/>
        <v>8.1818181818181818E-2</v>
      </c>
    </row>
    <row r="89" spans="1:13" ht="13.5" thickBot="1">
      <c r="A89">
        <v>2</v>
      </c>
      <c r="B89" s="63" t="s">
        <v>816</v>
      </c>
      <c r="C89">
        <f t="shared" si="20"/>
        <v>33</v>
      </c>
      <c r="D89" s="37">
        <f>VLOOKUP(A89,building!$C$53:$W$62,21,FALSE)</f>
        <v>150</v>
      </c>
      <c r="E89">
        <f t="shared" si="21"/>
        <v>4.5454545454545459</v>
      </c>
      <c r="F89" s="90">
        <f t="shared" si="22"/>
        <v>99</v>
      </c>
      <c r="G89">
        <f t="shared" si="23"/>
        <v>1.5151515151515151</v>
      </c>
      <c r="H89" s="98">
        <f t="shared" si="29"/>
        <v>11880</v>
      </c>
      <c r="J89">
        <f t="shared" si="18"/>
        <v>8250</v>
      </c>
      <c r="K89">
        <f>VLOOKUP(A89,building!$C$2:$R$11,16,FALSE)+VLOOKUP(A89,building!$C$12:$R$21,16,FALSE)+VLOOKUP(A89,building!$C$22:$R$31,16,FALSE)+VLOOKUP(A89,building!$C$32:$R$41,16,FALSE)</f>
        <v>1200</v>
      </c>
      <c r="L89">
        <f t="shared" si="24"/>
        <v>3.6363636363636362E-2</v>
      </c>
      <c r="M89" s="114">
        <f t="shared" si="19"/>
        <v>8.1818181818181818E-2</v>
      </c>
    </row>
    <row r="90" spans="1:13">
      <c r="A90">
        <v>2</v>
      </c>
      <c r="B90" s="61" t="s">
        <v>817</v>
      </c>
      <c r="C90">
        <f t="shared" si="20"/>
        <v>33</v>
      </c>
      <c r="D90" s="37">
        <f>VLOOKUP(A90,building!$C$53:$W$62,21,FALSE)</f>
        <v>150</v>
      </c>
      <c r="E90">
        <f t="shared" si="21"/>
        <v>4.5454545454545459</v>
      </c>
      <c r="F90" s="90">
        <f t="shared" si="22"/>
        <v>99</v>
      </c>
      <c r="G90">
        <f t="shared" si="23"/>
        <v>1.5151515151515151</v>
      </c>
      <c r="H90" s="98">
        <f t="shared" si="29"/>
        <v>11880</v>
      </c>
      <c r="J90">
        <f t="shared" si="18"/>
        <v>6600</v>
      </c>
      <c r="K90">
        <f>VLOOKUP(A90,building!$C$2:$R$11,16,FALSE)+VLOOKUP(A90,building!$C$12:$R$21,16,FALSE)+VLOOKUP(A90,building!$C$22:$R$31,16,FALSE)+VLOOKUP(A90,building!$C$32:$R$41,16,FALSE)</f>
        <v>1200</v>
      </c>
      <c r="L90" s="44">
        <f t="shared" si="24"/>
        <v>4.5454545454545456E-2</v>
      </c>
      <c r="M90" s="114">
        <f t="shared" si="19"/>
        <v>0.10227272727272728</v>
      </c>
    </row>
    <row r="91" spans="1:13">
      <c r="A91">
        <v>2</v>
      </c>
      <c r="B91" s="62" t="s">
        <v>818</v>
      </c>
      <c r="C91">
        <f t="shared" si="20"/>
        <v>26.400000000000002</v>
      </c>
      <c r="D91" s="37">
        <f>VLOOKUP(A91,building!$C$53:$W$62,21,FALSE)</f>
        <v>150</v>
      </c>
      <c r="E91">
        <f t="shared" si="21"/>
        <v>5.6818181818181817</v>
      </c>
      <c r="F91" s="90">
        <f t="shared" si="22"/>
        <v>79.2</v>
      </c>
      <c r="G91">
        <f t="shared" si="23"/>
        <v>1.8939393939393938</v>
      </c>
      <c r="H91" s="98">
        <f>F91/8 * 24*20</f>
        <v>4752</v>
      </c>
      <c r="J91">
        <f t="shared" si="18"/>
        <v>6600.0000000000009</v>
      </c>
      <c r="K91">
        <f>VLOOKUP(A91,building!$C$2:$R$11,16,FALSE)+VLOOKUP(A91,building!$C$12:$R$21,16,FALSE)+VLOOKUP(A91,building!$C$22:$R$31,16,FALSE)+VLOOKUP(A91,building!$C$32:$R$41,16,FALSE)</f>
        <v>1200</v>
      </c>
      <c r="L91" s="44">
        <f t="shared" si="24"/>
        <v>4.5454545454545449E-2</v>
      </c>
      <c r="M91" s="114">
        <f t="shared" si="19"/>
        <v>0.10227272727272727</v>
      </c>
    </row>
    <row r="92" spans="1:13">
      <c r="A92">
        <v>2</v>
      </c>
      <c r="B92" s="62" t="s">
        <v>819</v>
      </c>
      <c r="C92">
        <f t="shared" si="20"/>
        <v>26.400000000000002</v>
      </c>
      <c r="D92" s="37">
        <f>VLOOKUP(A92,building!$C$53:$W$62,21,FALSE)</f>
        <v>150</v>
      </c>
      <c r="E92">
        <f t="shared" si="21"/>
        <v>5.6818181818181817</v>
      </c>
      <c r="F92" s="90">
        <f t="shared" si="22"/>
        <v>79.2</v>
      </c>
      <c r="G92">
        <f t="shared" si="23"/>
        <v>1.8939393939393938</v>
      </c>
      <c r="H92" s="98">
        <f t="shared" ref="H92:H93" si="30">F92/8 * 24*20</f>
        <v>4752</v>
      </c>
      <c r="J92">
        <f t="shared" si="18"/>
        <v>6600.0000000000009</v>
      </c>
      <c r="K92">
        <f>VLOOKUP(A92,building!$C$2:$R$11,16,FALSE)+VLOOKUP(A92,building!$C$12:$R$21,16,FALSE)+VLOOKUP(A92,building!$C$22:$R$31,16,FALSE)+VLOOKUP(A92,building!$C$32:$R$41,16,FALSE)</f>
        <v>1200</v>
      </c>
      <c r="L92" s="44">
        <f t="shared" si="24"/>
        <v>4.5454545454545449E-2</v>
      </c>
      <c r="M92" s="114">
        <f t="shared" si="19"/>
        <v>0.10227272727272727</v>
      </c>
    </row>
    <row r="93" spans="1:13" ht="13.5" thickBot="1">
      <c r="A93">
        <v>2</v>
      </c>
      <c r="B93" s="63" t="s">
        <v>820</v>
      </c>
      <c r="C93">
        <f t="shared" si="20"/>
        <v>26.400000000000002</v>
      </c>
      <c r="D93" s="37">
        <f>VLOOKUP(A93,building!$C$53:$W$62,21,FALSE)</f>
        <v>150</v>
      </c>
      <c r="E93">
        <f t="shared" si="21"/>
        <v>5.6818181818181817</v>
      </c>
      <c r="F93" s="90">
        <f t="shared" si="22"/>
        <v>79.2</v>
      </c>
      <c r="G93">
        <f t="shared" si="23"/>
        <v>1.8939393939393938</v>
      </c>
      <c r="H93" s="98">
        <f t="shared" si="30"/>
        <v>4752</v>
      </c>
      <c r="J93">
        <f t="shared" si="18"/>
        <v>6600.0000000000009</v>
      </c>
      <c r="K93">
        <f>VLOOKUP(A93,building!$C$2:$R$11,16,FALSE)+VLOOKUP(A93,building!$C$12:$R$21,16,FALSE)+VLOOKUP(A93,building!$C$22:$R$31,16,FALSE)+VLOOKUP(A93,building!$C$32:$R$41,16,FALSE)</f>
        <v>1200</v>
      </c>
      <c r="L93" s="44">
        <f t="shared" si="24"/>
        <v>4.5454545454545449E-2</v>
      </c>
      <c r="M93" s="114">
        <f t="shared" si="19"/>
        <v>0.10227272727272727</v>
      </c>
    </row>
    <row r="94" spans="1:13">
      <c r="A94">
        <v>3</v>
      </c>
      <c r="B94" s="61" t="s">
        <v>809</v>
      </c>
      <c r="C94">
        <f t="shared" si="20"/>
        <v>144</v>
      </c>
      <c r="D94" s="37">
        <f>VLOOKUP(A94,building!$C$53:$W$62,21,FALSE)</f>
        <v>300</v>
      </c>
      <c r="E94">
        <f t="shared" si="21"/>
        <v>2.0833333333333335</v>
      </c>
      <c r="F94" s="90">
        <f t="shared" si="22"/>
        <v>432</v>
      </c>
      <c r="G94">
        <f t="shared" si="23"/>
        <v>0.69444444444444442</v>
      </c>
      <c r="H94" s="98">
        <f>F94/1 * 24*20</f>
        <v>207360</v>
      </c>
      <c r="J94">
        <f t="shared" si="18"/>
        <v>28800</v>
      </c>
      <c r="K94">
        <f>VLOOKUP(A94,building!$C$2:$R$11,16,FALSE)+VLOOKUP(A94,building!$C$12:$R$21,16,FALSE)+VLOOKUP(A94,building!$C$22:$R$31,16,FALSE)+VLOOKUP(A94,building!$C$32:$R$41,16,FALSE)</f>
        <v>2400</v>
      </c>
      <c r="L94">
        <f t="shared" si="24"/>
        <v>2.0833333333333332E-2</v>
      </c>
      <c r="M94" s="114">
        <f t="shared" si="19"/>
        <v>4.6875E-2</v>
      </c>
    </row>
    <row r="95" spans="1:13">
      <c r="A95">
        <v>3</v>
      </c>
      <c r="B95" s="62" t="s">
        <v>810</v>
      </c>
      <c r="C95">
        <f t="shared" si="20"/>
        <v>96</v>
      </c>
      <c r="D95" s="37">
        <f>VLOOKUP(A95,building!$C$53:$W$62,21,FALSE)</f>
        <v>300</v>
      </c>
      <c r="E95">
        <f t="shared" si="21"/>
        <v>3.125</v>
      </c>
      <c r="F95" s="90">
        <f t="shared" si="22"/>
        <v>288</v>
      </c>
      <c r="G95">
        <f t="shared" si="23"/>
        <v>1.0416666666666667</v>
      </c>
      <c r="H95" s="98">
        <f>F95/2 * 24*20</f>
        <v>69120</v>
      </c>
      <c r="J95">
        <f t="shared" si="18"/>
        <v>24000</v>
      </c>
      <c r="K95">
        <f>VLOOKUP(A95,building!$C$2:$R$11,16,FALSE)+VLOOKUP(A95,building!$C$12:$R$21,16,FALSE)+VLOOKUP(A95,building!$C$22:$R$31,16,FALSE)+VLOOKUP(A95,building!$C$32:$R$41,16,FALSE)</f>
        <v>2400</v>
      </c>
      <c r="L95">
        <f t="shared" si="24"/>
        <v>2.5000000000000001E-2</v>
      </c>
      <c r="M95" s="114">
        <f t="shared" si="19"/>
        <v>5.6250000000000001E-2</v>
      </c>
    </row>
    <row r="96" spans="1:13">
      <c r="A96">
        <v>3</v>
      </c>
      <c r="B96" s="62" t="s">
        <v>811</v>
      </c>
      <c r="C96">
        <f t="shared" si="20"/>
        <v>96</v>
      </c>
      <c r="D96" s="37">
        <f>VLOOKUP(A96,building!$C$53:$W$62,21,FALSE)</f>
        <v>300</v>
      </c>
      <c r="E96">
        <f t="shared" si="21"/>
        <v>3.125</v>
      </c>
      <c r="F96" s="90">
        <f t="shared" si="22"/>
        <v>288</v>
      </c>
      <c r="G96">
        <f t="shared" si="23"/>
        <v>1.0416666666666667</v>
      </c>
      <c r="H96" s="98">
        <f t="shared" ref="H96:H98" si="31">F96/2 * 24*20</f>
        <v>69120</v>
      </c>
      <c r="J96">
        <f t="shared" si="18"/>
        <v>24000</v>
      </c>
      <c r="K96">
        <f>VLOOKUP(A96,building!$C$2:$R$11,16,FALSE)+VLOOKUP(A96,building!$C$12:$R$21,16,FALSE)+VLOOKUP(A96,building!$C$22:$R$31,16,FALSE)+VLOOKUP(A96,building!$C$32:$R$41,16,FALSE)</f>
        <v>2400</v>
      </c>
      <c r="L96">
        <f t="shared" si="24"/>
        <v>2.5000000000000001E-2</v>
      </c>
      <c r="M96" s="114">
        <f t="shared" si="19"/>
        <v>5.6250000000000001E-2</v>
      </c>
    </row>
    <row r="97" spans="1:13" ht="13.5" thickBot="1">
      <c r="A97">
        <v>3</v>
      </c>
      <c r="B97" s="63" t="s">
        <v>812</v>
      </c>
      <c r="C97">
        <f t="shared" si="20"/>
        <v>96</v>
      </c>
      <c r="D97" s="37">
        <f>VLOOKUP(A97,building!$C$53:$W$62,21,FALSE)</f>
        <v>300</v>
      </c>
      <c r="E97">
        <f t="shared" si="21"/>
        <v>3.125</v>
      </c>
      <c r="F97" s="90">
        <f t="shared" si="22"/>
        <v>288</v>
      </c>
      <c r="G97">
        <f t="shared" si="23"/>
        <v>1.0416666666666667</v>
      </c>
      <c r="H97" s="98">
        <f t="shared" si="31"/>
        <v>69120</v>
      </c>
      <c r="J97">
        <f t="shared" si="18"/>
        <v>24000</v>
      </c>
      <c r="K97">
        <f>VLOOKUP(A97,building!$C$2:$R$11,16,FALSE)+VLOOKUP(A97,building!$C$12:$R$21,16,FALSE)+VLOOKUP(A97,building!$C$22:$R$31,16,FALSE)+VLOOKUP(A97,building!$C$32:$R$41,16,FALSE)</f>
        <v>2400</v>
      </c>
      <c r="L97">
        <f t="shared" si="24"/>
        <v>2.5000000000000001E-2</v>
      </c>
      <c r="M97" s="114">
        <f t="shared" si="19"/>
        <v>5.6250000000000001E-2</v>
      </c>
    </row>
    <row r="98" spans="1:13">
      <c r="A98">
        <v>3</v>
      </c>
      <c r="B98" s="61" t="s">
        <v>813</v>
      </c>
      <c r="C98">
        <f t="shared" si="20"/>
        <v>96</v>
      </c>
      <c r="D98" s="37">
        <f>VLOOKUP(A98,building!$C$53:$W$62,21,FALSE)</f>
        <v>300</v>
      </c>
      <c r="E98">
        <f t="shared" si="21"/>
        <v>3.125</v>
      </c>
      <c r="F98" s="90">
        <f t="shared" si="22"/>
        <v>288</v>
      </c>
      <c r="G98">
        <f t="shared" si="23"/>
        <v>1.0416666666666667</v>
      </c>
      <c r="H98" s="98">
        <f t="shared" si="31"/>
        <v>69120</v>
      </c>
      <c r="J98">
        <f t="shared" si="18"/>
        <v>19200</v>
      </c>
      <c r="K98">
        <f>VLOOKUP(A98,building!$C$2:$R$11,16,FALSE)+VLOOKUP(A98,building!$C$12:$R$21,16,FALSE)+VLOOKUP(A98,building!$C$22:$R$31,16,FALSE)+VLOOKUP(A98,building!$C$32:$R$41,16,FALSE)</f>
        <v>2400</v>
      </c>
      <c r="L98">
        <f t="shared" si="24"/>
        <v>3.125E-2</v>
      </c>
      <c r="M98" s="114">
        <f t="shared" si="19"/>
        <v>7.03125E-2</v>
      </c>
    </row>
    <row r="99" spans="1:13">
      <c r="A99">
        <v>3</v>
      </c>
      <c r="B99" s="62" t="s">
        <v>814</v>
      </c>
      <c r="C99">
        <f t="shared" si="20"/>
        <v>36</v>
      </c>
      <c r="D99" s="37">
        <f>VLOOKUP(A99,building!$C$53:$W$62,21,FALSE)</f>
        <v>300</v>
      </c>
      <c r="E99">
        <f t="shared" si="21"/>
        <v>8.3333333333333339</v>
      </c>
      <c r="F99" s="90">
        <f t="shared" si="22"/>
        <v>108</v>
      </c>
      <c r="G99">
        <f t="shared" si="23"/>
        <v>2.7777777777777777</v>
      </c>
      <c r="H99" s="98">
        <f>F99/4 * 24*20</f>
        <v>12960</v>
      </c>
      <c r="J99">
        <f t="shared" si="18"/>
        <v>9000</v>
      </c>
      <c r="K99">
        <f>VLOOKUP(A99,building!$C$2:$R$11,16,FALSE)+VLOOKUP(A99,building!$C$12:$R$21,16,FALSE)+VLOOKUP(A99,building!$C$22:$R$31,16,FALSE)+VLOOKUP(A99,building!$C$32:$R$41,16,FALSE)</f>
        <v>2400</v>
      </c>
      <c r="L99">
        <f t="shared" si="24"/>
        <v>6.6666666666666666E-2</v>
      </c>
      <c r="M99" s="114">
        <f t="shared" si="19"/>
        <v>0.15</v>
      </c>
    </row>
    <row r="100" spans="1:13">
      <c r="A100">
        <v>3</v>
      </c>
      <c r="B100" s="62" t="s">
        <v>815</v>
      </c>
      <c r="C100">
        <f t="shared" si="20"/>
        <v>36</v>
      </c>
      <c r="D100" s="37">
        <f>VLOOKUP(A100,building!$C$53:$W$62,21,FALSE)</f>
        <v>300</v>
      </c>
      <c r="E100">
        <f t="shared" si="21"/>
        <v>8.3333333333333339</v>
      </c>
      <c r="F100" s="90">
        <f t="shared" si="22"/>
        <v>108</v>
      </c>
      <c r="G100">
        <f t="shared" si="23"/>
        <v>2.7777777777777777</v>
      </c>
      <c r="H100" s="98">
        <f t="shared" ref="H100:H102" si="32">F100/4 * 24*20</f>
        <v>12960</v>
      </c>
      <c r="J100">
        <f t="shared" si="18"/>
        <v>9000</v>
      </c>
      <c r="K100">
        <f>VLOOKUP(A100,building!$C$2:$R$11,16,FALSE)+VLOOKUP(A100,building!$C$12:$R$21,16,FALSE)+VLOOKUP(A100,building!$C$22:$R$31,16,FALSE)+VLOOKUP(A100,building!$C$32:$R$41,16,FALSE)</f>
        <v>2400</v>
      </c>
      <c r="L100">
        <f t="shared" si="24"/>
        <v>6.6666666666666666E-2</v>
      </c>
      <c r="M100" s="114">
        <f t="shared" si="19"/>
        <v>0.15</v>
      </c>
    </row>
    <row r="101" spans="1:13" ht="13.5" thickBot="1">
      <c r="A101">
        <v>3</v>
      </c>
      <c r="B101" s="63" t="s">
        <v>816</v>
      </c>
      <c r="C101">
        <f t="shared" si="20"/>
        <v>36</v>
      </c>
      <c r="D101" s="37">
        <f>VLOOKUP(A101,building!$C$53:$W$62,21,FALSE)</f>
        <v>300</v>
      </c>
      <c r="E101">
        <f t="shared" si="21"/>
        <v>8.3333333333333339</v>
      </c>
      <c r="F101" s="90">
        <f t="shared" si="22"/>
        <v>108</v>
      </c>
      <c r="G101">
        <f t="shared" si="23"/>
        <v>2.7777777777777777</v>
      </c>
      <c r="H101" s="98">
        <f t="shared" si="32"/>
        <v>12960</v>
      </c>
      <c r="J101">
        <f t="shared" si="18"/>
        <v>9000</v>
      </c>
      <c r="K101">
        <f>VLOOKUP(A101,building!$C$2:$R$11,16,FALSE)+VLOOKUP(A101,building!$C$12:$R$21,16,FALSE)+VLOOKUP(A101,building!$C$22:$R$31,16,FALSE)+VLOOKUP(A101,building!$C$32:$R$41,16,FALSE)</f>
        <v>2400</v>
      </c>
      <c r="L101">
        <f t="shared" si="24"/>
        <v>6.6666666666666666E-2</v>
      </c>
      <c r="M101" s="114">
        <f t="shared" si="19"/>
        <v>0.15</v>
      </c>
    </row>
    <row r="102" spans="1:13">
      <c r="A102">
        <v>3</v>
      </c>
      <c r="B102" s="61" t="s">
        <v>817</v>
      </c>
      <c r="C102">
        <f t="shared" si="20"/>
        <v>36</v>
      </c>
      <c r="D102" s="37">
        <f>VLOOKUP(A102,building!$C$53:$W$62,21,FALSE)</f>
        <v>300</v>
      </c>
      <c r="E102">
        <f t="shared" si="21"/>
        <v>8.3333333333333339</v>
      </c>
      <c r="F102" s="90">
        <f t="shared" si="22"/>
        <v>108</v>
      </c>
      <c r="G102">
        <f t="shared" si="23"/>
        <v>2.7777777777777777</v>
      </c>
      <c r="H102" s="98">
        <f t="shared" si="32"/>
        <v>12960</v>
      </c>
      <c r="J102">
        <f t="shared" ref="J102:J133" si="33">(3600/VLOOKUP(B102,$A$2:$J$13,8,FALSE))*(0.9+A102/10)*VLOOKUP(B102,$A$2:$V$13,22,FALSE)</f>
        <v>7200</v>
      </c>
      <c r="K102">
        <f>VLOOKUP(A102,building!$C$2:$R$11,16,FALSE)+VLOOKUP(A102,building!$C$12:$R$21,16,FALSE)+VLOOKUP(A102,building!$C$22:$R$31,16,FALSE)+VLOOKUP(A102,building!$C$32:$R$41,16,FALSE)</f>
        <v>2400</v>
      </c>
      <c r="L102" s="44">
        <f t="shared" si="24"/>
        <v>8.3333333333333329E-2</v>
      </c>
      <c r="M102" s="114">
        <f t="shared" si="19"/>
        <v>0.1875</v>
      </c>
    </row>
    <row r="103" spans="1:13">
      <c r="A103">
        <v>3</v>
      </c>
      <c r="B103" s="62" t="s">
        <v>818</v>
      </c>
      <c r="C103">
        <f t="shared" si="20"/>
        <v>28.799999999999997</v>
      </c>
      <c r="D103" s="37">
        <f>VLOOKUP(A103,building!$C$53:$W$62,21,FALSE)</f>
        <v>300</v>
      </c>
      <c r="E103">
        <f t="shared" si="21"/>
        <v>10.416666666666668</v>
      </c>
      <c r="F103" s="90">
        <f t="shared" si="22"/>
        <v>86.399999999999991</v>
      </c>
      <c r="G103">
        <f t="shared" si="23"/>
        <v>3.4722222222222228</v>
      </c>
      <c r="H103" s="98">
        <f>F103/8 * 24*20</f>
        <v>5184</v>
      </c>
      <c r="J103">
        <f t="shared" si="33"/>
        <v>7199.9999999999991</v>
      </c>
      <c r="K103">
        <f>VLOOKUP(A103,building!$C$2:$R$11,16,FALSE)+VLOOKUP(A103,building!$C$12:$R$21,16,FALSE)+VLOOKUP(A103,building!$C$22:$R$31,16,FALSE)+VLOOKUP(A103,building!$C$32:$R$41,16,FALSE)</f>
        <v>2400</v>
      </c>
      <c r="L103" s="44">
        <f t="shared" si="24"/>
        <v>8.3333333333333343E-2</v>
      </c>
      <c r="M103" s="114">
        <f t="shared" si="19"/>
        <v>0.18750000000000003</v>
      </c>
    </row>
    <row r="104" spans="1:13">
      <c r="A104">
        <v>3</v>
      </c>
      <c r="B104" s="62" t="s">
        <v>819</v>
      </c>
      <c r="C104">
        <f t="shared" si="20"/>
        <v>28.799999999999997</v>
      </c>
      <c r="D104" s="37">
        <f>VLOOKUP(A104,building!$C$53:$W$62,21,FALSE)</f>
        <v>300</v>
      </c>
      <c r="E104">
        <f t="shared" si="21"/>
        <v>10.416666666666668</v>
      </c>
      <c r="F104" s="90">
        <f t="shared" si="22"/>
        <v>86.399999999999991</v>
      </c>
      <c r="G104">
        <f t="shared" si="23"/>
        <v>3.4722222222222228</v>
      </c>
      <c r="H104" s="98">
        <f t="shared" ref="H104:H105" si="34">F104/8 * 24*20</f>
        <v>5184</v>
      </c>
      <c r="J104">
        <f t="shared" si="33"/>
        <v>7199.9999999999991</v>
      </c>
      <c r="K104">
        <f>VLOOKUP(A104,building!$C$2:$R$11,16,FALSE)+VLOOKUP(A104,building!$C$12:$R$21,16,FALSE)+VLOOKUP(A104,building!$C$22:$R$31,16,FALSE)+VLOOKUP(A104,building!$C$32:$R$41,16,FALSE)</f>
        <v>2400</v>
      </c>
      <c r="L104" s="44">
        <f t="shared" si="24"/>
        <v>8.3333333333333343E-2</v>
      </c>
      <c r="M104" s="114">
        <f t="shared" si="19"/>
        <v>0.18750000000000003</v>
      </c>
    </row>
    <row r="105" spans="1:13" ht="13.5" thickBot="1">
      <c r="A105">
        <v>3</v>
      </c>
      <c r="B105" s="63" t="s">
        <v>820</v>
      </c>
      <c r="C105">
        <f t="shared" si="20"/>
        <v>28.799999999999997</v>
      </c>
      <c r="D105" s="37">
        <f>VLOOKUP(A105,building!$C$53:$W$62,21,FALSE)</f>
        <v>300</v>
      </c>
      <c r="E105">
        <f t="shared" si="21"/>
        <v>10.416666666666668</v>
      </c>
      <c r="F105" s="90">
        <f t="shared" si="22"/>
        <v>86.399999999999991</v>
      </c>
      <c r="G105">
        <f t="shared" si="23"/>
        <v>3.4722222222222228</v>
      </c>
      <c r="H105" s="98">
        <f t="shared" si="34"/>
        <v>5184</v>
      </c>
      <c r="J105">
        <f t="shared" si="33"/>
        <v>7199.9999999999991</v>
      </c>
      <c r="K105">
        <f>VLOOKUP(A105,building!$C$2:$R$11,16,FALSE)+VLOOKUP(A105,building!$C$12:$R$21,16,FALSE)+VLOOKUP(A105,building!$C$22:$R$31,16,FALSE)+VLOOKUP(A105,building!$C$32:$R$41,16,FALSE)</f>
        <v>2400</v>
      </c>
      <c r="L105" s="44">
        <f t="shared" si="24"/>
        <v>8.3333333333333343E-2</v>
      </c>
      <c r="M105" s="114">
        <f t="shared" si="19"/>
        <v>0.18750000000000003</v>
      </c>
    </row>
    <row r="106" spans="1:13">
      <c r="A106">
        <v>4</v>
      </c>
      <c r="B106" s="61" t="s">
        <v>809</v>
      </c>
      <c r="C106">
        <f t="shared" si="20"/>
        <v>156</v>
      </c>
      <c r="D106" s="37">
        <f>VLOOKUP(A106,building!$C$53:$W$62,21,FALSE)</f>
        <v>500</v>
      </c>
      <c r="E106">
        <f t="shared" si="21"/>
        <v>3.2051282051282053</v>
      </c>
      <c r="F106" s="90">
        <f t="shared" si="22"/>
        <v>468</v>
      </c>
      <c r="G106">
        <f t="shared" si="23"/>
        <v>1.0683760683760684</v>
      </c>
      <c r="H106" s="98">
        <f>F106/1 * 24*20</f>
        <v>224640</v>
      </c>
      <c r="J106">
        <f t="shared" si="33"/>
        <v>31200</v>
      </c>
      <c r="K106">
        <f>VLOOKUP(A106,building!$C$2:$R$11,16,FALSE)+VLOOKUP(A106,building!$C$12:$R$21,16,FALSE)+VLOOKUP(A106,building!$C$22:$R$31,16,FALSE)+VLOOKUP(A106,building!$C$32:$R$41,16,FALSE)</f>
        <v>4000</v>
      </c>
      <c r="L106">
        <f t="shared" si="24"/>
        <v>3.2051282051282048E-2</v>
      </c>
      <c r="M106" s="114">
        <f t="shared" si="19"/>
        <v>7.2115384615384609E-2</v>
      </c>
    </row>
    <row r="107" spans="1:13">
      <c r="A107">
        <v>4</v>
      </c>
      <c r="B107" s="62" t="s">
        <v>810</v>
      </c>
      <c r="C107">
        <f t="shared" si="20"/>
        <v>104</v>
      </c>
      <c r="D107" s="37">
        <f>VLOOKUP(A107,building!$C$53:$W$62,21,FALSE)</f>
        <v>500</v>
      </c>
      <c r="E107">
        <f t="shared" si="21"/>
        <v>4.8076923076923075</v>
      </c>
      <c r="F107" s="90">
        <f t="shared" si="22"/>
        <v>312</v>
      </c>
      <c r="G107">
        <f t="shared" si="23"/>
        <v>1.6025641025641026</v>
      </c>
      <c r="H107" s="98">
        <f>F107/2 * 24*20</f>
        <v>74880</v>
      </c>
      <c r="J107">
        <f t="shared" si="33"/>
        <v>26000</v>
      </c>
      <c r="K107">
        <f>VLOOKUP(A107,building!$C$2:$R$11,16,FALSE)+VLOOKUP(A107,building!$C$12:$R$21,16,FALSE)+VLOOKUP(A107,building!$C$22:$R$31,16,FALSE)+VLOOKUP(A107,building!$C$32:$R$41,16,FALSE)</f>
        <v>4000</v>
      </c>
      <c r="L107">
        <f t="shared" si="24"/>
        <v>3.8461538461538464E-2</v>
      </c>
      <c r="M107" s="114">
        <f t="shared" si="19"/>
        <v>8.6538461538461536E-2</v>
      </c>
    </row>
    <row r="108" spans="1:13">
      <c r="A108">
        <v>4</v>
      </c>
      <c r="B108" s="62" t="s">
        <v>811</v>
      </c>
      <c r="C108">
        <f t="shared" si="20"/>
        <v>104</v>
      </c>
      <c r="D108" s="37">
        <f>VLOOKUP(A108,building!$C$53:$W$62,21,FALSE)</f>
        <v>500</v>
      </c>
      <c r="E108">
        <f t="shared" si="21"/>
        <v>4.8076923076923075</v>
      </c>
      <c r="F108" s="90">
        <f t="shared" si="22"/>
        <v>312</v>
      </c>
      <c r="G108">
        <f t="shared" si="23"/>
        <v>1.6025641025641026</v>
      </c>
      <c r="H108" s="98">
        <f t="shared" ref="H108:H110" si="35">F108/2 * 24*20</f>
        <v>74880</v>
      </c>
      <c r="J108">
        <f t="shared" si="33"/>
        <v>26000</v>
      </c>
      <c r="K108">
        <f>VLOOKUP(A108,building!$C$2:$R$11,16,FALSE)+VLOOKUP(A108,building!$C$12:$R$21,16,FALSE)+VLOOKUP(A108,building!$C$22:$R$31,16,FALSE)+VLOOKUP(A108,building!$C$32:$R$41,16,FALSE)</f>
        <v>4000</v>
      </c>
      <c r="L108">
        <f t="shared" si="24"/>
        <v>3.8461538461538464E-2</v>
      </c>
      <c r="M108" s="114">
        <f t="shared" si="19"/>
        <v>8.6538461538461536E-2</v>
      </c>
    </row>
    <row r="109" spans="1:13" ht="13.5" thickBot="1">
      <c r="A109">
        <v>4</v>
      </c>
      <c r="B109" s="63" t="s">
        <v>812</v>
      </c>
      <c r="C109">
        <f t="shared" si="20"/>
        <v>104</v>
      </c>
      <c r="D109" s="37">
        <f>VLOOKUP(A109,building!$C$53:$W$62,21,FALSE)</f>
        <v>500</v>
      </c>
      <c r="E109">
        <f t="shared" si="21"/>
        <v>4.8076923076923075</v>
      </c>
      <c r="F109" s="90">
        <f t="shared" si="22"/>
        <v>312</v>
      </c>
      <c r="G109">
        <f t="shared" si="23"/>
        <v>1.6025641025641026</v>
      </c>
      <c r="H109" s="98">
        <f t="shared" si="35"/>
        <v>74880</v>
      </c>
      <c r="J109">
        <f t="shared" si="33"/>
        <v>26000</v>
      </c>
      <c r="K109">
        <f>VLOOKUP(A109,building!$C$2:$R$11,16,FALSE)+VLOOKUP(A109,building!$C$12:$R$21,16,FALSE)+VLOOKUP(A109,building!$C$22:$R$31,16,FALSE)+VLOOKUP(A109,building!$C$32:$R$41,16,FALSE)</f>
        <v>4000</v>
      </c>
      <c r="L109">
        <f t="shared" si="24"/>
        <v>3.8461538461538464E-2</v>
      </c>
      <c r="M109" s="114">
        <f t="shared" si="19"/>
        <v>8.6538461538461536E-2</v>
      </c>
    </row>
    <row r="110" spans="1:13">
      <c r="A110">
        <v>4</v>
      </c>
      <c r="B110" s="61" t="s">
        <v>813</v>
      </c>
      <c r="C110">
        <f t="shared" si="20"/>
        <v>104</v>
      </c>
      <c r="D110" s="37">
        <f>VLOOKUP(A110,building!$C$53:$W$62,21,FALSE)</f>
        <v>500</v>
      </c>
      <c r="E110">
        <f t="shared" si="21"/>
        <v>4.8076923076923075</v>
      </c>
      <c r="F110" s="90">
        <f t="shared" si="22"/>
        <v>312</v>
      </c>
      <c r="G110">
        <f t="shared" si="23"/>
        <v>1.6025641025641026</v>
      </c>
      <c r="H110" s="98">
        <f t="shared" si="35"/>
        <v>74880</v>
      </c>
      <c r="J110">
        <f t="shared" si="33"/>
        <v>20800</v>
      </c>
      <c r="K110">
        <f>VLOOKUP(A110,building!$C$2:$R$11,16,FALSE)+VLOOKUP(A110,building!$C$12:$R$21,16,FALSE)+VLOOKUP(A110,building!$C$22:$R$31,16,FALSE)+VLOOKUP(A110,building!$C$32:$R$41,16,FALSE)</f>
        <v>4000</v>
      </c>
      <c r="L110">
        <f t="shared" si="24"/>
        <v>4.807692307692308E-2</v>
      </c>
      <c r="M110" s="114">
        <f t="shared" si="19"/>
        <v>0.10817307692307693</v>
      </c>
    </row>
    <row r="111" spans="1:13">
      <c r="A111">
        <v>4</v>
      </c>
      <c r="B111" s="62" t="s">
        <v>814</v>
      </c>
      <c r="C111">
        <f t="shared" si="20"/>
        <v>39</v>
      </c>
      <c r="D111" s="37">
        <f>VLOOKUP(A111,building!$C$53:$W$62,21,FALSE)</f>
        <v>500</v>
      </c>
      <c r="E111">
        <f t="shared" si="21"/>
        <v>12.820512820512821</v>
      </c>
      <c r="F111" s="90">
        <f t="shared" si="22"/>
        <v>117</v>
      </c>
      <c r="G111">
        <f t="shared" si="23"/>
        <v>4.2735042735042734</v>
      </c>
      <c r="H111" s="98">
        <f>F111/4 * 24*20</f>
        <v>14040</v>
      </c>
      <c r="J111">
        <f t="shared" si="33"/>
        <v>9750</v>
      </c>
      <c r="K111">
        <f>VLOOKUP(A111,building!$C$2:$R$11,16,FALSE)+VLOOKUP(A111,building!$C$12:$R$21,16,FALSE)+VLOOKUP(A111,building!$C$22:$R$31,16,FALSE)+VLOOKUP(A111,building!$C$32:$R$41,16,FALSE)</f>
        <v>4000</v>
      </c>
      <c r="L111">
        <f t="shared" si="24"/>
        <v>0.10256410256410256</v>
      </c>
      <c r="M111" s="114">
        <f t="shared" si="19"/>
        <v>0.23076923076923075</v>
      </c>
    </row>
    <row r="112" spans="1:13">
      <c r="A112">
        <v>4</v>
      </c>
      <c r="B112" s="62" t="s">
        <v>815</v>
      </c>
      <c r="C112">
        <f t="shared" si="20"/>
        <v>39</v>
      </c>
      <c r="D112" s="37">
        <f>VLOOKUP(A112,building!$C$53:$W$62,21,FALSE)</f>
        <v>500</v>
      </c>
      <c r="E112">
        <f t="shared" si="21"/>
        <v>12.820512820512821</v>
      </c>
      <c r="F112" s="90">
        <f t="shared" si="22"/>
        <v>117</v>
      </c>
      <c r="G112">
        <f t="shared" si="23"/>
        <v>4.2735042735042734</v>
      </c>
      <c r="H112" s="98">
        <f t="shared" ref="H112:H114" si="36">F112/4 * 24*20</f>
        <v>14040</v>
      </c>
      <c r="J112">
        <f t="shared" si="33"/>
        <v>9750</v>
      </c>
      <c r="K112">
        <f>VLOOKUP(A112,building!$C$2:$R$11,16,FALSE)+VLOOKUP(A112,building!$C$12:$R$21,16,FALSE)+VLOOKUP(A112,building!$C$22:$R$31,16,FALSE)+VLOOKUP(A112,building!$C$32:$R$41,16,FALSE)</f>
        <v>4000</v>
      </c>
      <c r="L112">
        <f t="shared" si="24"/>
        <v>0.10256410256410256</v>
      </c>
      <c r="M112" s="114">
        <f t="shared" si="19"/>
        <v>0.23076923076923075</v>
      </c>
    </row>
    <row r="113" spans="1:13" ht="13.5" thickBot="1">
      <c r="A113">
        <v>4</v>
      </c>
      <c r="B113" s="63" t="s">
        <v>816</v>
      </c>
      <c r="C113">
        <f t="shared" si="20"/>
        <v>39</v>
      </c>
      <c r="D113" s="37">
        <f>VLOOKUP(A113,building!$C$53:$W$62,21,FALSE)</f>
        <v>500</v>
      </c>
      <c r="E113">
        <f t="shared" si="21"/>
        <v>12.820512820512821</v>
      </c>
      <c r="F113" s="90">
        <f t="shared" si="22"/>
        <v>117</v>
      </c>
      <c r="G113">
        <f t="shared" si="23"/>
        <v>4.2735042735042734</v>
      </c>
      <c r="H113" s="98">
        <f t="shared" si="36"/>
        <v>14040</v>
      </c>
      <c r="J113">
        <f t="shared" si="33"/>
        <v>9750</v>
      </c>
      <c r="K113">
        <f>VLOOKUP(A113,building!$C$2:$R$11,16,FALSE)+VLOOKUP(A113,building!$C$12:$R$21,16,FALSE)+VLOOKUP(A113,building!$C$22:$R$31,16,FALSE)+VLOOKUP(A113,building!$C$32:$R$41,16,FALSE)</f>
        <v>4000</v>
      </c>
      <c r="L113">
        <f t="shared" si="24"/>
        <v>0.10256410256410256</v>
      </c>
      <c r="M113" s="114">
        <f t="shared" si="19"/>
        <v>0.23076923076923075</v>
      </c>
    </row>
    <row r="114" spans="1:13">
      <c r="A114">
        <v>4</v>
      </c>
      <c r="B114" s="61" t="s">
        <v>817</v>
      </c>
      <c r="C114">
        <f t="shared" si="20"/>
        <v>39</v>
      </c>
      <c r="D114" s="37">
        <f>VLOOKUP(A114,building!$C$53:$W$62,21,FALSE)</f>
        <v>500</v>
      </c>
      <c r="E114">
        <f t="shared" si="21"/>
        <v>12.820512820512821</v>
      </c>
      <c r="F114" s="90">
        <f t="shared" si="22"/>
        <v>117</v>
      </c>
      <c r="G114">
        <f t="shared" si="23"/>
        <v>4.2735042735042734</v>
      </c>
      <c r="H114" s="98">
        <f t="shared" si="36"/>
        <v>14040</v>
      </c>
      <c r="J114">
        <f t="shared" si="33"/>
        <v>7800</v>
      </c>
      <c r="K114">
        <f>VLOOKUP(A114,building!$C$2:$R$11,16,FALSE)+VLOOKUP(A114,building!$C$12:$R$21,16,FALSE)+VLOOKUP(A114,building!$C$22:$R$31,16,FALSE)+VLOOKUP(A114,building!$C$32:$R$41,16,FALSE)</f>
        <v>4000</v>
      </c>
      <c r="L114" s="44">
        <f t="shared" si="24"/>
        <v>0.12820512820512819</v>
      </c>
      <c r="M114" s="114">
        <f t="shared" si="19"/>
        <v>0.28846153846153844</v>
      </c>
    </row>
    <row r="115" spans="1:13">
      <c r="A115">
        <v>4</v>
      </c>
      <c r="B115" s="62" t="s">
        <v>818</v>
      </c>
      <c r="C115">
        <f t="shared" si="20"/>
        <v>31.200000000000003</v>
      </c>
      <c r="D115" s="37">
        <f>VLOOKUP(A115,building!$C$53:$W$62,21,FALSE)</f>
        <v>500</v>
      </c>
      <c r="E115">
        <f t="shared" si="21"/>
        <v>16.025641025641026</v>
      </c>
      <c r="F115" s="90">
        <f t="shared" si="22"/>
        <v>93.600000000000009</v>
      </c>
      <c r="G115">
        <f t="shared" si="23"/>
        <v>5.3418803418803416</v>
      </c>
      <c r="H115" s="98">
        <f>F115/8 * 24*20</f>
        <v>5616</v>
      </c>
      <c r="J115">
        <f t="shared" si="33"/>
        <v>7800.0000000000009</v>
      </c>
      <c r="K115">
        <f>VLOOKUP(A115,building!$C$2:$R$11,16,FALSE)+VLOOKUP(A115,building!$C$12:$R$21,16,FALSE)+VLOOKUP(A115,building!$C$22:$R$31,16,FALSE)+VLOOKUP(A115,building!$C$32:$R$41,16,FALSE)</f>
        <v>4000</v>
      </c>
      <c r="L115" s="44">
        <f t="shared" si="24"/>
        <v>0.12820512820512819</v>
      </c>
      <c r="M115" s="114">
        <f t="shared" si="19"/>
        <v>0.28846153846153844</v>
      </c>
    </row>
    <row r="116" spans="1:13">
      <c r="A116">
        <v>4</v>
      </c>
      <c r="B116" s="62" t="s">
        <v>819</v>
      </c>
      <c r="C116">
        <f t="shared" si="20"/>
        <v>31.200000000000003</v>
      </c>
      <c r="D116" s="37">
        <f>VLOOKUP(A116,building!$C$53:$W$62,21,FALSE)</f>
        <v>500</v>
      </c>
      <c r="E116">
        <f t="shared" si="21"/>
        <v>16.025641025641026</v>
      </c>
      <c r="F116" s="90">
        <f t="shared" si="22"/>
        <v>93.600000000000009</v>
      </c>
      <c r="G116">
        <f t="shared" si="23"/>
        <v>5.3418803418803416</v>
      </c>
      <c r="H116" s="98">
        <f t="shared" ref="H116:H117" si="37">F116/8 * 24*20</f>
        <v>5616</v>
      </c>
      <c r="J116">
        <f t="shared" si="33"/>
        <v>7800.0000000000009</v>
      </c>
      <c r="K116">
        <f>VLOOKUP(A116,building!$C$2:$R$11,16,FALSE)+VLOOKUP(A116,building!$C$12:$R$21,16,FALSE)+VLOOKUP(A116,building!$C$22:$R$31,16,FALSE)+VLOOKUP(A116,building!$C$32:$R$41,16,FALSE)</f>
        <v>4000</v>
      </c>
      <c r="L116" s="44">
        <f t="shared" si="24"/>
        <v>0.12820512820512819</v>
      </c>
      <c r="M116" s="114">
        <f t="shared" si="19"/>
        <v>0.28846153846153844</v>
      </c>
    </row>
    <row r="117" spans="1:13" ht="13.5" thickBot="1">
      <c r="A117">
        <v>4</v>
      </c>
      <c r="B117" s="63" t="s">
        <v>820</v>
      </c>
      <c r="C117">
        <f t="shared" si="20"/>
        <v>31.200000000000003</v>
      </c>
      <c r="D117" s="37">
        <f>VLOOKUP(A117,building!$C$53:$W$62,21,FALSE)</f>
        <v>500</v>
      </c>
      <c r="E117">
        <f t="shared" si="21"/>
        <v>16.025641025641026</v>
      </c>
      <c r="F117" s="90">
        <f t="shared" si="22"/>
        <v>93.600000000000009</v>
      </c>
      <c r="G117">
        <f t="shared" si="23"/>
        <v>5.3418803418803416</v>
      </c>
      <c r="H117" s="98">
        <f t="shared" si="37"/>
        <v>5616</v>
      </c>
      <c r="J117">
        <f t="shared" si="33"/>
        <v>7800.0000000000009</v>
      </c>
      <c r="K117">
        <f>VLOOKUP(A117,building!$C$2:$R$11,16,FALSE)+VLOOKUP(A117,building!$C$12:$R$21,16,FALSE)+VLOOKUP(A117,building!$C$22:$R$31,16,FALSE)+VLOOKUP(A117,building!$C$32:$R$41,16,FALSE)</f>
        <v>4000</v>
      </c>
      <c r="L117" s="44">
        <f t="shared" si="24"/>
        <v>0.12820512820512819</v>
      </c>
      <c r="M117" s="114">
        <f t="shared" si="19"/>
        <v>0.28846153846153844</v>
      </c>
    </row>
    <row r="118" spans="1:13">
      <c r="A118">
        <v>5</v>
      </c>
      <c r="B118" s="61" t="s">
        <v>809</v>
      </c>
      <c r="C118">
        <f t="shared" si="20"/>
        <v>168</v>
      </c>
      <c r="D118" s="37">
        <f>VLOOKUP(A118,building!$C$53:$W$62,21,FALSE)</f>
        <v>750</v>
      </c>
      <c r="E118">
        <f t="shared" si="21"/>
        <v>4.4642857142857144</v>
      </c>
      <c r="F118" s="90">
        <f t="shared" si="22"/>
        <v>504</v>
      </c>
      <c r="G118">
        <f t="shared" si="23"/>
        <v>1.4880952380952381</v>
      </c>
      <c r="H118" s="98">
        <f>F118/1 * 24*20</f>
        <v>241920</v>
      </c>
      <c r="J118">
        <f t="shared" si="33"/>
        <v>33600</v>
      </c>
      <c r="K118">
        <f>VLOOKUP(A118,building!$C$2:$R$11,16,FALSE)+VLOOKUP(A118,building!$C$12:$R$21,16,FALSE)+VLOOKUP(A118,building!$C$22:$R$31,16,FALSE)+VLOOKUP(A118,building!$C$32:$R$41,16,FALSE)</f>
        <v>6000</v>
      </c>
      <c r="L118">
        <f t="shared" si="24"/>
        <v>4.4642857142857144E-2</v>
      </c>
      <c r="M118" s="114">
        <f t="shared" si="19"/>
        <v>0.10044642857142858</v>
      </c>
    </row>
    <row r="119" spans="1:13">
      <c r="A119">
        <v>5</v>
      </c>
      <c r="B119" s="62" t="s">
        <v>810</v>
      </c>
      <c r="C119">
        <f t="shared" si="20"/>
        <v>112</v>
      </c>
      <c r="D119" s="37">
        <f>VLOOKUP(A119,building!$C$53:$W$62,21,FALSE)</f>
        <v>750</v>
      </c>
      <c r="E119">
        <f t="shared" si="21"/>
        <v>6.6964285714285712</v>
      </c>
      <c r="F119" s="90">
        <f t="shared" si="22"/>
        <v>336</v>
      </c>
      <c r="G119">
        <f t="shared" si="23"/>
        <v>2.2321428571428572</v>
      </c>
      <c r="H119" s="98">
        <f>F119/2 * 24*20</f>
        <v>80640</v>
      </c>
      <c r="J119">
        <f t="shared" si="33"/>
        <v>28000</v>
      </c>
      <c r="K119">
        <f>VLOOKUP(A119,building!$C$2:$R$11,16,FALSE)+VLOOKUP(A119,building!$C$12:$R$21,16,FALSE)+VLOOKUP(A119,building!$C$22:$R$31,16,FALSE)+VLOOKUP(A119,building!$C$32:$R$41,16,FALSE)</f>
        <v>6000</v>
      </c>
      <c r="L119">
        <f t="shared" si="24"/>
        <v>5.3571428571428568E-2</v>
      </c>
      <c r="M119" s="114">
        <f t="shared" si="19"/>
        <v>0.12053571428571427</v>
      </c>
    </row>
    <row r="120" spans="1:13">
      <c r="A120">
        <v>5</v>
      </c>
      <c r="B120" s="62" t="s">
        <v>811</v>
      </c>
      <c r="C120">
        <f t="shared" si="20"/>
        <v>112</v>
      </c>
      <c r="D120" s="37">
        <f>VLOOKUP(A120,building!$C$53:$W$62,21,FALSE)</f>
        <v>750</v>
      </c>
      <c r="E120">
        <f t="shared" si="21"/>
        <v>6.6964285714285712</v>
      </c>
      <c r="F120" s="90">
        <f t="shared" si="22"/>
        <v>336</v>
      </c>
      <c r="G120">
        <f t="shared" si="23"/>
        <v>2.2321428571428572</v>
      </c>
      <c r="H120" s="98">
        <f t="shared" ref="H120:H122" si="38">F120/2 * 24*20</f>
        <v>80640</v>
      </c>
      <c r="J120">
        <f t="shared" si="33"/>
        <v>28000</v>
      </c>
      <c r="K120">
        <f>VLOOKUP(A120,building!$C$2:$R$11,16,FALSE)+VLOOKUP(A120,building!$C$12:$R$21,16,FALSE)+VLOOKUP(A120,building!$C$22:$R$31,16,FALSE)+VLOOKUP(A120,building!$C$32:$R$41,16,FALSE)</f>
        <v>6000</v>
      </c>
      <c r="L120">
        <f t="shared" si="24"/>
        <v>5.3571428571428568E-2</v>
      </c>
      <c r="M120" s="114">
        <f t="shared" si="19"/>
        <v>0.12053571428571427</v>
      </c>
    </row>
    <row r="121" spans="1:13" ht="13.5" thickBot="1">
      <c r="A121">
        <v>5</v>
      </c>
      <c r="B121" s="63" t="s">
        <v>812</v>
      </c>
      <c r="C121">
        <f t="shared" si="20"/>
        <v>112</v>
      </c>
      <c r="D121" s="37">
        <f>VLOOKUP(A121,building!$C$53:$W$62,21,FALSE)</f>
        <v>750</v>
      </c>
      <c r="E121">
        <f t="shared" si="21"/>
        <v>6.6964285714285712</v>
      </c>
      <c r="F121" s="90">
        <f t="shared" si="22"/>
        <v>336</v>
      </c>
      <c r="G121">
        <f t="shared" si="23"/>
        <v>2.2321428571428572</v>
      </c>
      <c r="H121" s="98">
        <f t="shared" si="38"/>
        <v>80640</v>
      </c>
      <c r="J121">
        <f t="shared" si="33"/>
        <v>28000</v>
      </c>
      <c r="K121">
        <f>VLOOKUP(A121,building!$C$2:$R$11,16,FALSE)+VLOOKUP(A121,building!$C$12:$R$21,16,FALSE)+VLOOKUP(A121,building!$C$22:$R$31,16,FALSE)+VLOOKUP(A121,building!$C$32:$R$41,16,FALSE)</f>
        <v>6000</v>
      </c>
      <c r="L121">
        <f t="shared" si="24"/>
        <v>5.3571428571428568E-2</v>
      </c>
      <c r="M121" s="114">
        <f t="shared" si="19"/>
        <v>0.12053571428571427</v>
      </c>
    </row>
    <row r="122" spans="1:13">
      <c r="A122">
        <v>5</v>
      </c>
      <c r="B122" s="61" t="s">
        <v>813</v>
      </c>
      <c r="C122">
        <f t="shared" si="20"/>
        <v>112</v>
      </c>
      <c r="D122" s="37">
        <f>VLOOKUP(A122,building!$C$53:$W$62,21,FALSE)</f>
        <v>750</v>
      </c>
      <c r="E122">
        <f t="shared" si="21"/>
        <v>6.6964285714285712</v>
      </c>
      <c r="F122" s="90">
        <f t="shared" si="22"/>
        <v>336</v>
      </c>
      <c r="G122">
        <f t="shared" si="23"/>
        <v>2.2321428571428572</v>
      </c>
      <c r="H122" s="98">
        <f t="shared" si="38"/>
        <v>80640</v>
      </c>
      <c r="J122">
        <f t="shared" si="33"/>
        <v>22400</v>
      </c>
      <c r="K122">
        <f>VLOOKUP(A122,building!$C$2:$R$11,16,FALSE)+VLOOKUP(A122,building!$C$12:$R$21,16,FALSE)+VLOOKUP(A122,building!$C$22:$R$31,16,FALSE)+VLOOKUP(A122,building!$C$32:$R$41,16,FALSE)</f>
        <v>6000</v>
      </c>
      <c r="L122">
        <f t="shared" si="24"/>
        <v>6.6964285714285712E-2</v>
      </c>
      <c r="M122" s="114">
        <f t="shared" si="19"/>
        <v>0.15066964285714285</v>
      </c>
    </row>
    <row r="123" spans="1:13">
      <c r="A123">
        <v>5</v>
      </c>
      <c r="B123" s="62" t="s">
        <v>814</v>
      </c>
      <c r="C123">
        <f t="shared" si="20"/>
        <v>42</v>
      </c>
      <c r="D123" s="37">
        <f>VLOOKUP(A123,building!$C$53:$W$62,21,FALSE)</f>
        <v>750</v>
      </c>
      <c r="E123">
        <f t="shared" si="21"/>
        <v>17.857142857142858</v>
      </c>
      <c r="F123" s="90">
        <f t="shared" si="22"/>
        <v>126</v>
      </c>
      <c r="G123">
        <f t="shared" si="23"/>
        <v>5.9523809523809526</v>
      </c>
      <c r="H123" s="98">
        <f>F123/4 * 24*20</f>
        <v>15120</v>
      </c>
      <c r="J123">
        <f t="shared" si="33"/>
        <v>10500</v>
      </c>
      <c r="K123">
        <f>VLOOKUP(A123,building!$C$2:$R$11,16,FALSE)+VLOOKUP(A123,building!$C$12:$R$21,16,FALSE)+VLOOKUP(A123,building!$C$22:$R$31,16,FALSE)+VLOOKUP(A123,building!$C$32:$R$41,16,FALSE)</f>
        <v>6000</v>
      </c>
      <c r="L123">
        <f t="shared" si="24"/>
        <v>0.14285714285714285</v>
      </c>
      <c r="M123" s="114">
        <f t="shared" si="19"/>
        <v>0.3214285714285714</v>
      </c>
    </row>
    <row r="124" spans="1:13">
      <c r="A124">
        <v>5</v>
      </c>
      <c r="B124" s="62" t="s">
        <v>815</v>
      </c>
      <c r="C124">
        <f t="shared" si="20"/>
        <v>42</v>
      </c>
      <c r="D124" s="37">
        <f>VLOOKUP(A124,building!$C$53:$W$62,21,FALSE)</f>
        <v>750</v>
      </c>
      <c r="E124">
        <f t="shared" si="21"/>
        <v>17.857142857142858</v>
      </c>
      <c r="F124" s="90">
        <f t="shared" si="22"/>
        <v>126</v>
      </c>
      <c r="G124">
        <f t="shared" si="23"/>
        <v>5.9523809523809526</v>
      </c>
      <c r="H124" s="98">
        <f t="shared" ref="H124:H126" si="39">F124/4 * 24*20</f>
        <v>15120</v>
      </c>
      <c r="J124">
        <f t="shared" si="33"/>
        <v>10500</v>
      </c>
      <c r="K124">
        <f>VLOOKUP(A124,building!$C$2:$R$11,16,FALSE)+VLOOKUP(A124,building!$C$12:$R$21,16,FALSE)+VLOOKUP(A124,building!$C$22:$R$31,16,FALSE)+VLOOKUP(A124,building!$C$32:$R$41,16,FALSE)</f>
        <v>6000</v>
      </c>
      <c r="L124">
        <f t="shared" si="24"/>
        <v>0.14285714285714285</v>
      </c>
      <c r="M124" s="114">
        <f t="shared" si="19"/>
        <v>0.3214285714285714</v>
      </c>
    </row>
    <row r="125" spans="1:13" ht="13.5" thickBot="1">
      <c r="A125">
        <v>5</v>
      </c>
      <c r="B125" s="63" t="s">
        <v>816</v>
      </c>
      <c r="C125">
        <f t="shared" si="20"/>
        <v>42</v>
      </c>
      <c r="D125" s="37">
        <f>VLOOKUP(A125,building!$C$53:$W$62,21,FALSE)</f>
        <v>750</v>
      </c>
      <c r="E125">
        <f t="shared" si="21"/>
        <v>17.857142857142858</v>
      </c>
      <c r="F125" s="90">
        <f t="shared" si="22"/>
        <v>126</v>
      </c>
      <c r="G125">
        <f t="shared" si="23"/>
        <v>5.9523809523809526</v>
      </c>
      <c r="H125" s="98">
        <f t="shared" si="39"/>
        <v>15120</v>
      </c>
      <c r="J125">
        <f t="shared" si="33"/>
        <v>10500</v>
      </c>
      <c r="K125">
        <f>VLOOKUP(A125,building!$C$2:$R$11,16,FALSE)+VLOOKUP(A125,building!$C$12:$R$21,16,FALSE)+VLOOKUP(A125,building!$C$22:$R$31,16,FALSE)+VLOOKUP(A125,building!$C$32:$R$41,16,FALSE)</f>
        <v>6000</v>
      </c>
      <c r="L125">
        <f t="shared" si="24"/>
        <v>0.14285714285714285</v>
      </c>
      <c r="M125" s="114">
        <f t="shared" si="19"/>
        <v>0.3214285714285714</v>
      </c>
    </row>
    <row r="126" spans="1:13">
      <c r="A126">
        <v>5</v>
      </c>
      <c r="B126" s="61" t="s">
        <v>817</v>
      </c>
      <c r="C126">
        <f t="shared" si="20"/>
        <v>42</v>
      </c>
      <c r="D126" s="37">
        <f>VLOOKUP(A126,building!$C$53:$W$62,21,FALSE)</f>
        <v>750</v>
      </c>
      <c r="E126">
        <f t="shared" si="21"/>
        <v>17.857142857142858</v>
      </c>
      <c r="F126" s="90">
        <f t="shared" si="22"/>
        <v>126</v>
      </c>
      <c r="G126">
        <f t="shared" si="23"/>
        <v>5.9523809523809526</v>
      </c>
      <c r="H126" s="98">
        <f t="shared" si="39"/>
        <v>15120</v>
      </c>
      <c r="J126">
        <f t="shared" si="33"/>
        <v>8400</v>
      </c>
      <c r="K126">
        <f>VLOOKUP(A126,building!$C$2:$R$11,16,FALSE)+VLOOKUP(A126,building!$C$12:$R$21,16,FALSE)+VLOOKUP(A126,building!$C$22:$R$31,16,FALSE)+VLOOKUP(A126,building!$C$32:$R$41,16,FALSE)</f>
        <v>6000</v>
      </c>
      <c r="L126" s="44">
        <f t="shared" si="24"/>
        <v>0.17857142857142858</v>
      </c>
      <c r="M126" s="114">
        <f t="shared" si="19"/>
        <v>0.4017857142857143</v>
      </c>
    </row>
    <row r="127" spans="1:13">
      <c r="A127">
        <v>5</v>
      </c>
      <c r="B127" s="62" t="s">
        <v>818</v>
      </c>
      <c r="C127">
        <f t="shared" si="20"/>
        <v>33.599999999999994</v>
      </c>
      <c r="D127" s="37">
        <f>VLOOKUP(A127,building!$C$53:$W$62,21,FALSE)</f>
        <v>750</v>
      </c>
      <c r="E127">
        <f t="shared" si="21"/>
        <v>22.321428571428577</v>
      </c>
      <c r="F127" s="90">
        <f t="shared" si="22"/>
        <v>100.79999999999998</v>
      </c>
      <c r="G127">
        <f t="shared" si="23"/>
        <v>7.4404761904761916</v>
      </c>
      <c r="H127" s="98">
        <f>F127/8 * 24*20</f>
        <v>6048</v>
      </c>
      <c r="J127">
        <f t="shared" si="33"/>
        <v>8399.9999999999982</v>
      </c>
      <c r="K127">
        <f>VLOOKUP(A127,building!$C$2:$R$11,16,FALSE)+VLOOKUP(A127,building!$C$12:$R$21,16,FALSE)+VLOOKUP(A127,building!$C$22:$R$31,16,FALSE)+VLOOKUP(A127,building!$C$32:$R$41,16,FALSE)</f>
        <v>6000</v>
      </c>
      <c r="L127" s="44">
        <f t="shared" si="24"/>
        <v>0.1785714285714286</v>
      </c>
      <c r="M127" s="114">
        <f t="shared" si="19"/>
        <v>0.40178571428571436</v>
      </c>
    </row>
    <row r="128" spans="1:13">
      <c r="A128">
        <v>5</v>
      </c>
      <c r="B128" s="62" t="s">
        <v>819</v>
      </c>
      <c r="C128">
        <f t="shared" si="20"/>
        <v>33.599999999999994</v>
      </c>
      <c r="D128" s="37">
        <f>VLOOKUP(A128,building!$C$53:$W$62,21,FALSE)</f>
        <v>750</v>
      </c>
      <c r="E128">
        <f t="shared" si="21"/>
        <v>22.321428571428577</v>
      </c>
      <c r="F128" s="90">
        <f t="shared" si="22"/>
        <v>100.79999999999998</v>
      </c>
      <c r="G128">
        <f t="shared" si="23"/>
        <v>7.4404761904761916</v>
      </c>
      <c r="H128" s="98">
        <f t="shared" ref="H128:H129" si="40">F128/8 * 24*20</f>
        <v>6048</v>
      </c>
      <c r="J128">
        <f t="shared" si="33"/>
        <v>8399.9999999999982</v>
      </c>
      <c r="K128">
        <f>VLOOKUP(A128,building!$C$2:$R$11,16,FALSE)+VLOOKUP(A128,building!$C$12:$R$21,16,FALSE)+VLOOKUP(A128,building!$C$22:$R$31,16,FALSE)+VLOOKUP(A128,building!$C$32:$R$41,16,FALSE)</f>
        <v>6000</v>
      </c>
      <c r="L128" s="44">
        <f t="shared" si="24"/>
        <v>0.1785714285714286</v>
      </c>
      <c r="M128" s="114">
        <f t="shared" si="19"/>
        <v>0.40178571428571436</v>
      </c>
    </row>
    <row r="129" spans="1:13" ht="13.5" thickBot="1">
      <c r="A129">
        <v>5</v>
      </c>
      <c r="B129" s="63" t="s">
        <v>820</v>
      </c>
      <c r="C129">
        <f t="shared" si="20"/>
        <v>33.599999999999994</v>
      </c>
      <c r="D129" s="37">
        <f>VLOOKUP(A129,building!$C$53:$W$62,21,FALSE)</f>
        <v>750</v>
      </c>
      <c r="E129">
        <f t="shared" si="21"/>
        <v>22.321428571428577</v>
      </c>
      <c r="F129" s="90">
        <f t="shared" si="22"/>
        <v>100.79999999999998</v>
      </c>
      <c r="G129">
        <f t="shared" si="23"/>
        <v>7.4404761904761916</v>
      </c>
      <c r="H129" s="98">
        <f t="shared" si="40"/>
        <v>6048</v>
      </c>
      <c r="J129">
        <f t="shared" si="33"/>
        <v>8399.9999999999982</v>
      </c>
      <c r="K129">
        <f>VLOOKUP(A129,building!$C$2:$R$11,16,FALSE)+VLOOKUP(A129,building!$C$12:$R$21,16,FALSE)+VLOOKUP(A129,building!$C$22:$R$31,16,FALSE)+VLOOKUP(A129,building!$C$32:$R$41,16,FALSE)</f>
        <v>6000</v>
      </c>
      <c r="L129" s="44">
        <f t="shared" si="24"/>
        <v>0.1785714285714286</v>
      </c>
      <c r="M129" s="114">
        <f t="shared" si="19"/>
        <v>0.40178571428571436</v>
      </c>
    </row>
    <row r="130" spans="1:13">
      <c r="A130">
        <v>6</v>
      </c>
      <c r="B130" s="61" t="s">
        <v>809</v>
      </c>
      <c r="C130">
        <f t="shared" si="20"/>
        <v>180</v>
      </c>
      <c r="D130" s="37">
        <f>VLOOKUP(A130,building!$C$53:$W$62,21,FALSE)</f>
        <v>1050</v>
      </c>
      <c r="E130">
        <f t="shared" si="21"/>
        <v>5.833333333333333</v>
      </c>
      <c r="F130" s="90">
        <f t="shared" si="22"/>
        <v>540</v>
      </c>
      <c r="G130">
        <f t="shared" si="23"/>
        <v>1.9444444444444444</v>
      </c>
      <c r="H130" s="98">
        <f>F130/1 * 24*20</f>
        <v>259200</v>
      </c>
      <c r="J130">
        <f t="shared" si="33"/>
        <v>36000</v>
      </c>
      <c r="K130">
        <f>VLOOKUP(A130,building!$C$2:$R$11,16,FALSE)+VLOOKUP(A130,building!$C$12:$R$21,16,FALSE)+VLOOKUP(A130,building!$C$22:$R$31,16,FALSE)+VLOOKUP(A130,building!$C$32:$R$41,16,FALSE)</f>
        <v>8400</v>
      </c>
      <c r="L130">
        <f t="shared" si="24"/>
        <v>5.8333333333333334E-2</v>
      </c>
      <c r="M130" s="114">
        <f t="shared" si="19"/>
        <v>0.13125000000000001</v>
      </c>
    </row>
    <row r="131" spans="1:13">
      <c r="A131">
        <v>6</v>
      </c>
      <c r="B131" s="62" t="s">
        <v>810</v>
      </c>
      <c r="C131">
        <f t="shared" si="20"/>
        <v>120</v>
      </c>
      <c r="D131" s="37">
        <f>VLOOKUP(A131,building!$C$53:$W$62,21,FALSE)</f>
        <v>1050</v>
      </c>
      <c r="E131">
        <f t="shared" si="21"/>
        <v>8.75</v>
      </c>
      <c r="F131" s="90">
        <f t="shared" si="22"/>
        <v>360</v>
      </c>
      <c r="G131">
        <f t="shared" si="23"/>
        <v>2.9166666666666665</v>
      </c>
      <c r="H131" s="98">
        <f>F131/2 * 24*20</f>
        <v>86400</v>
      </c>
      <c r="J131">
        <f t="shared" si="33"/>
        <v>30000</v>
      </c>
      <c r="K131">
        <f>VLOOKUP(A131,building!$C$2:$R$11,16,FALSE)+VLOOKUP(A131,building!$C$12:$R$21,16,FALSE)+VLOOKUP(A131,building!$C$22:$R$31,16,FALSE)+VLOOKUP(A131,building!$C$32:$R$41,16,FALSE)</f>
        <v>8400</v>
      </c>
      <c r="L131">
        <f t="shared" si="24"/>
        <v>7.0000000000000007E-2</v>
      </c>
      <c r="M131" s="114">
        <f t="shared" si="19"/>
        <v>0.15750000000000003</v>
      </c>
    </row>
    <row r="132" spans="1:13">
      <c r="A132">
        <v>6</v>
      </c>
      <c r="B132" s="62" t="s">
        <v>811</v>
      </c>
      <c r="C132">
        <f t="shared" si="20"/>
        <v>120</v>
      </c>
      <c r="D132" s="37">
        <f>VLOOKUP(A132,building!$C$53:$W$62,21,FALSE)</f>
        <v>1050</v>
      </c>
      <c r="E132">
        <f t="shared" si="21"/>
        <v>8.75</v>
      </c>
      <c r="F132" s="90">
        <f t="shared" si="22"/>
        <v>360</v>
      </c>
      <c r="G132">
        <f t="shared" si="23"/>
        <v>2.9166666666666665</v>
      </c>
      <c r="H132" s="98">
        <f t="shared" ref="H132:H134" si="41">F132/2 * 24*20</f>
        <v>86400</v>
      </c>
      <c r="J132">
        <f t="shared" si="33"/>
        <v>30000</v>
      </c>
      <c r="K132">
        <f>VLOOKUP(A132,building!$C$2:$R$11,16,FALSE)+VLOOKUP(A132,building!$C$12:$R$21,16,FALSE)+VLOOKUP(A132,building!$C$22:$R$31,16,FALSE)+VLOOKUP(A132,building!$C$32:$R$41,16,FALSE)</f>
        <v>8400</v>
      </c>
      <c r="L132">
        <f t="shared" si="24"/>
        <v>7.0000000000000007E-2</v>
      </c>
      <c r="M132" s="114">
        <f t="shared" si="19"/>
        <v>0.15750000000000003</v>
      </c>
    </row>
    <row r="133" spans="1:13" ht="13.5" thickBot="1">
      <c r="A133">
        <v>6</v>
      </c>
      <c r="B133" s="63" t="s">
        <v>812</v>
      </c>
      <c r="C133">
        <f t="shared" si="20"/>
        <v>120</v>
      </c>
      <c r="D133" s="37">
        <f>VLOOKUP(A133,building!$C$53:$W$62,21,FALSE)</f>
        <v>1050</v>
      </c>
      <c r="E133">
        <f t="shared" si="21"/>
        <v>8.75</v>
      </c>
      <c r="F133" s="90">
        <f t="shared" si="22"/>
        <v>360</v>
      </c>
      <c r="G133">
        <f t="shared" si="23"/>
        <v>2.9166666666666665</v>
      </c>
      <c r="H133" s="98">
        <f t="shared" si="41"/>
        <v>86400</v>
      </c>
      <c r="J133">
        <f t="shared" si="33"/>
        <v>30000</v>
      </c>
      <c r="K133">
        <f>VLOOKUP(A133,building!$C$2:$R$11,16,FALSE)+VLOOKUP(A133,building!$C$12:$R$21,16,FALSE)+VLOOKUP(A133,building!$C$22:$R$31,16,FALSE)+VLOOKUP(A133,building!$C$32:$R$41,16,FALSE)</f>
        <v>8400</v>
      </c>
      <c r="L133">
        <f t="shared" si="24"/>
        <v>7.0000000000000007E-2</v>
      </c>
      <c r="M133" s="114">
        <f t="shared" si="19"/>
        <v>0.15750000000000003</v>
      </c>
    </row>
    <row r="134" spans="1:13">
      <c r="A134">
        <v>6</v>
      </c>
      <c r="B134" s="61" t="s">
        <v>813</v>
      </c>
      <c r="C134">
        <f t="shared" si="20"/>
        <v>120</v>
      </c>
      <c r="D134" s="37">
        <f>VLOOKUP(A134,building!$C$53:$W$62,21,FALSE)</f>
        <v>1050</v>
      </c>
      <c r="E134">
        <f t="shared" si="21"/>
        <v>8.75</v>
      </c>
      <c r="F134" s="90">
        <f t="shared" si="22"/>
        <v>360</v>
      </c>
      <c r="G134">
        <f t="shared" si="23"/>
        <v>2.9166666666666665</v>
      </c>
      <c r="H134" s="98">
        <f t="shared" si="41"/>
        <v>86400</v>
      </c>
      <c r="J134">
        <f t="shared" ref="J134:J165" si="42">(3600/VLOOKUP(B134,$A$2:$J$13,8,FALSE))*(0.9+A134/10)*VLOOKUP(B134,$A$2:$V$13,22,FALSE)</f>
        <v>24000</v>
      </c>
      <c r="K134">
        <f>VLOOKUP(A134,building!$C$2:$R$11,16,FALSE)+VLOOKUP(A134,building!$C$12:$R$21,16,FALSE)+VLOOKUP(A134,building!$C$22:$R$31,16,FALSE)+VLOOKUP(A134,building!$C$32:$R$41,16,FALSE)</f>
        <v>8400</v>
      </c>
      <c r="L134">
        <f t="shared" si="24"/>
        <v>8.7499999999999994E-2</v>
      </c>
      <c r="M134" s="114">
        <f t="shared" ref="M134:M179" si="43">L134*2.25</f>
        <v>0.19687499999999999</v>
      </c>
    </row>
    <row r="135" spans="1:13">
      <c r="A135">
        <v>6</v>
      </c>
      <c r="B135" s="62" t="s">
        <v>814</v>
      </c>
      <c r="C135">
        <f t="shared" ref="C135:C189" si="44">(3600/VLOOKUP(B135,$A$2:$J$13,8,FALSE))*VLOOKUP(B135,$A$2:$J$13,10,FALSE)*(0.9+A135/10)</f>
        <v>45</v>
      </c>
      <c r="D135" s="37">
        <f>VLOOKUP(A135,building!$C$53:$W$62,21,FALSE)</f>
        <v>1050</v>
      </c>
      <c r="E135">
        <f t="shared" ref="E135:E189" si="45">D135/C135</f>
        <v>23.333333333333332</v>
      </c>
      <c r="F135" s="90">
        <f t="shared" ref="F135:F189" si="46">3*C135</f>
        <v>135</v>
      </c>
      <c r="G135">
        <f t="shared" ref="G135:G189" si="47">D135/F135</f>
        <v>7.7777777777777777</v>
      </c>
      <c r="H135" s="98">
        <f>F135/4 * 24*20</f>
        <v>16200</v>
      </c>
      <c r="J135">
        <f t="shared" si="42"/>
        <v>11250</v>
      </c>
      <c r="K135">
        <f>VLOOKUP(A135,building!$C$2:$R$11,16,FALSE)+VLOOKUP(A135,building!$C$12:$R$21,16,FALSE)+VLOOKUP(A135,building!$C$22:$R$31,16,FALSE)+VLOOKUP(A135,building!$C$32:$R$41,16,FALSE)</f>
        <v>8400</v>
      </c>
      <c r="L135">
        <f t="shared" ref="L135:L189" si="48">K135/J135/4</f>
        <v>0.18666666666666668</v>
      </c>
      <c r="M135" s="114">
        <f t="shared" si="43"/>
        <v>0.42000000000000004</v>
      </c>
    </row>
    <row r="136" spans="1:13">
      <c r="A136">
        <v>6</v>
      </c>
      <c r="B136" s="62" t="s">
        <v>815</v>
      </c>
      <c r="C136">
        <f t="shared" si="44"/>
        <v>45</v>
      </c>
      <c r="D136" s="37">
        <f>VLOOKUP(A136,building!$C$53:$W$62,21,FALSE)</f>
        <v>1050</v>
      </c>
      <c r="E136">
        <f t="shared" si="45"/>
        <v>23.333333333333332</v>
      </c>
      <c r="F136" s="90">
        <f t="shared" si="46"/>
        <v>135</v>
      </c>
      <c r="G136">
        <f t="shared" si="47"/>
        <v>7.7777777777777777</v>
      </c>
      <c r="H136" s="98">
        <f t="shared" ref="H136:H138" si="49">F136/4 * 24*20</f>
        <v>16200</v>
      </c>
      <c r="J136">
        <f t="shared" si="42"/>
        <v>11250</v>
      </c>
      <c r="K136">
        <f>VLOOKUP(A136,building!$C$2:$R$11,16,FALSE)+VLOOKUP(A136,building!$C$12:$R$21,16,FALSE)+VLOOKUP(A136,building!$C$22:$R$31,16,FALSE)+VLOOKUP(A136,building!$C$32:$R$41,16,FALSE)</f>
        <v>8400</v>
      </c>
      <c r="L136">
        <f t="shared" si="48"/>
        <v>0.18666666666666668</v>
      </c>
      <c r="M136" s="114">
        <f t="shared" si="43"/>
        <v>0.42000000000000004</v>
      </c>
    </row>
    <row r="137" spans="1:13" ht="13.5" thickBot="1">
      <c r="A137">
        <v>6</v>
      </c>
      <c r="B137" s="63" t="s">
        <v>816</v>
      </c>
      <c r="C137">
        <f t="shared" si="44"/>
        <v>45</v>
      </c>
      <c r="D137" s="37">
        <f>VLOOKUP(A137,building!$C$53:$W$62,21,FALSE)</f>
        <v>1050</v>
      </c>
      <c r="E137">
        <f t="shared" si="45"/>
        <v>23.333333333333332</v>
      </c>
      <c r="F137" s="90">
        <f t="shared" si="46"/>
        <v>135</v>
      </c>
      <c r="G137">
        <f t="shared" si="47"/>
        <v>7.7777777777777777</v>
      </c>
      <c r="H137" s="98">
        <f t="shared" si="49"/>
        <v>16200</v>
      </c>
      <c r="J137">
        <f t="shared" si="42"/>
        <v>11250</v>
      </c>
      <c r="K137">
        <f>VLOOKUP(A137,building!$C$2:$R$11,16,FALSE)+VLOOKUP(A137,building!$C$12:$R$21,16,FALSE)+VLOOKUP(A137,building!$C$22:$R$31,16,FALSE)+VLOOKUP(A137,building!$C$32:$R$41,16,FALSE)</f>
        <v>8400</v>
      </c>
      <c r="L137">
        <f t="shared" si="48"/>
        <v>0.18666666666666668</v>
      </c>
      <c r="M137" s="114">
        <f t="shared" si="43"/>
        <v>0.42000000000000004</v>
      </c>
    </row>
    <row r="138" spans="1:13">
      <c r="A138">
        <v>6</v>
      </c>
      <c r="B138" s="61" t="s">
        <v>817</v>
      </c>
      <c r="C138">
        <f t="shared" si="44"/>
        <v>45</v>
      </c>
      <c r="D138" s="37">
        <f>VLOOKUP(A138,building!$C$53:$W$62,21,FALSE)</f>
        <v>1050</v>
      </c>
      <c r="E138">
        <f t="shared" si="45"/>
        <v>23.333333333333332</v>
      </c>
      <c r="F138" s="90">
        <f t="shared" si="46"/>
        <v>135</v>
      </c>
      <c r="G138">
        <f t="shared" si="47"/>
        <v>7.7777777777777777</v>
      </c>
      <c r="H138" s="98">
        <f t="shared" si="49"/>
        <v>16200</v>
      </c>
      <c r="J138">
        <f t="shared" si="42"/>
        <v>9000</v>
      </c>
      <c r="K138">
        <f>VLOOKUP(A138,building!$C$2:$R$11,16,FALSE)+VLOOKUP(A138,building!$C$12:$R$21,16,FALSE)+VLOOKUP(A138,building!$C$22:$R$31,16,FALSE)+VLOOKUP(A138,building!$C$32:$R$41,16,FALSE)</f>
        <v>8400</v>
      </c>
      <c r="L138" s="44">
        <f t="shared" si="48"/>
        <v>0.23333333333333334</v>
      </c>
      <c r="M138" s="114">
        <f t="shared" si="43"/>
        <v>0.52500000000000002</v>
      </c>
    </row>
    <row r="139" spans="1:13">
      <c r="A139">
        <v>6</v>
      </c>
      <c r="B139" s="62" t="s">
        <v>818</v>
      </c>
      <c r="C139">
        <f t="shared" si="44"/>
        <v>36</v>
      </c>
      <c r="D139" s="37">
        <f>VLOOKUP(A139,building!$C$53:$W$62,21,FALSE)</f>
        <v>1050</v>
      </c>
      <c r="E139">
        <f t="shared" si="45"/>
        <v>29.166666666666668</v>
      </c>
      <c r="F139" s="90">
        <f t="shared" si="46"/>
        <v>108</v>
      </c>
      <c r="G139">
        <f t="shared" si="47"/>
        <v>9.7222222222222214</v>
      </c>
      <c r="H139" s="98">
        <f>F139/8 * 24*20</f>
        <v>6480</v>
      </c>
      <c r="J139">
        <f t="shared" si="42"/>
        <v>9000</v>
      </c>
      <c r="K139">
        <f>VLOOKUP(A139,building!$C$2:$R$11,16,FALSE)+VLOOKUP(A139,building!$C$12:$R$21,16,FALSE)+VLOOKUP(A139,building!$C$22:$R$31,16,FALSE)+VLOOKUP(A139,building!$C$32:$R$41,16,FALSE)</f>
        <v>8400</v>
      </c>
      <c r="L139" s="44">
        <f t="shared" si="48"/>
        <v>0.23333333333333334</v>
      </c>
      <c r="M139" s="114">
        <f t="shared" si="43"/>
        <v>0.52500000000000002</v>
      </c>
    </row>
    <row r="140" spans="1:13">
      <c r="A140">
        <v>6</v>
      </c>
      <c r="B140" s="62" t="s">
        <v>819</v>
      </c>
      <c r="C140">
        <f t="shared" si="44"/>
        <v>36</v>
      </c>
      <c r="D140" s="37">
        <f>VLOOKUP(A140,building!$C$53:$W$62,21,FALSE)</f>
        <v>1050</v>
      </c>
      <c r="E140">
        <f t="shared" si="45"/>
        <v>29.166666666666668</v>
      </c>
      <c r="F140" s="90">
        <f t="shared" si="46"/>
        <v>108</v>
      </c>
      <c r="G140">
        <f t="shared" si="47"/>
        <v>9.7222222222222214</v>
      </c>
      <c r="H140" s="98">
        <f t="shared" ref="H140:H141" si="50">F140/8 * 24*20</f>
        <v>6480</v>
      </c>
      <c r="J140">
        <f t="shared" si="42"/>
        <v>9000</v>
      </c>
      <c r="K140">
        <f>VLOOKUP(A140,building!$C$2:$R$11,16,FALSE)+VLOOKUP(A140,building!$C$12:$R$21,16,FALSE)+VLOOKUP(A140,building!$C$22:$R$31,16,FALSE)+VLOOKUP(A140,building!$C$32:$R$41,16,FALSE)</f>
        <v>8400</v>
      </c>
      <c r="L140" s="44">
        <f t="shared" si="48"/>
        <v>0.23333333333333334</v>
      </c>
      <c r="M140" s="114">
        <f t="shared" si="43"/>
        <v>0.52500000000000002</v>
      </c>
    </row>
    <row r="141" spans="1:13" ht="13.5" thickBot="1">
      <c r="A141">
        <v>6</v>
      </c>
      <c r="B141" s="63" t="s">
        <v>820</v>
      </c>
      <c r="C141">
        <f t="shared" si="44"/>
        <v>36</v>
      </c>
      <c r="D141" s="37">
        <f>VLOOKUP(A141,building!$C$53:$W$62,21,FALSE)</f>
        <v>1050</v>
      </c>
      <c r="E141">
        <f t="shared" si="45"/>
        <v>29.166666666666668</v>
      </c>
      <c r="F141" s="90">
        <f t="shared" si="46"/>
        <v>108</v>
      </c>
      <c r="G141">
        <f t="shared" si="47"/>
        <v>9.7222222222222214</v>
      </c>
      <c r="H141" s="98">
        <f t="shared" si="50"/>
        <v>6480</v>
      </c>
      <c r="J141">
        <f t="shared" si="42"/>
        <v>9000</v>
      </c>
      <c r="K141">
        <f>VLOOKUP(A141,building!$C$2:$R$11,16,FALSE)+VLOOKUP(A141,building!$C$12:$R$21,16,FALSE)+VLOOKUP(A141,building!$C$22:$R$31,16,FALSE)+VLOOKUP(A141,building!$C$32:$R$41,16,FALSE)</f>
        <v>8400</v>
      </c>
      <c r="L141" s="44">
        <f t="shared" si="48"/>
        <v>0.23333333333333334</v>
      </c>
      <c r="M141" s="114">
        <f t="shared" si="43"/>
        <v>0.52500000000000002</v>
      </c>
    </row>
    <row r="142" spans="1:13">
      <c r="A142">
        <v>7</v>
      </c>
      <c r="B142" s="61" t="s">
        <v>809</v>
      </c>
      <c r="C142">
        <f t="shared" si="44"/>
        <v>192</v>
      </c>
      <c r="D142" s="37">
        <f>VLOOKUP(A142,building!$C$53:$W$62,21,FALSE)</f>
        <v>1400</v>
      </c>
      <c r="E142">
        <f t="shared" si="45"/>
        <v>7.291666666666667</v>
      </c>
      <c r="F142" s="90">
        <f t="shared" si="46"/>
        <v>576</v>
      </c>
      <c r="G142">
        <f t="shared" si="47"/>
        <v>2.4305555555555554</v>
      </c>
      <c r="H142" s="98">
        <f>F142/1 * 24*20</f>
        <v>276480</v>
      </c>
      <c r="J142">
        <f t="shared" si="42"/>
        <v>38400</v>
      </c>
      <c r="K142">
        <f>VLOOKUP(A142,building!$C$2:$R$11,16,FALSE)+VLOOKUP(A142,building!$C$12:$R$21,16,FALSE)+VLOOKUP(A142,building!$C$22:$R$31,16,FALSE)+VLOOKUP(A142,building!$C$32:$R$41,16,FALSE)</f>
        <v>11200</v>
      </c>
      <c r="L142">
        <f t="shared" si="48"/>
        <v>7.2916666666666671E-2</v>
      </c>
      <c r="M142" s="114">
        <f t="shared" si="43"/>
        <v>0.1640625</v>
      </c>
    </row>
    <row r="143" spans="1:13">
      <c r="A143">
        <v>7</v>
      </c>
      <c r="B143" s="62" t="s">
        <v>810</v>
      </c>
      <c r="C143">
        <f t="shared" si="44"/>
        <v>128</v>
      </c>
      <c r="D143" s="37">
        <f>VLOOKUP(A143,building!$C$53:$W$62,21,FALSE)</f>
        <v>1400</v>
      </c>
      <c r="E143">
        <f t="shared" si="45"/>
        <v>10.9375</v>
      </c>
      <c r="F143" s="90">
        <f t="shared" si="46"/>
        <v>384</v>
      </c>
      <c r="G143">
        <f t="shared" si="47"/>
        <v>3.6458333333333335</v>
      </c>
      <c r="H143" s="98">
        <f>F143/2 * 24*20</f>
        <v>92160</v>
      </c>
      <c r="J143">
        <f t="shared" si="42"/>
        <v>32000</v>
      </c>
      <c r="K143">
        <f>VLOOKUP(A143,building!$C$2:$R$11,16,FALSE)+VLOOKUP(A143,building!$C$12:$R$21,16,FALSE)+VLOOKUP(A143,building!$C$22:$R$31,16,FALSE)+VLOOKUP(A143,building!$C$32:$R$41,16,FALSE)</f>
        <v>11200</v>
      </c>
      <c r="L143">
        <f t="shared" si="48"/>
        <v>8.7499999999999994E-2</v>
      </c>
      <c r="M143" s="114">
        <f t="shared" si="43"/>
        <v>0.19687499999999999</v>
      </c>
    </row>
    <row r="144" spans="1:13">
      <c r="A144">
        <v>7</v>
      </c>
      <c r="B144" s="62" t="s">
        <v>811</v>
      </c>
      <c r="C144">
        <f t="shared" si="44"/>
        <v>128</v>
      </c>
      <c r="D144" s="37">
        <f>VLOOKUP(A144,building!$C$53:$W$62,21,FALSE)</f>
        <v>1400</v>
      </c>
      <c r="E144">
        <f t="shared" si="45"/>
        <v>10.9375</v>
      </c>
      <c r="F144" s="90">
        <f t="shared" si="46"/>
        <v>384</v>
      </c>
      <c r="G144">
        <f t="shared" si="47"/>
        <v>3.6458333333333335</v>
      </c>
      <c r="H144" s="98">
        <f t="shared" ref="H144:H146" si="51">F144/2 * 24*20</f>
        <v>92160</v>
      </c>
      <c r="J144">
        <f t="shared" si="42"/>
        <v>32000</v>
      </c>
      <c r="K144">
        <f>VLOOKUP(A144,building!$C$2:$R$11,16,FALSE)+VLOOKUP(A144,building!$C$12:$R$21,16,FALSE)+VLOOKUP(A144,building!$C$22:$R$31,16,FALSE)+VLOOKUP(A144,building!$C$32:$R$41,16,FALSE)</f>
        <v>11200</v>
      </c>
      <c r="L144">
        <f t="shared" si="48"/>
        <v>8.7499999999999994E-2</v>
      </c>
      <c r="M144" s="114">
        <f t="shared" si="43"/>
        <v>0.19687499999999999</v>
      </c>
    </row>
    <row r="145" spans="1:13" ht="13.5" thickBot="1">
      <c r="A145">
        <v>7</v>
      </c>
      <c r="B145" s="63" t="s">
        <v>812</v>
      </c>
      <c r="C145">
        <f t="shared" si="44"/>
        <v>128</v>
      </c>
      <c r="D145" s="37">
        <f>VLOOKUP(A145,building!$C$53:$W$62,21,FALSE)</f>
        <v>1400</v>
      </c>
      <c r="E145">
        <f t="shared" si="45"/>
        <v>10.9375</v>
      </c>
      <c r="F145" s="90">
        <f t="shared" si="46"/>
        <v>384</v>
      </c>
      <c r="G145">
        <f t="shared" si="47"/>
        <v>3.6458333333333335</v>
      </c>
      <c r="H145" s="98">
        <f t="shared" si="51"/>
        <v>92160</v>
      </c>
      <c r="J145">
        <f t="shared" si="42"/>
        <v>32000</v>
      </c>
      <c r="K145">
        <f>VLOOKUP(A145,building!$C$2:$R$11,16,FALSE)+VLOOKUP(A145,building!$C$12:$R$21,16,FALSE)+VLOOKUP(A145,building!$C$22:$R$31,16,FALSE)+VLOOKUP(A145,building!$C$32:$R$41,16,FALSE)</f>
        <v>11200</v>
      </c>
      <c r="L145">
        <f t="shared" si="48"/>
        <v>8.7499999999999994E-2</v>
      </c>
      <c r="M145" s="114">
        <f t="shared" si="43"/>
        <v>0.19687499999999999</v>
      </c>
    </row>
    <row r="146" spans="1:13">
      <c r="A146">
        <v>7</v>
      </c>
      <c r="B146" s="61" t="s">
        <v>813</v>
      </c>
      <c r="C146">
        <f t="shared" si="44"/>
        <v>128</v>
      </c>
      <c r="D146" s="37">
        <f>VLOOKUP(A146,building!$C$53:$W$62,21,FALSE)</f>
        <v>1400</v>
      </c>
      <c r="E146">
        <f t="shared" si="45"/>
        <v>10.9375</v>
      </c>
      <c r="F146" s="90">
        <f t="shared" si="46"/>
        <v>384</v>
      </c>
      <c r="G146">
        <f t="shared" si="47"/>
        <v>3.6458333333333335</v>
      </c>
      <c r="H146" s="98">
        <f t="shared" si="51"/>
        <v>92160</v>
      </c>
      <c r="J146">
        <f t="shared" si="42"/>
        <v>25600</v>
      </c>
      <c r="K146">
        <f>VLOOKUP(A146,building!$C$2:$R$11,16,FALSE)+VLOOKUP(A146,building!$C$12:$R$21,16,FALSE)+VLOOKUP(A146,building!$C$22:$R$31,16,FALSE)+VLOOKUP(A146,building!$C$32:$R$41,16,FALSE)</f>
        <v>11200</v>
      </c>
      <c r="L146">
        <f t="shared" si="48"/>
        <v>0.109375</v>
      </c>
      <c r="M146" s="114">
        <f t="shared" si="43"/>
        <v>0.24609375</v>
      </c>
    </row>
    <row r="147" spans="1:13">
      <c r="A147">
        <v>7</v>
      </c>
      <c r="B147" s="62" t="s">
        <v>814</v>
      </c>
      <c r="C147">
        <f t="shared" si="44"/>
        <v>48</v>
      </c>
      <c r="D147" s="37">
        <f>VLOOKUP(A147,building!$C$53:$W$62,21,FALSE)</f>
        <v>1400</v>
      </c>
      <c r="E147">
        <f t="shared" si="45"/>
        <v>29.166666666666668</v>
      </c>
      <c r="F147" s="90">
        <f t="shared" si="46"/>
        <v>144</v>
      </c>
      <c r="G147">
        <f t="shared" si="47"/>
        <v>9.7222222222222214</v>
      </c>
      <c r="H147" s="98">
        <f>F147/4 * 24*20</f>
        <v>17280</v>
      </c>
      <c r="J147">
        <f t="shared" si="42"/>
        <v>12000</v>
      </c>
      <c r="K147">
        <f>VLOOKUP(A147,building!$C$2:$R$11,16,FALSE)+VLOOKUP(A147,building!$C$12:$R$21,16,FALSE)+VLOOKUP(A147,building!$C$22:$R$31,16,FALSE)+VLOOKUP(A147,building!$C$32:$R$41,16,FALSE)</f>
        <v>11200</v>
      </c>
      <c r="L147">
        <f t="shared" si="48"/>
        <v>0.23333333333333334</v>
      </c>
      <c r="M147" s="114">
        <f t="shared" si="43"/>
        <v>0.52500000000000002</v>
      </c>
    </row>
    <row r="148" spans="1:13">
      <c r="A148">
        <v>7</v>
      </c>
      <c r="B148" s="62" t="s">
        <v>815</v>
      </c>
      <c r="C148">
        <f t="shared" si="44"/>
        <v>48</v>
      </c>
      <c r="D148" s="37">
        <f>VLOOKUP(A148,building!$C$53:$W$62,21,FALSE)</f>
        <v>1400</v>
      </c>
      <c r="E148">
        <f t="shared" si="45"/>
        <v>29.166666666666668</v>
      </c>
      <c r="F148" s="90">
        <f t="shared" si="46"/>
        <v>144</v>
      </c>
      <c r="G148">
        <f t="shared" si="47"/>
        <v>9.7222222222222214</v>
      </c>
      <c r="H148" s="98">
        <f t="shared" ref="H148:H150" si="52">F148/4 * 24*20</f>
        <v>17280</v>
      </c>
      <c r="J148">
        <f t="shared" si="42"/>
        <v>12000</v>
      </c>
      <c r="K148">
        <f>VLOOKUP(A148,building!$C$2:$R$11,16,FALSE)+VLOOKUP(A148,building!$C$12:$R$21,16,FALSE)+VLOOKUP(A148,building!$C$22:$R$31,16,FALSE)+VLOOKUP(A148,building!$C$32:$R$41,16,FALSE)</f>
        <v>11200</v>
      </c>
      <c r="L148">
        <f t="shared" si="48"/>
        <v>0.23333333333333334</v>
      </c>
      <c r="M148" s="114">
        <f t="shared" si="43"/>
        <v>0.52500000000000002</v>
      </c>
    </row>
    <row r="149" spans="1:13" ht="13.5" thickBot="1">
      <c r="A149">
        <v>7</v>
      </c>
      <c r="B149" s="63" t="s">
        <v>816</v>
      </c>
      <c r="C149">
        <f t="shared" si="44"/>
        <v>48</v>
      </c>
      <c r="D149" s="37">
        <f>VLOOKUP(A149,building!$C$53:$W$62,21,FALSE)</f>
        <v>1400</v>
      </c>
      <c r="E149">
        <f t="shared" si="45"/>
        <v>29.166666666666668</v>
      </c>
      <c r="F149" s="90">
        <f t="shared" si="46"/>
        <v>144</v>
      </c>
      <c r="G149">
        <f t="shared" si="47"/>
        <v>9.7222222222222214</v>
      </c>
      <c r="H149" s="98">
        <f t="shared" si="52"/>
        <v>17280</v>
      </c>
      <c r="J149">
        <f t="shared" si="42"/>
        <v>12000</v>
      </c>
      <c r="K149">
        <f>VLOOKUP(A149,building!$C$2:$R$11,16,FALSE)+VLOOKUP(A149,building!$C$12:$R$21,16,FALSE)+VLOOKUP(A149,building!$C$22:$R$31,16,FALSE)+VLOOKUP(A149,building!$C$32:$R$41,16,FALSE)</f>
        <v>11200</v>
      </c>
      <c r="L149">
        <f t="shared" si="48"/>
        <v>0.23333333333333334</v>
      </c>
      <c r="M149" s="114">
        <f t="shared" si="43"/>
        <v>0.52500000000000002</v>
      </c>
    </row>
    <row r="150" spans="1:13">
      <c r="A150">
        <v>7</v>
      </c>
      <c r="B150" s="61" t="s">
        <v>817</v>
      </c>
      <c r="C150">
        <f t="shared" si="44"/>
        <v>48</v>
      </c>
      <c r="D150" s="37">
        <f>VLOOKUP(A150,building!$C$53:$W$62,21,FALSE)</f>
        <v>1400</v>
      </c>
      <c r="E150">
        <f t="shared" si="45"/>
        <v>29.166666666666668</v>
      </c>
      <c r="F150" s="90">
        <f t="shared" si="46"/>
        <v>144</v>
      </c>
      <c r="G150">
        <f t="shared" si="47"/>
        <v>9.7222222222222214</v>
      </c>
      <c r="H150" s="98">
        <f t="shared" si="52"/>
        <v>17280</v>
      </c>
      <c r="J150">
        <f t="shared" si="42"/>
        <v>9600</v>
      </c>
      <c r="K150">
        <f>VLOOKUP(A150,building!$C$2:$R$11,16,FALSE)+VLOOKUP(A150,building!$C$12:$R$21,16,FALSE)+VLOOKUP(A150,building!$C$22:$R$31,16,FALSE)+VLOOKUP(A150,building!$C$32:$R$41,16,FALSE)</f>
        <v>11200</v>
      </c>
      <c r="L150" s="44">
        <f t="shared" si="48"/>
        <v>0.29166666666666669</v>
      </c>
      <c r="M150" s="114">
        <f t="shared" si="43"/>
        <v>0.65625</v>
      </c>
    </row>
    <row r="151" spans="1:13">
      <c r="A151">
        <v>7</v>
      </c>
      <c r="B151" s="62" t="s">
        <v>818</v>
      </c>
      <c r="C151">
        <f t="shared" si="44"/>
        <v>38.400000000000006</v>
      </c>
      <c r="D151" s="37">
        <f>VLOOKUP(A151,building!$C$53:$W$62,21,FALSE)</f>
        <v>1400</v>
      </c>
      <c r="E151">
        <f t="shared" si="45"/>
        <v>36.458333333333329</v>
      </c>
      <c r="F151" s="90">
        <f t="shared" si="46"/>
        <v>115.20000000000002</v>
      </c>
      <c r="G151">
        <f t="shared" si="47"/>
        <v>12.152777777777777</v>
      </c>
      <c r="H151" s="98">
        <f>F151/8 * 24*20</f>
        <v>6912</v>
      </c>
      <c r="J151">
        <f t="shared" si="42"/>
        <v>9600.0000000000018</v>
      </c>
      <c r="K151">
        <f>VLOOKUP(A151,building!$C$2:$R$11,16,FALSE)+VLOOKUP(A151,building!$C$12:$R$21,16,FALSE)+VLOOKUP(A151,building!$C$22:$R$31,16,FALSE)+VLOOKUP(A151,building!$C$32:$R$41,16,FALSE)</f>
        <v>11200</v>
      </c>
      <c r="L151" s="44">
        <f t="shared" si="48"/>
        <v>0.29166666666666663</v>
      </c>
      <c r="M151" s="114">
        <f t="shared" si="43"/>
        <v>0.65624999999999989</v>
      </c>
    </row>
    <row r="152" spans="1:13">
      <c r="A152">
        <v>7</v>
      </c>
      <c r="B152" s="62" t="s">
        <v>819</v>
      </c>
      <c r="C152">
        <f t="shared" si="44"/>
        <v>38.400000000000006</v>
      </c>
      <c r="D152" s="37">
        <f>VLOOKUP(A152,building!$C$53:$W$62,21,FALSE)</f>
        <v>1400</v>
      </c>
      <c r="E152">
        <f t="shared" si="45"/>
        <v>36.458333333333329</v>
      </c>
      <c r="F152" s="90">
        <f t="shared" si="46"/>
        <v>115.20000000000002</v>
      </c>
      <c r="G152">
        <f t="shared" si="47"/>
        <v>12.152777777777777</v>
      </c>
      <c r="H152" s="98">
        <f t="shared" ref="H152:H153" si="53">F152/8 * 24*20</f>
        <v>6912</v>
      </c>
      <c r="J152">
        <f t="shared" si="42"/>
        <v>9600.0000000000018</v>
      </c>
      <c r="K152">
        <f>VLOOKUP(A152,building!$C$2:$R$11,16,FALSE)+VLOOKUP(A152,building!$C$12:$R$21,16,FALSE)+VLOOKUP(A152,building!$C$22:$R$31,16,FALSE)+VLOOKUP(A152,building!$C$32:$R$41,16,FALSE)</f>
        <v>11200</v>
      </c>
      <c r="L152" s="44">
        <f t="shared" si="48"/>
        <v>0.29166666666666663</v>
      </c>
      <c r="M152" s="114">
        <f t="shared" si="43"/>
        <v>0.65624999999999989</v>
      </c>
    </row>
    <row r="153" spans="1:13" ht="13.5" thickBot="1">
      <c r="A153">
        <v>7</v>
      </c>
      <c r="B153" s="63" t="s">
        <v>820</v>
      </c>
      <c r="C153">
        <f t="shared" si="44"/>
        <v>38.400000000000006</v>
      </c>
      <c r="D153" s="37">
        <f>VLOOKUP(A153,building!$C$53:$W$62,21,FALSE)</f>
        <v>1400</v>
      </c>
      <c r="E153">
        <f t="shared" si="45"/>
        <v>36.458333333333329</v>
      </c>
      <c r="F153" s="90">
        <f t="shared" si="46"/>
        <v>115.20000000000002</v>
      </c>
      <c r="G153">
        <f t="shared" si="47"/>
        <v>12.152777777777777</v>
      </c>
      <c r="H153" s="98">
        <f t="shared" si="53"/>
        <v>6912</v>
      </c>
      <c r="J153">
        <f t="shared" si="42"/>
        <v>9600.0000000000018</v>
      </c>
      <c r="K153">
        <f>VLOOKUP(A153,building!$C$2:$R$11,16,FALSE)+VLOOKUP(A153,building!$C$12:$R$21,16,FALSE)+VLOOKUP(A153,building!$C$22:$R$31,16,FALSE)+VLOOKUP(A153,building!$C$32:$R$41,16,FALSE)</f>
        <v>11200</v>
      </c>
      <c r="L153" s="44">
        <f t="shared" si="48"/>
        <v>0.29166666666666663</v>
      </c>
      <c r="M153" s="114">
        <f t="shared" si="43"/>
        <v>0.65624999999999989</v>
      </c>
    </row>
    <row r="154" spans="1:13">
      <c r="A154">
        <v>8</v>
      </c>
      <c r="B154" s="61" t="s">
        <v>809</v>
      </c>
      <c r="C154">
        <f t="shared" si="44"/>
        <v>204.00000000000003</v>
      </c>
      <c r="D154" s="37">
        <f>VLOOKUP(A154,building!$C$53:$W$62,21,FALSE)</f>
        <v>1800</v>
      </c>
      <c r="E154">
        <f t="shared" si="45"/>
        <v>8.8235294117647047</v>
      </c>
      <c r="F154" s="90">
        <f t="shared" si="46"/>
        <v>612.00000000000011</v>
      </c>
      <c r="G154">
        <f t="shared" si="47"/>
        <v>2.9411764705882346</v>
      </c>
      <c r="H154" s="98">
        <f>F154/1 * 24*20</f>
        <v>293760.00000000006</v>
      </c>
      <c r="J154">
        <f t="shared" si="42"/>
        <v>40800.000000000007</v>
      </c>
      <c r="K154">
        <f>VLOOKUP(A154,building!$C$2:$R$11,16,FALSE)+VLOOKUP(A154,building!$C$12:$R$21,16,FALSE)+VLOOKUP(A154,building!$C$22:$R$31,16,FALSE)+VLOOKUP(A154,building!$C$32:$R$41,16,FALSE)</f>
        <v>14400</v>
      </c>
      <c r="L154">
        <f t="shared" si="48"/>
        <v>8.8235294117647037E-2</v>
      </c>
      <c r="M154" s="114">
        <f t="shared" si="43"/>
        <v>0.19852941176470584</v>
      </c>
    </row>
    <row r="155" spans="1:13">
      <c r="A155">
        <v>8</v>
      </c>
      <c r="B155" s="62" t="s">
        <v>810</v>
      </c>
      <c r="C155">
        <f t="shared" si="44"/>
        <v>136</v>
      </c>
      <c r="D155" s="37">
        <f>VLOOKUP(A155,building!$C$53:$W$62,21,FALSE)</f>
        <v>1800</v>
      </c>
      <c r="E155">
        <f t="shared" si="45"/>
        <v>13.235294117647058</v>
      </c>
      <c r="F155" s="90">
        <f t="shared" si="46"/>
        <v>408</v>
      </c>
      <c r="G155">
        <f t="shared" si="47"/>
        <v>4.4117647058823533</v>
      </c>
      <c r="H155" s="98">
        <f>F155/2 * 24*20</f>
        <v>97920</v>
      </c>
      <c r="J155">
        <f t="shared" si="42"/>
        <v>34000</v>
      </c>
      <c r="K155">
        <f>VLOOKUP(A155,building!$C$2:$R$11,16,FALSE)+VLOOKUP(A155,building!$C$12:$R$21,16,FALSE)+VLOOKUP(A155,building!$C$22:$R$31,16,FALSE)+VLOOKUP(A155,building!$C$32:$R$41,16,FALSE)</f>
        <v>14400</v>
      </c>
      <c r="L155">
        <f t="shared" si="48"/>
        <v>0.10588235294117647</v>
      </c>
      <c r="M155" s="114">
        <f t="shared" si="43"/>
        <v>0.23823529411764705</v>
      </c>
    </row>
    <row r="156" spans="1:13">
      <c r="A156">
        <v>8</v>
      </c>
      <c r="B156" s="62" t="s">
        <v>811</v>
      </c>
      <c r="C156">
        <f t="shared" si="44"/>
        <v>136</v>
      </c>
      <c r="D156" s="37">
        <f>VLOOKUP(A156,building!$C$53:$W$62,21,FALSE)</f>
        <v>1800</v>
      </c>
      <c r="E156">
        <f t="shared" si="45"/>
        <v>13.235294117647058</v>
      </c>
      <c r="F156" s="90">
        <f t="shared" si="46"/>
        <v>408</v>
      </c>
      <c r="G156">
        <f t="shared" si="47"/>
        <v>4.4117647058823533</v>
      </c>
      <c r="H156" s="98">
        <f t="shared" ref="H156:H158" si="54">F156/2 * 24*20</f>
        <v>97920</v>
      </c>
      <c r="J156">
        <f t="shared" si="42"/>
        <v>34000</v>
      </c>
      <c r="K156">
        <f>VLOOKUP(A156,building!$C$2:$R$11,16,FALSE)+VLOOKUP(A156,building!$C$12:$R$21,16,FALSE)+VLOOKUP(A156,building!$C$22:$R$31,16,FALSE)+VLOOKUP(A156,building!$C$32:$R$41,16,FALSE)</f>
        <v>14400</v>
      </c>
      <c r="L156">
        <f t="shared" si="48"/>
        <v>0.10588235294117647</v>
      </c>
      <c r="M156" s="114">
        <f t="shared" si="43"/>
        <v>0.23823529411764705</v>
      </c>
    </row>
    <row r="157" spans="1:13" ht="13.5" thickBot="1">
      <c r="A157">
        <v>8</v>
      </c>
      <c r="B157" s="63" t="s">
        <v>812</v>
      </c>
      <c r="C157">
        <f t="shared" si="44"/>
        <v>136</v>
      </c>
      <c r="D157" s="37">
        <f>VLOOKUP(A157,building!$C$53:$W$62,21,FALSE)</f>
        <v>1800</v>
      </c>
      <c r="E157">
        <f t="shared" si="45"/>
        <v>13.235294117647058</v>
      </c>
      <c r="F157" s="90">
        <f t="shared" si="46"/>
        <v>408</v>
      </c>
      <c r="G157">
        <f t="shared" si="47"/>
        <v>4.4117647058823533</v>
      </c>
      <c r="H157" s="98">
        <f t="shared" si="54"/>
        <v>97920</v>
      </c>
      <c r="J157">
        <f t="shared" si="42"/>
        <v>34000</v>
      </c>
      <c r="K157">
        <f>VLOOKUP(A157,building!$C$2:$R$11,16,FALSE)+VLOOKUP(A157,building!$C$12:$R$21,16,FALSE)+VLOOKUP(A157,building!$C$22:$R$31,16,FALSE)+VLOOKUP(A157,building!$C$32:$R$41,16,FALSE)</f>
        <v>14400</v>
      </c>
      <c r="L157">
        <f t="shared" si="48"/>
        <v>0.10588235294117647</v>
      </c>
      <c r="M157" s="114">
        <f t="shared" si="43"/>
        <v>0.23823529411764705</v>
      </c>
    </row>
    <row r="158" spans="1:13">
      <c r="A158">
        <v>8</v>
      </c>
      <c r="B158" s="61" t="s">
        <v>813</v>
      </c>
      <c r="C158">
        <f t="shared" si="44"/>
        <v>136</v>
      </c>
      <c r="D158" s="37">
        <f>VLOOKUP(A158,building!$C$53:$W$62,21,FALSE)</f>
        <v>1800</v>
      </c>
      <c r="E158">
        <f t="shared" si="45"/>
        <v>13.235294117647058</v>
      </c>
      <c r="F158" s="90">
        <f t="shared" si="46"/>
        <v>408</v>
      </c>
      <c r="G158">
        <f t="shared" si="47"/>
        <v>4.4117647058823533</v>
      </c>
      <c r="H158" s="98">
        <f t="shared" si="54"/>
        <v>97920</v>
      </c>
      <c r="J158">
        <f t="shared" si="42"/>
        <v>27200</v>
      </c>
      <c r="K158">
        <f>VLOOKUP(A158,building!$C$2:$R$11,16,FALSE)+VLOOKUP(A158,building!$C$12:$R$21,16,FALSE)+VLOOKUP(A158,building!$C$22:$R$31,16,FALSE)+VLOOKUP(A158,building!$C$32:$R$41,16,FALSE)</f>
        <v>14400</v>
      </c>
      <c r="L158">
        <f t="shared" si="48"/>
        <v>0.13235294117647059</v>
      </c>
      <c r="M158" s="114">
        <f t="shared" si="43"/>
        <v>0.29779411764705882</v>
      </c>
    </row>
    <row r="159" spans="1:13">
      <c r="A159">
        <v>8</v>
      </c>
      <c r="B159" s="62" t="s">
        <v>814</v>
      </c>
      <c r="C159">
        <f t="shared" si="44"/>
        <v>51.000000000000007</v>
      </c>
      <c r="D159" s="37">
        <f>VLOOKUP(A159,building!$C$53:$W$62,21,FALSE)</f>
        <v>1800</v>
      </c>
      <c r="E159">
        <f t="shared" si="45"/>
        <v>35.294117647058819</v>
      </c>
      <c r="F159" s="90">
        <f t="shared" si="46"/>
        <v>153.00000000000003</v>
      </c>
      <c r="G159">
        <f t="shared" si="47"/>
        <v>11.764705882352938</v>
      </c>
      <c r="H159" s="98">
        <f>F159/4 * 24*20</f>
        <v>18360.000000000004</v>
      </c>
      <c r="J159">
        <f t="shared" si="42"/>
        <v>12750.000000000002</v>
      </c>
      <c r="K159">
        <f>VLOOKUP(A159,building!$C$2:$R$11,16,FALSE)+VLOOKUP(A159,building!$C$12:$R$21,16,FALSE)+VLOOKUP(A159,building!$C$22:$R$31,16,FALSE)+VLOOKUP(A159,building!$C$32:$R$41,16,FALSE)</f>
        <v>14400</v>
      </c>
      <c r="L159">
        <f t="shared" si="48"/>
        <v>0.28235294117647053</v>
      </c>
      <c r="M159" s="114">
        <f t="shared" si="43"/>
        <v>0.63529411764705868</v>
      </c>
    </row>
    <row r="160" spans="1:13">
      <c r="A160">
        <v>8</v>
      </c>
      <c r="B160" s="62" t="s">
        <v>815</v>
      </c>
      <c r="C160">
        <f t="shared" si="44"/>
        <v>51.000000000000007</v>
      </c>
      <c r="D160" s="37">
        <f>VLOOKUP(A160,building!$C$53:$W$62,21,FALSE)</f>
        <v>1800</v>
      </c>
      <c r="E160">
        <f t="shared" si="45"/>
        <v>35.294117647058819</v>
      </c>
      <c r="F160" s="90">
        <f t="shared" si="46"/>
        <v>153.00000000000003</v>
      </c>
      <c r="G160">
        <f t="shared" si="47"/>
        <v>11.764705882352938</v>
      </c>
      <c r="H160" s="98">
        <f t="shared" ref="H160:H162" si="55">F160/4 * 24*20</f>
        <v>18360.000000000004</v>
      </c>
      <c r="J160">
        <f t="shared" si="42"/>
        <v>12750.000000000002</v>
      </c>
      <c r="K160">
        <f>VLOOKUP(A160,building!$C$2:$R$11,16,FALSE)+VLOOKUP(A160,building!$C$12:$R$21,16,FALSE)+VLOOKUP(A160,building!$C$22:$R$31,16,FALSE)+VLOOKUP(A160,building!$C$32:$R$41,16,FALSE)</f>
        <v>14400</v>
      </c>
      <c r="L160">
        <f t="shared" si="48"/>
        <v>0.28235294117647053</v>
      </c>
      <c r="M160" s="114">
        <f t="shared" si="43"/>
        <v>0.63529411764705868</v>
      </c>
    </row>
    <row r="161" spans="1:13" ht="13.5" thickBot="1">
      <c r="A161">
        <v>8</v>
      </c>
      <c r="B161" s="63" t="s">
        <v>816</v>
      </c>
      <c r="C161">
        <f t="shared" si="44"/>
        <v>51.000000000000007</v>
      </c>
      <c r="D161" s="37">
        <f>VLOOKUP(A161,building!$C$53:$W$62,21,FALSE)</f>
        <v>1800</v>
      </c>
      <c r="E161">
        <f t="shared" si="45"/>
        <v>35.294117647058819</v>
      </c>
      <c r="F161" s="90">
        <f t="shared" si="46"/>
        <v>153.00000000000003</v>
      </c>
      <c r="G161">
        <f t="shared" si="47"/>
        <v>11.764705882352938</v>
      </c>
      <c r="H161" s="98">
        <f t="shared" si="55"/>
        <v>18360.000000000004</v>
      </c>
      <c r="J161">
        <f t="shared" si="42"/>
        <v>12750.000000000002</v>
      </c>
      <c r="K161">
        <f>VLOOKUP(A161,building!$C$2:$R$11,16,FALSE)+VLOOKUP(A161,building!$C$12:$R$21,16,FALSE)+VLOOKUP(A161,building!$C$22:$R$31,16,FALSE)+VLOOKUP(A161,building!$C$32:$R$41,16,FALSE)</f>
        <v>14400</v>
      </c>
      <c r="L161">
        <f t="shared" si="48"/>
        <v>0.28235294117647053</v>
      </c>
      <c r="M161" s="114">
        <f t="shared" si="43"/>
        <v>0.63529411764705868</v>
      </c>
    </row>
    <row r="162" spans="1:13">
      <c r="A162">
        <v>8</v>
      </c>
      <c r="B162" s="61" t="s">
        <v>817</v>
      </c>
      <c r="C162">
        <f t="shared" si="44"/>
        <v>51.000000000000007</v>
      </c>
      <c r="D162" s="37">
        <f>VLOOKUP(A162,building!$C$53:$W$62,21,FALSE)</f>
        <v>1800</v>
      </c>
      <c r="E162">
        <f t="shared" si="45"/>
        <v>35.294117647058819</v>
      </c>
      <c r="F162" s="90">
        <f t="shared" si="46"/>
        <v>153.00000000000003</v>
      </c>
      <c r="G162">
        <f t="shared" si="47"/>
        <v>11.764705882352938</v>
      </c>
      <c r="H162" s="98">
        <f t="shared" si="55"/>
        <v>18360.000000000004</v>
      </c>
      <c r="J162">
        <f t="shared" si="42"/>
        <v>10200.000000000002</v>
      </c>
      <c r="K162">
        <f>VLOOKUP(A162,building!$C$2:$R$11,16,FALSE)+VLOOKUP(A162,building!$C$12:$R$21,16,FALSE)+VLOOKUP(A162,building!$C$22:$R$31,16,FALSE)+VLOOKUP(A162,building!$C$32:$R$41,16,FALSE)</f>
        <v>14400</v>
      </c>
      <c r="L162" s="44">
        <f t="shared" si="48"/>
        <v>0.35294117647058815</v>
      </c>
      <c r="M162" s="114">
        <f t="shared" si="43"/>
        <v>0.79411764705882337</v>
      </c>
    </row>
    <row r="163" spans="1:13">
      <c r="A163">
        <v>8</v>
      </c>
      <c r="B163" s="62" t="s">
        <v>818</v>
      </c>
      <c r="C163">
        <f t="shared" si="44"/>
        <v>40.800000000000004</v>
      </c>
      <c r="D163" s="37">
        <f>VLOOKUP(A163,building!$C$53:$W$62,21,FALSE)</f>
        <v>1800</v>
      </c>
      <c r="E163">
        <f t="shared" si="45"/>
        <v>44.117647058823522</v>
      </c>
      <c r="F163" s="90">
        <f t="shared" si="46"/>
        <v>122.4</v>
      </c>
      <c r="G163">
        <f t="shared" si="47"/>
        <v>14.705882352941176</v>
      </c>
      <c r="H163" s="98">
        <f>F163/8 * 24*20</f>
        <v>7344.0000000000009</v>
      </c>
      <c r="J163">
        <f t="shared" si="42"/>
        <v>10200.000000000002</v>
      </c>
      <c r="K163">
        <f>VLOOKUP(A163,building!$C$2:$R$11,16,FALSE)+VLOOKUP(A163,building!$C$12:$R$21,16,FALSE)+VLOOKUP(A163,building!$C$22:$R$31,16,FALSE)+VLOOKUP(A163,building!$C$32:$R$41,16,FALSE)</f>
        <v>14400</v>
      </c>
      <c r="L163" s="44">
        <f t="shared" si="48"/>
        <v>0.35294117647058815</v>
      </c>
      <c r="M163" s="114">
        <f t="shared" si="43"/>
        <v>0.79411764705882337</v>
      </c>
    </row>
    <row r="164" spans="1:13">
      <c r="A164">
        <v>8</v>
      </c>
      <c r="B164" s="62" t="s">
        <v>819</v>
      </c>
      <c r="C164">
        <f t="shared" si="44"/>
        <v>40.800000000000004</v>
      </c>
      <c r="D164" s="37">
        <f>VLOOKUP(A164,building!$C$53:$W$62,21,FALSE)</f>
        <v>1800</v>
      </c>
      <c r="E164">
        <f t="shared" si="45"/>
        <v>44.117647058823522</v>
      </c>
      <c r="F164" s="90">
        <f t="shared" si="46"/>
        <v>122.4</v>
      </c>
      <c r="G164">
        <f t="shared" si="47"/>
        <v>14.705882352941176</v>
      </c>
      <c r="H164" s="98">
        <f t="shared" ref="H164:H165" si="56">F164/8 * 24*20</f>
        <v>7344.0000000000009</v>
      </c>
      <c r="J164">
        <f t="shared" si="42"/>
        <v>10200.000000000002</v>
      </c>
      <c r="K164">
        <f>VLOOKUP(A164,building!$C$2:$R$11,16,FALSE)+VLOOKUP(A164,building!$C$12:$R$21,16,FALSE)+VLOOKUP(A164,building!$C$22:$R$31,16,FALSE)+VLOOKUP(A164,building!$C$32:$R$41,16,FALSE)</f>
        <v>14400</v>
      </c>
      <c r="L164" s="44">
        <f t="shared" si="48"/>
        <v>0.35294117647058815</v>
      </c>
      <c r="M164" s="114">
        <f t="shared" si="43"/>
        <v>0.79411764705882337</v>
      </c>
    </row>
    <row r="165" spans="1:13" ht="13.5" thickBot="1">
      <c r="A165">
        <v>8</v>
      </c>
      <c r="B165" s="63" t="s">
        <v>820</v>
      </c>
      <c r="C165">
        <f t="shared" si="44"/>
        <v>40.800000000000004</v>
      </c>
      <c r="D165" s="37">
        <f>VLOOKUP(A165,building!$C$53:$W$62,21,FALSE)</f>
        <v>1800</v>
      </c>
      <c r="E165">
        <f t="shared" si="45"/>
        <v>44.117647058823522</v>
      </c>
      <c r="F165" s="90">
        <f t="shared" si="46"/>
        <v>122.4</v>
      </c>
      <c r="G165">
        <f t="shared" si="47"/>
        <v>14.705882352941176</v>
      </c>
      <c r="H165" s="98">
        <f t="shared" si="56"/>
        <v>7344.0000000000009</v>
      </c>
      <c r="J165">
        <f t="shared" si="42"/>
        <v>10200.000000000002</v>
      </c>
      <c r="K165">
        <f>VLOOKUP(A165,building!$C$2:$R$11,16,FALSE)+VLOOKUP(A165,building!$C$12:$R$21,16,FALSE)+VLOOKUP(A165,building!$C$22:$R$31,16,FALSE)+VLOOKUP(A165,building!$C$32:$R$41,16,FALSE)</f>
        <v>14400</v>
      </c>
      <c r="L165" s="44">
        <f t="shared" si="48"/>
        <v>0.35294117647058815</v>
      </c>
      <c r="M165" s="114">
        <f t="shared" si="43"/>
        <v>0.79411764705882337</v>
      </c>
    </row>
    <row r="166" spans="1:13">
      <c r="A166">
        <v>9</v>
      </c>
      <c r="B166" s="61" t="s">
        <v>809</v>
      </c>
      <c r="C166">
        <f t="shared" si="44"/>
        <v>216</v>
      </c>
      <c r="D166" s="37">
        <f>VLOOKUP(A166,building!$C$53:$W$62,21,FALSE)</f>
        <v>2250</v>
      </c>
      <c r="E166">
        <f t="shared" si="45"/>
        <v>10.416666666666666</v>
      </c>
      <c r="F166" s="90">
        <f t="shared" si="46"/>
        <v>648</v>
      </c>
      <c r="G166">
        <f t="shared" si="47"/>
        <v>3.4722222222222223</v>
      </c>
      <c r="H166" s="98">
        <f>F166/1 * 24*20</f>
        <v>311040</v>
      </c>
      <c r="J166">
        <f t="shared" ref="J166:J189" si="57">(3600/VLOOKUP(B166,$A$2:$J$13,8,FALSE))*(0.9+A166/10)*VLOOKUP(B166,$A$2:$V$13,22,FALSE)</f>
        <v>43200</v>
      </c>
      <c r="K166">
        <f>VLOOKUP(A166,building!$C$2:$R$11,16,FALSE)+VLOOKUP(A166,building!$C$12:$R$21,16,FALSE)+VLOOKUP(A166,building!$C$22:$R$31,16,FALSE)+VLOOKUP(A166,building!$C$32:$R$41,16,FALSE)</f>
        <v>18000</v>
      </c>
      <c r="L166">
        <f t="shared" si="48"/>
        <v>0.10416666666666667</v>
      </c>
      <c r="M166" s="114">
        <f t="shared" si="43"/>
        <v>0.234375</v>
      </c>
    </row>
    <row r="167" spans="1:13">
      <c r="A167">
        <v>9</v>
      </c>
      <c r="B167" s="62" t="s">
        <v>810</v>
      </c>
      <c r="C167">
        <f t="shared" si="44"/>
        <v>144</v>
      </c>
      <c r="D167" s="37">
        <f>VLOOKUP(A167,building!$C$53:$W$62,21,FALSE)</f>
        <v>2250</v>
      </c>
      <c r="E167">
        <f t="shared" si="45"/>
        <v>15.625</v>
      </c>
      <c r="F167" s="90">
        <f t="shared" si="46"/>
        <v>432</v>
      </c>
      <c r="G167">
        <f t="shared" si="47"/>
        <v>5.208333333333333</v>
      </c>
      <c r="H167" s="98">
        <f>F167/2 * 24*20</f>
        <v>103680</v>
      </c>
      <c r="J167">
        <f t="shared" si="57"/>
        <v>36000</v>
      </c>
      <c r="K167">
        <f>VLOOKUP(A167,building!$C$2:$R$11,16,FALSE)+VLOOKUP(A167,building!$C$12:$R$21,16,FALSE)+VLOOKUP(A167,building!$C$22:$R$31,16,FALSE)+VLOOKUP(A167,building!$C$32:$R$41,16,FALSE)</f>
        <v>18000</v>
      </c>
      <c r="L167">
        <f t="shared" si="48"/>
        <v>0.125</v>
      </c>
      <c r="M167" s="114">
        <f t="shared" si="43"/>
        <v>0.28125</v>
      </c>
    </row>
    <row r="168" spans="1:13">
      <c r="A168">
        <v>9</v>
      </c>
      <c r="B168" s="62" t="s">
        <v>811</v>
      </c>
      <c r="C168">
        <f t="shared" si="44"/>
        <v>144</v>
      </c>
      <c r="D168" s="37">
        <f>VLOOKUP(A168,building!$C$53:$W$62,21,FALSE)</f>
        <v>2250</v>
      </c>
      <c r="E168">
        <f t="shared" si="45"/>
        <v>15.625</v>
      </c>
      <c r="F168" s="90">
        <f t="shared" si="46"/>
        <v>432</v>
      </c>
      <c r="G168">
        <f t="shared" si="47"/>
        <v>5.208333333333333</v>
      </c>
      <c r="H168" s="98">
        <f t="shared" ref="H168:H170" si="58">F168/2 * 24*20</f>
        <v>103680</v>
      </c>
      <c r="J168">
        <f t="shared" si="57"/>
        <v>36000</v>
      </c>
      <c r="K168">
        <f>VLOOKUP(A168,building!$C$2:$R$11,16,FALSE)+VLOOKUP(A168,building!$C$12:$R$21,16,FALSE)+VLOOKUP(A168,building!$C$22:$R$31,16,FALSE)+VLOOKUP(A168,building!$C$32:$R$41,16,FALSE)</f>
        <v>18000</v>
      </c>
      <c r="L168">
        <f t="shared" si="48"/>
        <v>0.125</v>
      </c>
      <c r="M168" s="114">
        <f t="shared" si="43"/>
        <v>0.28125</v>
      </c>
    </row>
    <row r="169" spans="1:13" ht="13.5" thickBot="1">
      <c r="A169">
        <v>9</v>
      </c>
      <c r="B169" s="63" t="s">
        <v>812</v>
      </c>
      <c r="C169">
        <f t="shared" si="44"/>
        <v>144</v>
      </c>
      <c r="D169" s="37">
        <f>VLOOKUP(A169,building!$C$53:$W$62,21,FALSE)</f>
        <v>2250</v>
      </c>
      <c r="E169">
        <f t="shared" si="45"/>
        <v>15.625</v>
      </c>
      <c r="F169" s="90">
        <f t="shared" si="46"/>
        <v>432</v>
      </c>
      <c r="G169">
        <f t="shared" si="47"/>
        <v>5.208333333333333</v>
      </c>
      <c r="H169" s="98">
        <f t="shared" si="58"/>
        <v>103680</v>
      </c>
      <c r="J169">
        <f t="shared" si="57"/>
        <v>36000</v>
      </c>
      <c r="K169">
        <f>VLOOKUP(A169,building!$C$2:$R$11,16,FALSE)+VLOOKUP(A169,building!$C$12:$R$21,16,FALSE)+VLOOKUP(A169,building!$C$22:$R$31,16,FALSE)+VLOOKUP(A169,building!$C$32:$R$41,16,FALSE)</f>
        <v>18000</v>
      </c>
      <c r="L169">
        <f t="shared" si="48"/>
        <v>0.125</v>
      </c>
      <c r="M169" s="114">
        <f t="shared" si="43"/>
        <v>0.28125</v>
      </c>
    </row>
    <row r="170" spans="1:13">
      <c r="A170">
        <v>9</v>
      </c>
      <c r="B170" s="61" t="s">
        <v>813</v>
      </c>
      <c r="C170">
        <f t="shared" si="44"/>
        <v>144</v>
      </c>
      <c r="D170" s="37">
        <f>VLOOKUP(A170,building!$C$53:$W$62,21,FALSE)</f>
        <v>2250</v>
      </c>
      <c r="E170">
        <f t="shared" si="45"/>
        <v>15.625</v>
      </c>
      <c r="F170" s="90">
        <f t="shared" si="46"/>
        <v>432</v>
      </c>
      <c r="G170">
        <f t="shared" si="47"/>
        <v>5.208333333333333</v>
      </c>
      <c r="H170" s="98">
        <f t="shared" si="58"/>
        <v>103680</v>
      </c>
      <c r="J170">
        <f t="shared" si="57"/>
        <v>28800</v>
      </c>
      <c r="K170">
        <f>VLOOKUP(A170,building!$C$2:$R$11,16,FALSE)+VLOOKUP(A170,building!$C$12:$R$21,16,FALSE)+VLOOKUP(A170,building!$C$22:$R$31,16,FALSE)+VLOOKUP(A170,building!$C$32:$R$41,16,FALSE)</f>
        <v>18000</v>
      </c>
      <c r="L170">
        <f t="shared" si="48"/>
        <v>0.15625</v>
      </c>
      <c r="M170" s="114">
        <f t="shared" si="43"/>
        <v>0.3515625</v>
      </c>
    </row>
    <row r="171" spans="1:13">
      <c r="A171">
        <v>9</v>
      </c>
      <c r="B171" s="62" t="s">
        <v>814</v>
      </c>
      <c r="C171">
        <f t="shared" si="44"/>
        <v>54</v>
      </c>
      <c r="D171" s="37">
        <f>VLOOKUP(A171,building!$C$53:$W$62,21,FALSE)</f>
        <v>2250</v>
      </c>
      <c r="E171">
        <f t="shared" si="45"/>
        <v>41.666666666666664</v>
      </c>
      <c r="F171" s="90">
        <f t="shared" si="46"/>
        <v>162</v>
      </c>
      <c r="G171">
        <f t="shared" si="47"/>
        <v>13.888888888888889</v>
      </c>
      <c r="H171" s="98">
        <f>F171/4 * 24*20</f>
        <v>19440</v>
      </c>
      <c r="J171">
        <f t="shared" si="57"/>
        <v>13500</v>
      </c>
      <c r="K171">
        <f>VLOOKUP(A171,building!$C$2:$R$11,16,FALSE)+VLOOKUP(A171,building!$C$12:$R$21,16,FALSE)+VLOOKUP(A171,building!$C$22:$R$31,16,FALSE)+VLOOKUP(A171,building!$C$32:$R$41,16,FALSE)</f>
        <v>18000</v>
      </c>
      <c r="L171">
        <f t="shared" si="48"/>
        <v>0.33333333333333331</v>
      </c>
      <c r="M171" s="114">
        <f t="shared" si="43"/>
        <v>0.75</v>
      </c>
    </row>
    <row r="172" spans="1:13">
      <c r="A172">
        <v>9</v>
      </c>
      <c r="B172" s="62" t="s">
        <v>815</v>
      </c>
      <c r="C172">
        <f t="shared" si="44"/>
        <v>54</v>
      </c>
      <c r="D172" s="37">
        <f>VLOOKUP(A172,building!$C$53:$W$62,21,FALSE)</f>
        <v>2250</v>
      </c>
      <c r="E172">
        <f t="shared" si="45"/>
        <v>41.666666666666664</v>
      </c>
      <c r="F172" s="90">
        <f t="shared" si="46"/>
        <v>162</v>
      </c>
      <c r="G172">
        <f t="shared" si="47"/>
        <v>13.888888888888889</v>
      </c>
      <c r="H172" s="98">
        <f t="shared" ref="H172:H174" si="59">F172/4 * 24*20</f>
        <v>19440</v>
      </c>
      <c r="J172">
        <f t="shared" si="57"/>
        <v>13500</v>
      </c>
      <c r="K172">
        <f>VLOOKUP(A172,building!$C$2:$R$11,16,FALSE)+VLOOKUP(A172,building!$C$12:$R$21,16,FALSE)+VLOOKUP(A172,building!$C$22:$R$31,16,FALSE)+VLOOKUP(A172,building!$C$32:$R$41,16,FALSE)</f>
        <v>18000</v>
      </c>
      <c r="L172">
        <f t="shared" si="48"/>
        <v>0.33333333333333331</v>
      </c>
      <c r="M172" s="114">
        <f t="shared" si="43"/>
        <v>0.75</v>
      </c>
    </row>
    <row r="173" spans="1:13" ht="13.5" thickBot="1">
      <c r="A173">
        <v>9</v>
      </c>
      <c r="B173" s="63" t="s">
        <v>816</v>
      </c>
      <c r="C173">
        <f t="shared" si="44"/>
        <v>54</v>
      </c>
      <c r="D173" s="37">
        <f>VLOOKUP(A173,building!$C$53:$W$62,21,FALSE)</f>
        <v>2250</v>
      </c>
      <c r="E173">
        <f t="shared" si="45"/>
        <v>41.666666666666664</v>
      </c>
      <c r="F173" s="90">
        <f t="shared" si="46"/>
        <v>162</v>
      </c>
      <c r="G173">
        <f t="shared" si="47"/>
        <v>13.888888888888889</v>
      </c>
      <c r="H173" s="98">
        <f t="shared" si="59"/>
        <v>19440</v>
      </c>
      <c r="J173">
        <f t="shared" si="57"/>
        <v>13500</v>
      </c>
      <c r="K173">
        <f>VLOOKUP(A173,building!$C$2:$R$11,16,FALSE)+VLOOKUP(A173,building!$C$12:$R$21,16,FALSE)+VLOOKUP(A173,building!$C$22:$R$31,16,FALSE)+VLOOKUP(A173,building!$C$32:$R$41,16,FALSE)</f>
        <v>18000</v>
      </c>
      <c r="L173">
        <f t="shared" si="48"/>
        <v>0.33333333333333331</v>
      </c>
      <c r="M173" s="114">
        <f t="shared" si="43"/>
        <v>0.75</v>
      </c>
    </row>
    <row r="174" spans="1:13">
      <c r="A174">
        <v>9</v>
      </c>
      <c r="B174" s="61" t="s">
        <v>817</v>
      </c>
      <c r="C174">
        <f t="shared" si="44"/>
        <v>54</v>
      </c>
      <c r="D174" s="37">
        <f>VLOOKUP(A174,building!$C$53:$W$62,21,FALSE)</f>
        <v>2250</v>
      </c>
      <c r="E174">
        <f t="shared" si="45"/>
        <v>41.666666666666664</v>
      </c>
      <c r="F174" s="90">
        <f t="shared" si="46"/>
        <v>162</v>
      </c>
      <c r="G174">
        <f t="shared" si="47"/>
        <v>13.888888888888889</v>
      </c>
      <c r="H174" s="98">
        <f t="shared" si="59"/>
        <v>19440</v>
      </c>
      <c r="J174">
        <f t="shared" si="57"/>
        <v>10800</v>
      </c>
      <c r="K174">
        <f>VLOOKUP(A174,building!$C$2:$R$11,16,FALSE)+VLOOKUP(A174,building!$C$12:$R$21,16,FALSE)+VLOOKUP(A174,building!$C$22:$R$31,16,FALSE)+VLOOKUP(A174,building!$C$32:$R$41,16,FALSE)</f>
        <v>18000</v>
      </c>
      <c r="L174">
        <f t="shared" si="48"/>
        <v>0.41666666666666669</v>
      </c>
      <c r="M174" s="114">
        <f t="shared" si="43"/>
        <v>0.9375</v>
      </c>
    </row>
    <row r="175" spans="1:13">
      <c r="A175">
        <v>9</v>
      </c>
      <c r="B175" s="62" t="s">
        <v>818</v>
      </c>
      <c r="C175">
        <f t="shared" si="44"/>
        <v>43.2</v>
      </c>
      <c r="D175" s="37">
        <f>VLOOKUP(A175,building!$C$53:$W$62,21,FALSE)</f>
        <v>2250</v>
      </c>
      <c r="E175">
        <f t="shared" si="45"/>
        <v>52.083333333333329</v>
      </c>
      <c r="F175" s="90">
        <f t="shared" si="46"/>
        <v>129.60000000000002</v>
      </c>
      <c r="G175">
        <f t="shared" si="47"/>
        <v>17.361111111111107</v>
      </c>
      <c r="H175" s="98">
        <f>F175/8 * 24*20</f>
        <v>7776.0000000000018</v>
      </c>
      <c r="J175">
        <f t="shared" si="57"/>
        <v>10800</v>
      </c>
      <c r="K175">
        <f>VLOOKUP(A175,building!$C$2:$R$11,16,FALSE)+VLOOKUP(A175,building!$C$12:$R$21,16,FALSE)+VLOOKUP(A175,building!$C$22:$R$31,16,FALSE)+VLOOKUP(A175,building!$C$32:$R$41,16,FALSE)</f>
        <v>18000</v>
      </c>
      <c r="L175" s="44">
        <f t="shared" si="48"/>
        <v>0.41666666666666669</v>
      </c>
      <c r="M175" s="114">
        <f t="shared" si="43"/>
        <v>0.9375</v>
      </c>
    </row>
    <row r="176" spans="1:13">
      <c r="A176">
        <v>9</v>
      </c>
      <c r="B176" s="62" t="s">
        <v>819</v>
      </c>
      <c r="C176">
        <f t="shared" si="44"/>
        <v>43.2</v>
      </c>
      <c r="D176" s="37">
        <f>VLOOKUP(A176,building!$C$53:$W$62,21,FALSE)</f>
        <v>2250</v>
      </c>
      <c r="E176">
        <f t="shared" si="45"/>
        <v>52.083333333333329</v>
      </c>
      <c r="F176" s="90">
        <f t="shared" si="46"/>
        <v>129.60000000000002</v>
      </c>
      <c r="G176">
        <f t="shared" si="47"/>
        <v>17.361111111111107</v>
      </c>
      <c r="H176" s="98">
        <f t="shared" ref="H176:H177" si="60">F176/8 * 24*20</f>
        <v>7776.0000000000018</v>
      </c>
      <c r="J176">
        <f t="shared" si="57"/>
        <v>10800</v>
      </c>
      <c r="K176">
        <f>VLOOKUP(A176,building!$C$2:$R$11,16,FALSE)+VLOOKUP(A176,building!$C$12:$R$21,16,FALSE)+VLOOKUP(A176,building!$C$22:$R$31,16,FALSE)+VLOOKUP(A176,building!$C$32:$R$41,16,FALSE)</f>
        <v>18000</v>
      </c>
      <c r="L176" s="44">
        <f t="shared" si="48"/>
        <v>0.41666666666666669</v>
      </c>
      <c r="M176" s="114">
        <f t="shared" si="43"/>
        <v>0.9375</v>
      </c>
    </row>
    <row r="177" spans="1:13" ht="13.5" thickBot="1">
      <c r="A177">
        <v>9</v>
      </c>
      <c r="B177" s="63" t="s">
        <v>820</v>
      </c>
      <c r="C177">
        <f t="shared" si="44"/>
        <v>43.2</v>
      </c>
      <c r="D177" s="37">
        <f>VLOOKUP(A177,building!$C$53:$W$62,21,FALSE)</f>
        <v>2250</v>
      </c>
      <c r="E177">
        <f t="shared" si="45"/>
        <v>52.083333333333329</v>
      </c>
      <c r="F177" s="90">
        <f t="shared" si="46"/>
        <v>129.60000000000002</v>
      </c>
      <c r="G177">
        <f t="shared" si="47"/>
        <v>17.361111111111107</v>
      </c>
      <c r="H177" s="98">
        <f t="shared" si="60"/>
        <v>7776.0000000000018</v>
      </c>
      <c r="J177">
        <f t="shared" si="57"/>
        <v>10800</v>
      </c>
      <c r="K177">
        <f>VLOOKUP(A177,building!$C$2:$R$11,16,FALSE)+VLOOKUP(A177,building!$C$12:$R$21,16,FALSE)+VLOOKUP(A177,building!$C$22:$R$31,16,FALSE)+VLOOKUP(A177,building!$C$32:$R$41,16,FALSE)</f>
        <v>18000</v>
      </c>
      <c r="L177" s="44">
        <f t="shared" si="48"/>
        <v>0.41666666666666669</v>
      </c>
      <c r="M177" s="114">
        <f t="shared" si="43"/>
        <v>0.9375</v>
      </c>
    </row>
    <row r="178" spans="1:13">
      <c r="A178">
        <v>10</v>
      </c>
      <c r="B178" s="61" t="s">
        <v>809</v>
      </c>
      <c r="C178">
        <f t="shared" si="44"/>
        <v>228</v>
      </c>
      <c r="D178" s="37">
        <f>VLOOKUP(A178,building!$C$53:$W$62,21,FALSE)</f>
        <v>2750</v>
      </c>
      <c r="E178">
        <f t="shared" si="45"/>
        <v>12.06140350877193</v>
      </c>
      <c r="F178" s="90">
        <f t="shared" si="46"/>
        <v>684</v>
      </c>
      <c r="G178">
        <f t="shared" si="47"/>
        <v>4.0204678362573096</v>
      </c>
      <c r="H178" s="98">
        <f>F178/1 * 24*20</f>
        <v>328320</v>
      </c>
      <c r="J178">
        <f t="shared" si="57"/>
        <v>45600</v>
      </c>
      <c r="K178">
        <f>VLOOKUP(A178,building!$C$2:$R$11,16,FALSE)+VLOOKUP(A178,building!$C$12:$R$21,16,FALSE)+VLOOKUP(A178,building!$C$22:$R$31,16,FALSE)+VLOOKUP(A178,building!$C$32:$R$41,16,FALSE)</f>
        <v>22000</v>
      </c>
      <c r="L178">
        <f t="shared" si="48"/>
        <v>0.1206140350877193</v>
      </c>
      <c r="M178" s="114">
        <f t="shared" si="43"/>
        <v>0.27138157894736842</v>
      </c>
    </row>
    <row r="179" spans="1:13">
      <c r="A179">
        <v>10</v>
      </c>
      <c r="B179" s="62" t="s">
        <v>810</v>
      </c>
      <c r="C179">
        <f t="shared" si="44"/>
        <v>152</v>
      </c>
      <c r="D179" s="37">
        <f>VLOOKUP(A179,building!$C$53:$W$62,21,FALSE)</f>
        <v>2750</v>
      </c>
      <c r="E179">
        <f t="shared" si="45"/>
        <v>18.092105263157894</v>
      </c>
      <c r="F179" s="90">
        <f t="shared" si="46"/>
        <v>456</v>
      </c>
      <c r="G179">
        <f t="shared" si="47"/>
        <v>6.0307017543859649</v>
      </c>
      <c r="H179" s="98">
        <f>F179/2 * 24*20</f>
        <v>109440</v>
      </c>
      <c r="J179">
        <f t="shared" si="57"/>
        <v>38000</v>
      </c>
      <c r="K179">
        <f>VLOOKUP(A179,building!$C$2:$R$11,16,FALSE)+VLOOKUP(A179,building!$C$12:$R$21,16,FALSE)+VLOOKUP(A179,building!$C$22:$R$31,16,FALSE)+VLOOKUP(A179,building!$C$32:$R$41,16,FALSE)</f>
        <v>22000</v>
      </c>
      <c r="L179" s="98">
        <f t="shared" si="48"/>
        <v>0.14473684210526316</v>
      </c>
      <c r="M179" s="114">
        <f t="shared" si="43"/>
        <v>0.32565789473684215</v>
      </c>
    </row>
    <row r="180" spans="1:13">
      <c r="A180">
        <v>10</v>
      </c>
      <c r="B180" s="62" t="s">
        <v>811</v>
      </c>
      <c r="C180">
        <f t="shared" si="44"/>
        <v>152</v>
      </c>
      <c r="D180" s="37">
        <f>VLOOKUP(A180,building!$C$53:$W$62,21,FALSE)</f>
        <v>2750</v>
      </c>
      <c r="E180">
        <f t="shared" si="45"/>
        <v>18.092105263157894</v>
      </c>
      <c r="F180" s="90">
        <f t="shared" si="46"/>
        <v>456</v>
      </c>
      <c r="G180">
        <f t="shared" si="47"/>
        <v>6.0307017543859649</v>
      </c>
      <c r="H180" s="98">
        <f t="shared" ref="H180:H182" si="61">F180/2 * 24*20</f>
        <v>109440</v>
      </c>
      <c r="J180">
        <f t="shared" si="57"/>
        <v>38000</v>
      </c>
      <c r="K180">
        <f>VLOOKUP(A180,building!$C$2:$R$11,16,FALSE)+VLOOKUP(A180,building!$C$12:$R$21,16,FALSE)+VLOOKUP(A180,building!$C$22:$R$31,16,FALSE)+VLOOKUP(A180,building!$C$32:$R$41,16,FALSE)</f>
        <v>22000</v>
      </c>
      <c r="L180">
        <f t="shared" si="48"/>
        <v>0.14473684210526316</v>
      </c>
      <c r="M180">
        <f>L180*2.25</f>
        <v>0.32565789473684215</v>
      </c>
    </row>
    <row r="181" spans="1:13" ht="13.5" thickBot="1">
      <c r="A181">
        <v>10</v>
      </c>
      <c r="B181" s="63" t="s">
        <v>812</v>
      </c>
      <c r="C181">
        <f t="shared" si="44"/>
        <v>152</v>
      </c>
      <c r="D181" s="37">
        <f>VLOOKUP(A181,building!$C$53:$W$62,21,FALSE)</f>
        <v>2750</v>
      </c>
      <c r="E181">
        <f t="shared" si="45"/>
        <v>18.092105263157894</v>
      </c>
      <c r="F181" s="90">
        <f t="shared" si="46"/>
        <v>456</v>
      </c>
      <c r="G181">
        <f t="shared" si="47"/>
        <v>6.0307017543859649</v>
      </c>
      <c r="H181" s="98">
        <f t="shared" si="61"/>
        <v>109440</v>
      </c>
      <c r="J181">
        <f t="shared" si="57"/>
        <v>38000</v>
      </c>
      <c r="K181">
        <f>VLOOKUP(A181,building!$C$2:$R$11,16,FALSE)+VLOOKUP(A181,building!$C$12:$R$21,16,FALSE)+VLOOKUP(A181,building!$C$22:$R$31,16,FALSE)+VLOOKUP(A181,building!$C$32:$R$41,16,FALSE)</f>
        <v>22000</v>
      </c>
      <c r="L181">
        <f t="shared" si="48"/>
        <v>0.14473684210526316</v>
      </c>
      <c r="M181" s="107">
        <f t="shared" ref="M181:M189" si="62">L181*2.25</f>
        <v>0.32565789473684215</v>
      </c>
    </row>
    <row r="182" spans="1:13">
      <c r="A182">
        <v>10</v>
      </c>
      <c r="B182" s="61" t="s">
        <v>813</v>
      </c>
      <c r="C182">
        <f t="shared" si="44"/>
        <v>152</v>
      </c>
      <c r="D182" s="37">
        <f>VLOOKUP(A182,building!$C$53:$W$62,21,FALSE)</f>
        <v>2750</v>
      </c>
      <c r="E182">
        <f t="shared" si="45"/>
        <v>18.092105263157894</v>
      </c>
      <c r="F182" s="90">
        <f t="shared" si="46"/>
        <v>456</v>
      </c>
      <c r="G182">
        <f t="shared" si="47"/>
        <v>6.0307017543859649</v>
      </c>
      <c r="H182" s="98">
        <f t="shared" si="61"/>
        <v>109440</v>
      </c>
      <c r="J182">
        <f t="shared" si="57"/>
        <v>30400</v>
      </c>
      <c r="K182">
        <f>VLOOKUP(A182,building!$C$2:$R$11,16,FALSE)+VLOOKUP(A182,building!$C$12:$R$21,16,FALSE)+VLOOKUP(A182,building!$C$22:$R$31,16,FALSE)+VLOOKUP(A182,building!$C$32:$R$41,16,FALSE)</f>
        <v>22000</v>
      </c>
      <c r="L182">
        <f t="shared" si="48"/>
        <v>0.18092105263157895</v>
      </c>
      <c r="M182" s="107">
        <f t="shared" si="62"/>
        <v>0.40707236842105265</v>
      </c>
    </row>
    <row r="183" spans="1:13">
      <c r="A183">
        <v>10</v>
      </c>
      <c r="B183" s="62" t="s">
        <v>814</v>
      </c>
      <c r="C183">
        <f t="shared" si="44"/>
        <v>57</v>
      </c>
      <c r="D183" s="37">
        <f>VLOOKUP(A183,building!$C$53:$W$62,21,FALSE)</f>
        <v>2750</v>
      </c>
      <c r="E183">
        <f t="shared" si="45"/>
        <v>48.245614035087719</v>
      </c>
      <c r="F183" s="90">
        <f t="shared" si="46"/>
        <v>171</v>
      </c>
      <c r="G183">
        <f t="shared" si="47"/>
        <v>16.081871345029239</v>
      </c>
      <c r="H183" s="98">
        <f>F183/4 * 24*20</f>
        <v>20520</v>
      </c>
      <c r="J183">
        <f t="shared" si="57"/>
        <v>14250</v>
      </c>
      <c r="K183">
        <f>VLOOKUP(A183,building!$C$2:$R$11,16,FALSE)+VLOOKUP(A183,building!$C$12:$R$21,16,FALSE)+VLOOKUP(A183,building!$C$22:$R$31,16,FALSE)+VLOOKUP(A183,building!$C$32:$R$41,16,FALSE)</f>
        <v>22000</v>
      </c>
      <c r="L183">
        <f t="shared" si="48"/>
        <v>0.38596491228070173</v>
      </c>
      <c r="M183" s="107">
        <f t="shared" si="62"/>
        <v>0.86842105263157887</v>
      </c>
    </row>
    <row r="184" spans="1:13">
      <c r="A184">
        <v>10</v>
      </c>
      <c r="B184" s="62" t="s">
        <v>815</v>
      </c>
      <c r="C184">
        <f t="shared" si="44"/>
        <v>57</v>
      </c>
      <c r="D184" s="37">
        <f>VLOOKUP(A184,building!$C$53:$W$62,21,FALSE)</f>
        <v>2750</v>
      </c>
      <c r="E184">
        <f t="shared" si="45"/>
        <v>48.245614035087719</v>
      </c>
      <c r="F184" s="90">
        <f t="shared" si="46"/>
        <v>171</v>
      </c>
      <c r="G184">
        <f t="shared" si="47"/>
        <v>16.081871345029239</v>
      </c>
      <c r="H184" s="98">
        <f t="shared" ref="H184:H186" si="63">F184/4 * 24*20</f>
        <v>20520</v>
      </c>
      <c r="J184">
        <f t="shared" si="57"/>
        <v>14250</v>
      </c>
      <c r="K184">
        <f>VLOOKUP(A184,building!$C$2:$R$11,16,FALSE)+VLOOKUP(A184,building!$C$12:$R$21,16,FALSE)+VLOOKUP(A184,building!$C$22:$R$31,16,FALSE)+VLOOKUP(A184,building!$C$32:$R$41,16,FALSE)</f>
        <v>22000</v>
      </c>
      <c r="L184">
        <f t="shared" si="48"/>
        <v>0.38596491228070173</v>
      </c>
      <c r="M184" s="107">
        <f t="shared" si="62"/>
        <v>0.86842105263157887</v>
      </c>
    </row>
    <row r="185" spans="1:13" ht="13.5" thickBot="1">
      <c r="A185">
        <v>10</v>
      </c>
      <c r="B185" s="63" t="s">
        <v>816</v>
      </c>
      <c r="C185">
        <f t="shared" si="44"/>
        <v>57</v>
      </c>
      <c r="D185" s="37">
        <f>VLOOKUP(A185,building!$C$53:$W$62,21,FALSE)</f>
        <v>2750</v>
      </c>
      <c r="E185">
        <f t="shared" si="45"/>
        <v>48.245614035087719</v>
      </c>
      <c r="F185" s="90">
        <f t="shared" si="46"/>
        <v>171</v>
      </c>
      <c r="G185">
        <f t="shared" si="47"/>
        <v>16.081871345029239</v>
      </c>
      <c r="H185" s="98">
        <f t="shared" si="63"/>
        <v>20520</v>
      </c>
      <c r="J185">
        <f t="shared" si="57"/>
        <v>14250</v>
      </c>
      <c r="K185">
        <f>VLOOKUP(A185,building!$C$2:$R$11,16,FALSE)+VLOOKUP(A185,building!$C$12:$R$21,16,FALSE)+VLOOKUP(A185,building!$C$22:$R$31,16,FALSE)+VLOOKUP(A185,building!$C$32:$R$41,16,FALSE)</f>
        <v>22000</v>
      </c>
      <c r="L185">
        <f t="shared" si="48"/>
        <v>0.38596491228070173</v>
      </c>
      <c r="M185" s="107">
        <f t="shared" si="62"/>
        <v>0.86842105263157887</v>
      </c>
    </row>
    <row r="186" spans="1:13">
      <c r="A186">
        <v>10</v>
      </c>
      <c r="B186" s="61" t="s">
        <v>817</v>
      </c>
      <c r="C186">
        <f t="shared" si="44"/>
        <v>57</v>
      </c>
      <c r="D186" s="37">
        <f>VLOOKUP(A186,building!$C$53:$W$62,21,FALSE)</f>
        <v>2750</v>
      </c>
      <c r="E186">
        <f t="shared" si="45"/>
        <v>48.245614035087719</v>
      </c>
      <c r="F186" s="90">
        <f t="shared" si="46"/>
        <v>171</v>
      </c>
      <c r="G186">
        <f t="shared" si="47"/>
        <v>16.081871345029239</v>
      </c>
      <c r="H186" s="98">
        <f t="shared" si="63"/>
        <v>20520</v>
      </c>
      <c r="J186">
        <f t="shared" si="57"/>
        <v>11400</v>
      </c>
      <c r="K186">
        <f>VLOOKUP(A186,building!$C$2:$R$11,16,FALSE)+VLOOKUP(A186,building!$C$12:$R$21,16,FALSE)+VLOOKUP(A186,building!$C$22:$R$31,16,FALSE)+VLOOKUP(A186,building!$C$32:$R$41,16,FALSE)</f>
        <v>22000</v>
      </c>
      <c r="L186">
        <f t="shared" si="48"/>
        <v>0.48245614035087719</v>
      </c>
      <c r="M186" s="107">
        <f t="shared" si="62"/>
        <v>1.0855263157894737</v>
      </c>
    </row>
    <row r="187" spans="1:13">
      <c r="A187">
        <v>10</v>
      </c>
      <c r="B187" s="62" t="s">
        <v>818</v>
      </c>
      <c r="C187">
        <f t="shared" si="44"/>
        <v>45.599999999999994</v>
      </c>
      <c r="D187" s="37">
        <f>VLOOKUP(A187,building!$C$53:$W$62,21,FALSE)</f>
        <v>2750</v>
      </c>
      <c r="E187">
        <f t="shared" si="45"/>
        <v>60.307017543859658</v>
      </c>
      <c r="F187" s="90">
        <f t="shared" si="46"/>
        <v>136.79999999999998</v>
      </c>
      <c r="G187">
        <f t="shared" si="47"/>
        <v>20.102339181286553</v>
      </c>
      <c r="H187" s="98">
        <f>F187/8 * 24*20</f>
        <v>8208</v>
      </c>
      <c r="J187">
        <f t="shared" si="57"/>
        <v>11399.999999999998</v>
      </c>
      <c r="K187">
        <f>VLOOKUP(A187,building!$C$2:$R$11,16,FALSE)+VLOOKUP(A187,building!$C$12:$R$21,16,FALSE)+VLOOKUP(A187,building!$C$22:$R$31,16,FALSE)+VLOOKUP(A187,building!$C$32:$R$41,16,FALSE)</f>
        <v>22000</v>
      </c>
      <c r="L187" s="44">
        <f t="shared" si="48"/>
        <v>0.48245614035087725</v>
      </c>
      <c r="M187" s="107">
        <f t="shared" si="62"/>
        <v>1.0855263157894739</v>
      </c>
    </row>
    <row r="188" spans="1:13">
      <c r="A188">
        <v>10</v>
      </c>
      <c r="B188" s="62" t="s">
        <v>819</v>
      </c>
      <c r="C188">
        <f t="shared" si="44"/>
        <v>45.599999999999994</v>
      </c>
      <c r="D188" s="37">
        <f>VLOOKUP(A188,building!$C$53:$W$62,21,FALSE)</f>
        <v>2750</v>
      </c>
      <c r="E188">
        <f t="shared" si="45"/>
        <v>60.307017543859658</v>
      </c>
      <c r="F188" s="90">
        <f t="shared" si="46"/>
        <v>136.79999999999998</v>
      </c>
      <c r="G188">
        <f t="shared" si="47"/>
        <v>20.102339181286553</v>
      </c>
      <c r="H188" s="98">
        <f t="shared" ref="H188:H189" si="64">F188/8 * 24*20</f>
        <v>8208</v>
      </c>
      <c r="J188">
        <f t="shared" si="57"/>
        <v>11399.999999999998</v>
      </c>
      <c r="K188">
        <f>VLOOKUP(A188,building!$C$2:$R$11,16,FALSE)+VLOOKUP(A188,building!$C$12:$R$21,16,FALSE)+VLOOKUP(A188,building!$C$22:$R$31,16,FALSE)+VLOOKUP(A188,building!$C$32:$R$41,16,FALSE)</f>
        <v>22000</v>
      </c>
      <c r="L188" s="44">
        <f t="shared" si="48"/>
        <v>0.48245614035087725</v>
      </c>
      <c r="M188" s="107">
        <f t="shared" si="62"/>
        <v>1.0855263157894739</v>
      </c>
    </row>
    <row r="189" spans="1:13" ht="13.5" thickBot="1">
      <c r="A189">
        <v>10</v>
      </c>
      <c r="B189" s="63" t="s">
        <v>820</v>
      </c>
      <c r="C189">
        <f t="shared" si="44"/>
        <v>45.599999999999994</v>
      </c>
      <c r="D189" s="37">
        <f>VLOOKUP(A189,building!$C$53:$W$62,21,FALSE)</f>
        <v>2750</v>
      </c>
      <c r="E189">
        <f t="shared" si="45"/>
        <v>60.307017543859658</v>
      </c>
      <c r="F189" s="90">
        <f t="shared" si="46"/>
        <v>136.79999999999998</v>
      </c>
      <c r="G189">
        <f t="shared" si="47"/>
        <v>20.102339181286553</v>
      </c>
      <c r="H189" s="98">
        <f t="shared" si="64"/>
        <v>8208</v>
      </c>
      <c r="J189">
        <f t="shared" si="57"/>
        <v>11399.999999999998</v>
      </c>
      <c r="K189">
        <f>VLOOKUP(A189,building!$C$2:$R$11,16,FALSE)+VLOOKUP(A189,building!$C$12:$R$21,16,FALSE)+VLOOKUP(A189,building!$C$22:$R$31,16,FALSE)+VLOOKUP(A189,building!$C$32:$R$41,16,FALSE)</f>
        <v>22000</v>
      </c>
      <c r="L189" s="44">
        <f t="shared" si="48"/>
        <v>0.48245614035087725</v>
      </c>
      <c r="M189" s="107">
        <f t="shared" si="62"/>
        <v>1.0855263157894739</v>
      </c>
    </row>
    <row r="193" spans="1:23">
      <c r="A193" t="s">
        <v>848</v>
      </c>
      <c r="B193" s="37" t="s">
        <v>849</v>
      </c>
      <c r="C193" s="37" t="s">
        <v>850</v>
      </c>
      <c r="D193" s="37" t="s">
        <v>851</v>
      </c>
      <c r="E193" s="37" t="s">
        <v>852</v>
      </c>
      <c r="F193" s="37" t="s">
        <v>853</v>
      </c>
    </row>
    <row r="194" spans="1:23">
      <c r="A194">
        <v>1</v>
      </c>
      <c r="B194">
        <f>building!R32</f>
        <v>100</v>
      </c>
      <c r="C194">
        <f>B194/2</f>
        <v>50</v>
      </c>
      <c r="D194">
        <f>B194/4</f>
        <v>25</v>
      </c>
      <c r="E194">
        <f>B194/8</f>
        <v>12.5</v>
      </c>
      <c r="F194">
        <f>B194/16</f>
        <v>6.25</v>
      </c>
    </row>
    <row r="195" spans="1:23">
      <c r="A195">
        <v>2</v>
      </c>
      <c r="B195">
        <f>building!R33</f>
        <v>300</v>
      </c>
      <c r="C195">
        <f>B195/2</f>
        <v>150</v>
      </c>
      <c r="D195">
        <f t="shared" ref="D195:D203" si="65">B195/4</f>
        <v>75</v>
      </c>
      <c r="E195">
        <f t="shared" ref="E195:E203" si="66">B195/8</f>
        <v>37.5</v>
      </c>
      <c r="F195">
        <f t="shared" ref="F195:F203" si="67">B195/16</f>
        <v>18.75</v>
      </c>
    </row>
    <row r="196" spans="1:23">
      <c r="A196">
        <v>3</v>
      </c>
      <c r="B196">
        <f>building!R34</f>
        <v>600</v>
      </c>
      <c r="C196">
        <f t="shared" ref="C196:C203" si="68">B196/2</f>
        <v>300</v>
      </c>
      <c r="D196">
        <f t="shared" si="65"/>
        <v>150</v>
      </c>
      <c r="E196">
        <f t="shared" si="66"/>
        <v>75</v>
      </c>
      <c r="F196">
        <f t="shared" si="67"/>
        <v>37.5</v>
      </c>
    </row>
    <row r="197" spans="1:23">
      <c r="A197">
        <v>4</v>
      </c>
      <c r="B197">
        <f>building!R35</f>
        <v>1000</v>
      </c>
      <c r="C197">
        <f t="shared" si="68"/>
        <v>500</v>
      </c>
      <c r="D197">
        <f t="shared" si="65"/>
        <v>250</v>
      </c>
      <c r="E197">
        <f t="shared" si="66"/>
        <v>125</v>
      </c>
      <c r="F197">
        <f t="shared" si="67"/>
        <v>62.5</v>
      </c>
    </row>
    <row r="198" spans="1:23">
      <c r="A198">
        <v>5</v>
      </c>
      <c r="B198">
        <f>building!R36</f>
        <v>1500</v>
      </c>
      <c r="C198">
        <f t="shared" si="68"/>
        <v>750</v>
      </c>
      <c r="D198">
        <f t="shared" si="65"/>
        <v>375</v>
      </c>
      <c r="E198">
        <f t="shared" si="66"/>
        <v>187.5</v>
      </c>
      <c r="F198">
        <f t="shared" si="67"/>
        <v>93.75</v>
      </c>
      <c r="M198" s="37" t="s">
        <v>942</v>
      </c>
    </row>
    <row r="199" spans="1:23" ht="20.25">
      <c r="A199">
        <v>6</v>
      </c>
      <c r="B199">
        <f>building!R37</f>
        <v>2100</v>
      </c>
      <c r="C199">
        <f t="shared" si="68"/>
        <v>1050</v>
      </c>
      <c r="D199">
        <f t="shared" si="65"/>
        <v>525</v>
      </c>
      <c r="E199">
        <f t="shared" si="66"/>
        <v>262.5</v>
      </c>
      <c r="F199">
        <f t="shared" si="67"/>
        <v>131.25</v>
      </c>
      <c r="M199" s="37" t="s">
        <v>943</v>
      </c>
      <c r="V199" s="76" t="s">
        <v>995</v>
      </c>
      <c r="W199" s="76"/>
    </row>
    <row r="200" spans="1:23">
      <c r="A200">
        <v>7</v>
      </c>
      <c r="B200">
        <f>building!R38</f>
        <v>2800</v>
      </c>
      <c r="C200">
        <f t="shared" si="68"/>
        <v>1400</v>
      </c>
      <c r="D200">
        <f t="shared" si="65"/>
        <v>700</v>
      </c>
      <c r="E200">
        <f t="shared" si="66"/>
        <v>350</v>
      </c>
      <c r="F200">
        <f t="shared" si="67"/>
        <v>175</v>
      </c>
      <c r="M200" s="37" t="s">
        <v>965</v>
      </c>
    </row>
    <row r="201" spans="1:23">
      <c r="A201">
        <v>8</v>
      </c>
      <c r="B201">
        <f>building!R39</f>
        <v>3600</v>
      </c>
      <c r="C201">
        <f t="shared" si="68"/>
        <v>1800</v>
      </c>
      <c r="D201">
        <f t="shared" si="65"/>
        <v>900</v>
      </c>
      <c r="E201">
        <f t="shared" si="66"/>
        <v>450</v>
      </c>
      <c r="F201">
        <f t="shared" si="67"/>
        <v>225</v>
      </c>
      <c r="M201" s="37" t="s">
        <v>1060</v>
      </c>
    </row>
    <row r="202" spans="1:23">
      <c r="A202">
        <v>9</v>
      </c>
      <c r="B202">
        <f>building!R40</f>
        <v>4500</v>
      </c>
      <c r="C202">
        <f t="shared" si="68"/>
        <v>2250</v>
      </c>
      <c r="D202">
        <f t="shared" si="65"/>
        <v>1125</v>
      </c>
      <c r="E202">
        <f t="shared" si="66"/>
        <v>562.5</v>
      </c>
      <c r="F202">
        <f t="shared" si="67"/>
        <v>281.25</v>
      </c>
      <c r="M202" s="37" t="s">
        <v>1061</v>
      </c>
    </row>
    <row r="203" spans="1:23">
      <c r="A203">
        <v>10</v>
      </c>
      <c r="B203">
        <f>building!R41</f>
        <v>5500</v>
      </c>
      <c r="C203">
        <f t="shared" si="68"/>
        <v>2750</v>
      </c>
      <c r="D203">
        <f t="shared" si="65"/>
        <v>1375</v>
      </c>
      <c r="E203">
        <f t="shared" si="66"/>
        <v>687.5</v>
      </c>
      <c r="F203">
        <f t="shared" si="67"/>
        <v>343.75</v>
      </c>
    </row>
    <row r="204" spans="1:23">
      <c r="A204" s="37" t="s">
        <v>857</v>
      </c>
      <c r="C204" s="37" t="s">
        <v>858</v>
      </c>
      <c r="D204" s="37" t="s">
        <v>859</v>
      </c>
      <c r="E204" s="37" t="s">
        <v>860</v>
      </c>
      <c r="F204" s="37" t="s">
        <v>861</v>
      </c>
    </row>
    <row r="205" spans="1:23">
      <c r="C205">
        <f>C203*40</f>
        <v>110000</v>
      </c>
      <c r="D205">
        <f t="shared" ref="D205:F205" si="69">D203*40</f>
        <v>55000</v>
      </c>
      <c r="E205">
        <f t="shared" si="69"/>
        <v>27500</v>
      </c>
      <c r="F205">
        <f t="shared" si="69"/>
        <v>13750</v>
      </c>
    </row>
    <row r="208" spans="1:23" ht="25.5">
      <c r="A208" s="37" t="s">
        <v>900</v>
      </c>
      <c r="B208" s="37" t="s">
        <v>918</v>
      </c>
      <c r="C208" s="37" t="s">
        <v>936</v>
      </c>
      <c r="D208" s="37" t="s">
        <v>981</v>
      </c>
      <c r="E208" s="37"/>
      <c r="F208" s="37"/>
      <c r="G208" s="37" t="s">
        <v>934</v>
      </c>
      <c r="H208" s="37" t="s">
        <v>918</v>
      </c>
      <c r="I208" s="37" t="s">
        <v>994</v>
      </c>
      <c r="J208" s="37" t="s">
        <v>993</v>
      </c>
      <c r="M208" s="37" t="s">
        <v>919</v>
      </c>
      <c r="N208" s="37" t="s">
        <v>918</v>
      </c>
      <c r="O208" s="37" t="s">
        <v>994</v>
      </c>
      <c r="P208" s="37" t="s">
        <v>981</v>
      </c>
    </row>
    <row r="209" spans="1:23">
      <c r="A209">
        <v>1</v>
      </c>
      <c r="B209" s="69">
        <v>0.1</v>
      </c>
      <c r="C209">
        <f>building!H85</f>
        <v>180</v>
      </c>
      <c r="D209">
        <f>building!O85</f>
        <v>2925</v>
      </c>
      <c r="F209" s="69"/>
      <c r="G209">
        <v>1</v>
      </c>
      <c r="H209" s="69">
        <v>0.1</v>
      </c>
      <c r="I209">
        <f>building!H185</f>
        <v>540</v>
      </c>
      <c r="J209">
        <f>building!O185</f>
        <v>3650</v>
      </c>
      <c r="M209">
        <v>1</v>
      </c>
      <c r="N209" s="69">
        <v>0.1</v>
      </c>
      <c r="O209">
        <f>building!H145</f>
        <v>270</v>
      </c>
      <c r="P209">
        <f>building!O145</f>
        <v>5000</v>
      </c>
    </row>
    <row r="210" spans="1:23">
      <c r="A210">
        <v>2</v>
      </c>
      <c r="B210" s="69">
        <v>0.2</v>
      </c>
      <c r="C210">
        <f>building!H86</f>
        <v>360</v>
      </c>
      <c r="D210">
        <f>building!O86</f>
        <v>5850</v>
      </c>
      <c r="F210" s="69"/>
      <c r="G210">
        <v>2</v>
      </c>
      <c r="H210" s="69">
        <v>0.2</v>
      </c>
      <c r="I210">
        <f>building!H186</f>
        <v>1080</v>
      </c>
      <c r="J210">
        <f>building!O186</f>
        <v>7300</v>
      </c>
      <c r="M210">
        <v>2</v>
      </c>
      <c r="N210" s="69">
        <v>0.2</v>
      </c>
      <c r="O210">
        <f>building!H146</f>
        <v>540</v>
      </c>
      <c r="P210">
        <f>building!O146</f>
        <v>10000</v>
      </c>
    </row>
    <row r="211" spans="1:23">
      <c r="A211">
        <v>3</v>
      </c>
      <c r="B211" s="69">
        <v>0.3</v>
      </c>
      <c r="C211">
        <f>building!H87</f>
        <v>720</v>
      </c>
      <c r="D211">
        <f>building!O87</f>
        <v>11700</v>
      </c>
      <c r="F211" s="69"/>
      <c r="G211">
        <v>3</v>
      </c>
      <c r="H211" s="69">
        <v>0.3</v>
      </c>
      <c r="I211">
        <f>building!H187</f>
        <v>2160</v>
      </c>
      <c r="J211">
        <f>building!O187</f>
        <v>14600</v>
      </c>
      <c r="M211">
        <v>3</v>
      </c>
      <c r="N211" s="69">
        <v>0.3</v>
      </c>
      <c r="O211">
        <f>building!H147</f>
        <v>1080</v>
      </c>
      <c r="P211">
        <f>building!O147</f>
        <v>20000</v>
      </c>
    </row>
    <row r="212" spans="1:23" ht="20.25">
      <c r="A212">
        <v>4</v>
      </c>
      <c r="B212" s="69">
        <v>0.4</v>
      </c>
      <c r="C212">
        <f>building!H88</f>
        <v>1440</v>
      </c>
      <c r="D212">
        <f>building!O88</f>
        <v>23400</v>
      </c>
      <c r="F212" s="69"/>
      <c r="G212">
        <v>4</v>
      </c>
      <c r="H212" s="69">
        <v>0.4</v>
      </c>
      <c r="I212">
        <f>building!H188</f>
        <v>4320</v>
      </c>
      <c r="J212">
        <f>building!O188</f>
        <v>29200</v>
      </c>
      <c r="M212">
        <v>4</v>
      </c>
      <c r="N212" s="69">
        <v>0.4</v>
      </c>
      <c r="O212">
        <f>building!H148</f>
        <v>2160</v>
      </c>
      <c r="P212">
        <f>building!O148</f>
        <v>40000</v>
      </c>
      <c r="V212" s="76" t="s">
        <v>996</v>
      </c>
      <c r="W212" s="76"/>
    </row>
    <row r="213" spans="1:23">
      <c r="A213">
        <v>5</v>
      </c>
      <c r="B213" s="69">
        <v>0.5</v>
      </c>
      <c r="C213">
        <f>building!H89</f>
        <v>2880</v>
      </c>
      <c r="D213">
        <f>building!O89</f>
        <v>46800</v>
      </c>
      <c r="F213" s="69"/>
      <c r="G213">
        <v>5</v>
      </c>
      <c r="H213" s="69">
        <v>0.5</v>
      </c>
      <c r="I213">
        <f>building!H189</f>
        <v>8640</v>
      </c>
      <c r="J213">
        <f>building!O189</f>
        <v>58400</v>
      </c>
      <c r="M213">
        <v>5</v>
      </c>
      <c r="N213" s="69">
        <v>0.5</v>
      </c>
      <c r="O213">
        <f>building!H149</f>
        <v>4320</v>
      </c>
      <c r="P213">
        <f>building!O149</f>
        <v>80000</v>
      </c>
    </row>
    <row r="214" spans="1:23">
      <c r="A214">
        <v>6</v>
      </c>
      <c r="B214" s="69">
        <v>0.6</v>
      </c>
      <c r="C214">
        <f>building!H90</f>
        <v>5760</v>
      </c>
      <c r="D214">
        <f>building!O90</f>
        <v>93600</v>
      </c>
      <c r="F214" s="69"/>
      <c r="G214">
        <v>6</v>
      </c>
      <c r="H214" s="69">
        <v>0.6</v>
      </c>
      <c r="I214">
        <f>building!H190</f>
        <v>17280</v>
      </c>
      <c r="J214">
        <f>building!O190</f>
        <v>116800</v>
      </c>
      <c r="M214">
        <v>6</v>
      </c>
      <c r="N214" s="69">
        <v>0.6</v>
      </c>
      <c r="O214">
        <f>building!H150</f>
        <v>8640</v>
      </c>
      <c r="P214">
        <f>building!O150</f>
        <v>160000</v>
      </c>
    </row>
    <row r="215" spans="1:23">
      <c r="A215">
        <v>7</v>
      </c>
      <c r="B215" s="69">
        <v>0.7</v>
      </c>
      <c r="C215">
        <f>building!H91</f>
        <v>11520</v>
      </c>
      <c r="D215">
        <f>building!O91</f>
        <v>187200</v>
      </c>
      <c r="F215" s="69"/>
      <c r="G215">
        <v>7</v>
      </c>
      <c r="H215" s="69">
        <v>0.7</v>
      </c>
      <c r="I215">
        <f>building!H191</f>
        <v>34560</v>
      </c>
      <c r="J215">
        <f>building!O191</f>
        <v>233600</v>
      </c>
      <c r="M215">
        <v>7</v>
      </c>
      <c r="N215" s="69">
        <v>0.7</v>
      </c>
      <c r="O215">
        <f>building!H151</f>
        <v>17280</v>
      </c>
      <c r="P215">
        <f>building!O151</f>
        <v>320000</v>
      </c>
    </row>
    <row r="216" spans="1:23">
      <c r="A216">
        <v>8</v>
      </c>
      <c r="B216" s="69">
        <v>0.8</v>
      </c>
      <c r="C216">
        <f>building!H92</f>
        <v>23040</v>
      </c>
      <c r="D216">
        <f>building!O92</f>
        <v>374400</v>
      </c>
      <c r="F216" s="69"/>
      <c r="G216">
        <v>8</v>
      </c>
      <c r="H216" s="69">
        <v>0.8</v>
      </c>
      <c r="I216">
        <f>building!H192</f>
        <v>69120</v>
      </c>
      <c r="J216">
        <f>building!O192</f>
        <v>467200</v>
      </c>
      <c r="M216">
        <v>8</v>
      </c>
      <c r="N216" s="69">
        <v>0.8</v>
      </c>
      <c r="O216">
        <f>building!H152</f>
        <v>34560</v>
      </c>
      <c r="P216">
        <f>building!O152</f>
        <v>640000</v>
      </c>
    </row>
    <row r="217" spans="1:23">
      <c r="A217">
        <v>9</v>
      </c>
      <c r="B217" s="69">
        <v>0.9</v>
      </c>
      <c r="C217">
        <f>building!H93</f>
        <v>46080</v>
      </c>
      <c r="D217">
        <f>building!O93</f>
        <v>748800</v>
      </c>
      <c r="F217" s="69"/>
      <c r="G217">
        <v>9</v>
      </c>
      <c r="H217" s="69">
        <v>0.9</v>
      </c>
      <c r="I217">
        <f>building!H193</f>
        <v>138240</v>
      </c>
      <c r="J217">
        <f>building!O193</f>
        <v>934400</v>
      </c>
      <c r="M217">
        <v>9</v>
      </c>
      <c r="N217" s="69">
        <v>0.9</v>
      </c>
      <c r="O217">
        <f>building!H153</f>
        <v>69120</v>
      </c>
      <c r="P217">
        <f>building!O153</f>
        <v>1280000</v>
      </c>
    </row>
    <row r="218" spans="1:23">
      <c r="A218">
        <v>10</v>
      </c>
      <c r="B218" s="69">
        <v>1</v>
      </c>
      <c r="C218">
        <f>building!H94</f>
        <v>92160</v>
      </c>
      <c r="D218">
        <f>building!O94</f>
        <v>1497600</v>
      </c>
      <c r="F218" s="69"/>
      <c r="G218">
        <v>10</v>
      </c>
      <c r="H218" s="69">
        <v>1</v>
      </c>
      <c r="I218">
        <f>building!H194</f>
        <v>276480</v>
      </c>
      <c r="J218">
        <f>building!O194</f>
        <v>1868800</v>
      </c>
      <c r="M218">
        <v>10</v>
      </c>
      <c r="N218" s="69">
        <v>1</v>
      </c>
      <c r="O218">
        <f>building!H154</f>
        <v>138240</v>
      </c>
      <c r="P218">
        <f>building!O154</f>
        <v>2560000</v>
      </c>
    </row>
    <row r="219" spans="1:23">
      <c r="B219" s="69"/>
      <c r="D219" s="37" t="s">
        <v>1011</v>
      </c>
      <c r="E219" s="37" t="s">
        <v>1012</v>
      </c>
      <c r="F219" s="69"/>
      <c r="K219" s="69"/>
    </row>
    <row r="220" spans="1:23">
      <c r="D220" s="37" t="s">
        <v>920</v>
      </c>
      <c r="E220" s="37" t="s">
        <v>921</v>
      </c>
    </row>
    <row r="221" spans="1:23">
      <c r="D221" s="37" t="s">
        <v>1010</v>
      </c>
      <c r="E221" s="37" t="s">
        <v>941</v>
      </c>
      <c r="I221">
        <v>5</v>
      </c>
    </row>
    <row r="223" spans="1:23">
      <c r="A223" s="67" t="s">
        <v>901</v>
      </c>
      <c r="B223" s="37" t="s">
        <v>916</v>
      </c>
      <c r="C223" s="67" t="s">
        <v>923</v>
      </c>
      <c r="D223" s="37"/>
      <c r="L223" t="s">
        <v>901</v>
      </c>
      <c r="M223" t="s">
        <v>1190</v>
      </c>
      <c r="N223" t="s">
        <v>1191</v>
      </c>
    </row>
    <row r="224" spans="1:23" ht="38.25">
      <c r="A224" s="67" t="s">
        <v>902</v>
      </c>
      <c r="B224" s="37" t="s">
        <v>935</v>
      </c>
      <c r="C224" s="67" t="s">
        <v>925</v>
      </c>
      <c r="L224" t="s">
        <v>902</v>
      </c>
      <c r="M224" t="s">
        <v>1192</v>
      </c>
      <c r="N224" t="s">
        <v>1193</v>
      </c>
    </row>
    <row r="225" spans="1:14" ht="38.25">
      <c r="A225" s="67" t="s">
        <v>903</v>
      </c>
      <c r="B225" s="37" t="s">
        <v>935</v>
      </c>
      <c r="C225" s="67" t="s">
        <v>924</v>
      </c>
      <c r="L225" t="s">
        <v>903</v>
      </c>
      <c r="M225" t="s">
        <v>1192</v>
      </c>
      <c r="N225" t="s">
        <v>1194</v>
      </c>
    </row>
    <row r="226" spans="1:14" ht="25.5">
      <c r="A226" s="67" t="s">
        <v>904</v>
      </c>
      <c r="B226" s="37" t="s">
        <v>935</v>
      </c>
      <c r="C226" s="67" t="s">
        <v>922</v>
      </c>
      <c r="L226" t="s">
        <v>904</v>
      </c>
      <c r="M226" t="s">
        <v>1192</v>
      </c>
      <c r="N226" t="s">
        <v>1195</v>
      </c>
    </row>
    <row r="227" spans="1:14" ht="38.25">
      <c r="A227" s="67" t="s">
        <v>905</v>
      </c>
      <c r="B227" s="37" t="s">
        <v>916</v>
      </c>
      <c r="C227" s="67" t="s">
        <v>926</v>
      </c>
      <c r="L227" t="s">
        <v>905</v>
      </c>
      <c r="M227" t="s">
        <v>1190</v>
      </c>
      <c r="N227" t="s">
        <v>1196</v>
      </c>
    </row>
    <row r="228" spans="1:14" ht="25.5">
      <c r="A228" s="67" t="s">
        <v>1178</v>
      </c>
      <c r="B228" s="37" t="s">
        <v>916</v>
      </c>
      <c r="C228" s="67" t="s">
        <v>1187</v>
      </c>
      <c r="L228" t="s">
        <v>1197</v>
      </c>
      <c r="M228" t="s">
        <v>1190</v>
      </c>
      <c r="N228" t="s">
        <v>1198</v>
      </c>
    </row>
    <row r="229" spans="1:14" ht="38.25">
      <c r="A229" s="67" t="s">
        <v>1182</v>
      </c>
      <c r="B229" s="37" t="s">
        <v>916</v>
      </c>
      <c r="C229" s="67" t="s">
        <v>1188</v>
      </c>
      <c r="L229" s="44" t="s">
        <v>1199</v>
      </c>
      <c r="M229" s="44" t="s">
        <v>1214</v>
      </c>
      <c r="N229" s="44" t="s">
        <v>1200</v>
      </c>
    </row>
    <row r="230" spans="1:14" ht="25.5">
      <c r="A230" s="67" t="s">
        <v>1184</v>
      </c>
      <c r="B230" s="37" t="s">
        <v>916</v>
      </c>
      <c r="C230" s="67" t="s">
        <v>1186</v>
      </c>
      <c r="L230" s="44" t="s">
        <v>1201</v>
      </c>
      <c r="M230" s="44" t="s">
        <v>1215</v>
      </c>
      <c r="N230" s="44" t="s">
        <v>1202</v>
      </c>
    </row>
    <row r="231" spans="1:14" ht="38.25">
      <c r="A231" s="67" t="s">
        <v>906</v>
      </c>
      <c r="B231" s="37" t="s">
        <v>916</v>
      </c>
      <c r="C231" s="67" t="s">
        <v>917</v>
      </c>
      <c r="L231" t="s">
        <v>906</v>
      </c>
      <c r="M231" t="s">
        <v>1190</v>
      </c>
      <c r="N231" t="s">
        <v>1203</v>
      </c>
    </row>
    <row r="232" spans="1:14" ht="25.5">
      <c r="A232" s="67" t="s">
        <v>907</v>
      </c>
      <c r="B232" s="37" t="s">
        <v>916</v>
      </c>
      <c r="C232" s="67" t="s">
        <v>927</v>
      </c>
      <c r="L232" t="s">
        <v>907</v>
      </c>
      <c r="M232" t="s">
        <v>1190</v>
      </c>
      <c r="N232" t="s">
        <v>1204</v>
      </c>
    </row>
    <row r="233" spans="1:14" ht="25.5">
      <c r="A233" s="67" t="s">
        <v>1180</v>
      </c>
      <c r="B233" s="37" t="s">
        <v>916</v>
      </c>
      <c r="C233" s="67" t="s">
        <v>1177</v>
      </c>
      <c r="L233" t="s">
        <v>1205</v>
      </c>
      <c r="M233" t="s">
        <v>1190</v>
      </c>
      <c r="N233" t="s">
        <v>1206</v>
      </c>
    </row>
    <row r="234" spans="1:14" ht="38.25">
      <c r="A234" s="67" t="s">
        <v>908</v>
      </c>
      <c r="B234" s="37" t="s">
        <v>916</v>
      </c>
      <c r="C234" s="67" t="s">
        <v>929</v>
      </c>
      <c r="L234" t="s">
        <v>908</v>
      </c>
      <c r="M234" t="s">
        <v>1190</v>
      </c>
      <c r="N234" t="s">
        <v>1207</v>
      </c>
    </row>
    <row r="235" spans="1:14" ht="38.25">
      <c r="A235" s="67" t="s">
        <v>909</v>
      </c>
      <c r="B235" s="37" t="s">
        <v>916</v>
      </c>
      <c r="C235" s="67" t="s">
        <v>933</v>
      </c>
      <c r="L235" t="s">
        <v>909</v>
      </c>
      <c r="M235" t="s">
        <v>1190</v>
      </c>
      <c r="N235" t="s">
        <v>1208</v>
      </c>
    </row>
    <row r="236" spans="1:14" ht="25.5">
      <c r="A236" s="67" t="s">
        <v>910</v>
      </c>
      <c r="B236" s="37" t="s">
        <v>916</v>
      </c>
      <c r="C236" s="67" t="s">
        <v>930</v>
      </c>
      <c r="L236" t="s">
        <v>910</v>
      </c>
      <c r="M236" t="s">
        <v>1190</v>
      </c>
      <c r="N236" t="s">
        <v>1209</v>
      </c>
    </row>
    <row r="237" spans="1:14" ht="25.5">
      <c r="A237" s="67" t="s">
        <v>911</v>
      </c>
      <c r="B237" s="37" t="s">
        <v>915</v>
      </c>
      <c r="C237" s="67" t="s">
        <v>932</v>
      </c>
      <c r="L237" t="s">
        <v>911</v>
      </c>
      <c r="M237" t="s">
        <v>1210</v>
      </c>
      <c r="N237" t="s">
        <v>1211</v>
      </c>
    </row>
    <row r="238" spans="1:14" ht="25.5">
      <c r="A238" s="67" t="s">
        <v>912</v>
      </c>
      <c r="B238" s="37" t="s">
        <v>915</v>
      </c>
      <c r="C238" s="67" t="s">
        <v>931</v>
      </c>
      <c r="L238" t="s">
        <v>912</v>
      </c>
      <c r="M238" t="s">
        <v>1210</v>
      </c>
      <c r="N238" t="s">
        <v>1212</v>
      </c>
    </row>
    <row r="239" spans="1:14" ht="25.5">
      <c r="A239" s="67" t="s">
        <v>913</v>
      </c>
      <c r="B239" s="37" t="s">
        <v>935</v>
      </c>
      <c r="C239" s="67" t="s">
        <v>928</v>
      </c>
      <c r="L239" t="s">
        <v>913</v>
      </c>
      <c r="M239" t="s">
        <v>1192</v>
      </c>
      <c r="N239" t="s">
        <v>1213</v>
      </c>
    </row>
    <row r="240" spans="1:14">
      <c r="B240" s="37"/>
    </row>
  </sheetData>
  <phoneticPr fontId="1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5"/>
  <dimension ref="A1:DS275"/>
  <sheetViews>
    <sheetView zoomScale="115" zoomScaleNormal="115" workbookViewId="0">
      <pane xSplit="3" ySplit="1" topLeftCell="D164" activePane="bottomRight" state="frozen"/>
      <selection pane="topRight" activeCell="D1" sqref="D1"/>
      <selection pane="bottomLeft" activeCell="A2" sqref="A2"/>
      <selection pane="bottomRight" activeCell="F236" sqref="F236"/>
    </sheetView>
  </sheetViews>
  <sheetFormatPr defaultRowHeight="12.75"/>
  <cols>
    <col min="1" max="1" width="11.7109375" style="44" customWidth="1"/>
    <col min="107" max="107" width="12.140625" customWidth="1"/>
  </cols>
  <sheetData>
    <row r="1" spans="1:123" s="81" customFormat="1" ht="38.25">
      <c r="A1" t="s">
        <v>1004</v>
      </c>
      <c r="B1" s="81" t="s">
        <v>14</v>
      </c>
      <c r="C1" s="81" t="s">
        <v>15</v>
      </c>
      <c r="D1" s="81" t="s">
        <v>16</v>
      </c>
      <c r="E1" s="81" t="s">
        <v>17</v>
      </c>
      <c r="F1" s="81" t="s">
        <v>63</v>
      </c>
      <c r="G1" s="81" t="s">
        <v>64</v>
      </c>
      <c r="H1" s="81" t="s">
        <v>65</v>
      </c>
      <c r="I1" s="81" t="s">
        <v>66</v>
      </c>
      <c r="J1" s="81" t="s">
        <v>1005</v>
      </c>
      <c r="K1" s="81" t="s">
        <v>67</v>
      </c>
      <c r="L1" s="81" t="s">
        <v>68</v>
      </c>
      <c r="M1" s="81" t="s">
        <v>69</v>
      </c>
      <c r="N1" s="81" t="s">
        <v>70</v>
      </c>
      <c r="O1" s="81" t="s">
        <v>71</v>
      </c>
      <c r="P1" s="81" t="s">
        <v>1006</v>
      </c>
      <c r="Q1" s="81" t="s">
        <v>355</v>
      </c>
      <c r="R1" s="81" t="s">
        <v>356</v>
      </c>
      <c r="S1" s="81" t="s">
        <v>358</v>
      </c>
      <c r="T1" s="81" t="s">
        <v>75</v>
      </c>
      <c r="U1" s="81" t="s">
        <v>357</v>
      </c>
      <c r="V1" s="81" t="s">
        <v>361</v>
      </c>
      <c r="W1" s="81" t="s">
        <v>359</v>
      </c>
      <c r="X1" s="81" t="s">
        <v>79</v>
      </c>
      <c r="Y1" s="81" t="s">
        <v>362</v>
      </c>
      <c r="Z1" s="81" t="s">
        <v>363</v>
      </c>
      <c r="AA1" s="81" t="s">
        <v>367</v>
      </c>
      <c r="AB1" s="81" t="s">
        <v>360</v>
      </c>
      <c r="AC1" s="81" t="s">
        <v>967</v>
      </c>
      <c r="AD1" s="81" t="s">
        <v>782</v>
      </c>
      <c r="AE1" s="81" t="s">
        <v>366</v>
      </c>
      <c r="AF1" s="81" t="s">
        <v>87</v>
      </c>
      <c r="AG1" s="81" t="s">
        <v>364</v>
      </c>
      <c r="AH1" s="81" t="s">
        <v>89</v>
      </c>
      <c r="AI1" s="81" t="s">
        <v>365</v>
      </c>
      <c r="AJ1" s="81" t="s">
        <v>91</v>
      </c>
      <c r="AK1" s="81" t="s">
        <v>374</v>
      </c>
      <c r="AL1" s="81" t="s">
        <v>378</v>
      </c>
      <c r="AM1" s="81" t="s">
        <v>94</v>
      </c>
      <c r="AN1" s="81" t="s">
        <v>371</v>
      </c>
      <c r="AO1" s="81" t="s">
        <v>369</v>
      </c>
      <c r="AP1" s="81" t="s">
        <v>376</v>
      </c>
      <c r="AQ1" s="81" t="s">
        <v>98</v>
      </c>
      <c r="AR1" s="81" t="s">
        <v>370</v>
      </c>
      <c r="AS1" s="81" t="s">
        <v>375</v>
      </c>
      <c r="AT1" s="81" t="s">
        <v>368</v>
      </c>
      <c r="AU1" s="81" t="s">
        <v>102</v>
      </c>
      <c r="AV1" s="81" t="s">
        <v>377</v>
      </c>
      <c r="AW1" s="81" t="s">
        <v>373</v>
      </c>
      <c r="AX1" s="81" t="s">
        <v>372</v>
      </c>
      <c r="AY1" s="81" t="s">
        <v>355</v>
      </c>
      <c r="AZ1" s="81" t="s">
        <v>356</v>
      </c>
      <c r="BA1" s="81" t="s">
        <v>358</v>
      </c>
      <c r="BB1" s="81" t="s">
        <v>75</v>
      </c>
      <c r="BC1" s="81" t="s">
        <v>357</v>
      </c>
      <c r="BD1" s="81" t="s">
        <v>361</v>
      </c>
      <c r="BE1" s="81" t="s">
        <v>359</v>
      </c>
      <c r="BF1" s="81" t="s">
        <v>79</v>
      </c>
      <c r="BG1" s="81" t="s">
        <v>362</v>
      </c>
      <c r="BH1" s="81" t="s">
        <v>363</v>
      </c>
      <c r="BI1" s="81" t="s">
        <v>367</v>
      </c>
      <c r="BJ1" s="81" t="s">
        <v>360</v>
      </c>
      <c r="BK1" s="81" t="s">
        <v>1007</v>
      </c>
      <c r="BL1" s="81" t="s">
        <v>782</v>
      </c>
      <c r="BM1" s="81" t="s">
        <v>366</v>
      </c>
      <c r="BN1" s="81" t="s">
        <v>87</v>
      </c>
      <c r="BO1" s="81" t="s">
        <v>364</v>
      </c>
      <c r="BP1" s="81" t="s">
        <v>89</v>
      </c>
      <c r="BQ1" s="81" t="s">
        <v>365</v>
      </c>
      <c r="BR1" s="81" t="s">
        <v>91</v>
      </c>
      <c r="BS1" s="81" t="s">
        <v>374</v>
      </c>
      <c r="BT1" s="81" t="s">
        <v>378</v>
      </c>
      <c r="BU1" s="81" t="s">
        <v>94</v>
      </c>
      <c r="BV1" s="81" t="s">
        <v>371</v>
      </c>
      <c r="BW1" s="81" t="s">
        <v>369</v>
      </c>
      <c r="BX1" s="81" t="s">
        <v>376</v>
      </c>
      <c r="BY1" s="81" t="s">
        <v>98</v>
      </c>
      <c r="BZ1" s="81" t="s">
        <v>370</v>
      </c>
      <c r="CA1" s="81" t="s">
        <v>375</v>
      </c>
      <c r="CB1" s="81" t="s">
        <v>368</v>
      </c>
      <c r="CC1" s="81" t="s">
        <v>102</v>
      </c>
      <c r="CD1" s="81" t="s">
        <v>377</v>
      </c>
      <c r="CE1" s="81" t="s">
        <v>373</v>
      </c>
      <c r="CF1" s="81" t="s">
        <v>372</v>
      </c>
      <c r="CG1" s="81" t="s">
        <v>1008</v>
      </c>
      <c r="CH1" s="81" t="s">
        <v>1009</v>
      </c>
      <c r="CI1" s="80" t="s">
        <v>1065</v>
      </c>
      <c r="CJ1" s="81" t="s">
        <v>91</v>
      </c>
      <c r="CK1" s="81" t="s">
        <v>374</v>
      </c>
      <c r="CL1" s="81" t="s">
        <v>378</v>
      </c>
      <c r="CM1" s="81" t="s">
        <v>94</v>
      </c>
      <c r="CN1" s="81" t="s">
        <v>371</v>
      </c>
      <c r="CO1" s="81" t="s">
        <v>369</v>
      </c>
      <c r="CP1" s="81" t="s">
        <v>376</v>
      </c>
      <c r="CQ1" s="81" t="s">
        <v>98</v>
      </c>
      <c r="CR1" s="81" t="s">
        <v>370</v>
      </c>
      <c r="CS1" s="81" t="s">
        <v>375</v>
      </c>
      <c r="CT1" s="81" t="s">
        <v>368</v>
      </c>
      <c r="CU1" s="81" t="s">
        <v>102</v>
      </c>
      <c r="CV1" s="81" t="s">
        <v>377</v>
      </c>
      <c r="CW1" s="81" t="s">
        <v>373</v>
      </c>
      <c r="CX1" s="81" t="s">
        <v>372</v>
      </c>
      <c r="CY1" s="80" t="s">
        <v>1042</v>
      </c>
      <c r="CZ1" s="80" t="s">
        <v>1048</v>
      </c>
      <c r="DA1" s="80" t="s">
        <v>1059</v>
      </c>
      <c r="DB1" s="80" t="s">
        <v>1073</v>
      </c>
    </row>
    <row r="2" spans="1:123">
      <c r="A2" s="44" t="s">
        <v>369</v>
      </c>
      <c r="B2" t="s">
        <v>229</v>
      </c>
      <c r="C2">
        <v>1</v>
      </c>
      <c r="D2">
        <v>1</v>
      </c>
      <c r="E2">
        <v>1</v>
      </c>
      <c r="F2">
        <v>0</v>
      </c>
      <c r="H2">
        <v>30</v>
      </c>
      <c r="I2">
        <v>0.5</v>
      </c>
      <c r="J2">
        <v>1</v>
      </c>
      <c r="K2">
        <v>2000</v>
      </c>
      <c r="L2">
        <v>300</v>
      </c>
      <c r="M2">
        <v>0</v>
      </c>
      <c r="N2">
        <v>0</v>
      </c>
      <c r="O2">
        <v>0</v>
      </c>
      <c r="R2">
        <v>1</v>
      </c>
      <c r="AY2">
        <v>0</v>
      </c>
      <c r="AZ2">
        <v>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2</v>
      </c>
      <c r="CH2">
        <v>2</v>
      </c>
      <c r="CI2">
        <v>2000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2000</v>
      </c>
      <c r="CZ2">
        <f>VLOOKUP(C2,building!$C$53:$V$62,20,FALSE)*0.25</f>
        <v>25</v>
      </c>
      <c r="DA2">
        <f>CZ2*24/CY2</f>
        <v>0.3</v>
      </c>
      <c r="DB2">
        <f>DA2*10</f>
        <v>3</v>
      </c>
    </row>
    <row r="3" spans="1:123" ht="51">
      <c r="A3" s="44" t="s">
        <v>369</v>
      </c>
      <c r="B3" t="s">
        <v>229</v>
      </c>
      <c r="C3">
        <v>2</v>
      </c>
      <c r="D3">
        <v>1</v>
      </c>
      <c r="E3">
        <v>2</v>
      </c>
      <c r="F3">
        <v>0</v>
      </c>
      <c r="H3">
        <v>600</v>
      </c>
      <c r="I3">
        <v>10</v>
      </c>
      <c r="J3">
        <v>20</v>
      </c>
      <c r="K3">
        <v>4000</v>
      </c>
      <c r="L3">
        <v>600</v>
      </c>
      <c r="M3">
        <v>0</v>
      </c>
      <c r="N3">
        <v>0</v>
      </c>
      <c r="O3">
        <v>0</v>
      </c>
      <c r="R3">
        <v>2</v>
      </c>
      <c r="AO3">
        <v>1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2</v>
      </c>
      <c r="CH3">
        <v>2</v>
      </c>
      <c r="CI3">
        <v>6000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6000</v>
      </c>
      <c r="CZ3">
        <f>VLOOKUP(C3,building!$C$53:$V$62,20,FALSE)*0.25</f>
        <v>75</v>
      </c>
      <c r="DA3">
        <f t="shared" ref="DA3:DA11" si="0">CZ3*24/CY3</f>
        <v>0.3</v>
      </c>
      <c r="DB3">
        <f t="shared" ref="DB3:DB11" si="1">DA3*10</f>
        <v>3</v>
      </c>
      <c r="DM3" s="37" t="s">
        <v>1049</v>
      </c>
    </row>
    <row r="4" spans="1:123">
      <c r="A4" s="44" t="s">
        <v>369</v>
      </c>
      <c r="B4" t="s">
        <v>229</v>
      </c>
      <c r="C4">
        <v>3</v>
      </c>
      <c r="D4">
        <v>1</v>
      </c>
      <c r="E4">
        <v>3</v>
      </c>
      <c r="F4">
        <v>0</v>
      </c>
      <c r="H4">
        <v>1200</v>
      </c>
      <c r="I4">
        <v>20</v>
      </c>
      <c r="J4">
        <v>40</v>
      </c>
      <c r="K4">
        <v>8000</v>
      </c>
      <c r="L4">
        <v>1200</v>
      </c>
      <c r="M4">
        <v>0</v>
      </c>
      <c r="N4">
        <v>0</v>
      </c>
      <c r="O4">
        <v>0</v>
      </c>
      <c r="R4">
        <v>3</v>
      </c>
      <c r="AO4">
        <v>2</v>
      </c>
      <c r="AY4">
        <v>0</v>
      </c>
      <c r="AZ4">
        <v>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2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2</v>
      </c>
      <c r="CH4">
        <v>2</v>
      </c>
      <c r="CI4">
        <v>14000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14000</v>
      </c>
      <c r="CZ4">
        <f>VLOOKUP(C4,building!$C$53:$V$62,20,FALSE)*0.25</f>
        <v>150</v>
      </c>
      <c r="DA4">
        <f t="shared" si="0"/>
        <v>0.25714285714285712</v>
      </c>
      <c r="DB4">
        <f t="shared" si="1"/>
        <v>2.5714285714285712</v>
      </c>
    </row>
    <row r="5" spans="1:123" ht="25.5">
      <c r="A5" s="44" t="s">
        <v>369</v>
      </c>
      <c r="B5" t="s">
        <v>229</v>
      </c>
      <c r="C5">
        <v>4</v>
      </c>
      <c r="D5">
        <v>1</v>
      </c>
      <c r="E5">
        <v>4</v>
      </c>
      <c r="F5">
        <v>0</v>
      </c>
      <c r="H5">
        <v>2400</v>
      </c>
      <c r="I5">
        <v>40</v>
      </c>
      <c r="J5">
        <v>80</v>
      </c>
      <c r="K5">
        <v>16000</v>
      </c>
      <c r="L5">
        <v>2400</v>
      </c>
      <c r="M5">
        <v>0</v>
      </c>
      <c r="N5">
        <v>0</v>
      </c>
      <c r="O5">
        <v>0</v>
      </c>
      <c r="R5">
        <v>4</v>
      </c>
      <c r="AO5">
        <v>3</v>
      </c>
      <c r="AY5">
        <v>0</v>
      </c>
      <c r="AZ5">
        <v>2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</v>
      </c>
      <c r="CH5">
        <v>2</v>
      </c>
      <c r="CI5">
        <v>30000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30000</v>
      </c>
      <c r="CZ5">
        <f>VLOOKUP(C5,building!$C$53:$V$62,20,FALSE)*0.25</f>
        <v>250</v>
      </c>
      <c r="DA5">
        <f t="shared" si="0"/>
        <v>0.2</v>
      </c>
      <c r="DB5">
        <f t="shared" si="1"/>
        <v>2</v>
      </c>
      <c r="DN5" s="37" t="s">
        <v>1043</v>
      </c>
      <c r="DO5" s="37" t="s">
        <v>1044</v>
      </c>
      <c r="DP5" s="37" t="s">
        <v>1045</v>
      </c>
      <c r="DQ5" s="37" t="s">
        <v>1046</v>
      </c>
      <c r="DR5" s="37" t="s">
        <v>1047</v>
      </c>
      <c r="DS5" s="37" t="s">
        <v>1048</v>
      </c>
    </row>
    <row r="6" spans="1:123">
      <c r="A6" s="44" t="s">
        <v>369</v>
      </c>
      <c r="B6" t="s">
        <v>229</v>
      </c>
      <c r="C6">
        <v>5</v>
      </c>
      <c r="D6">
        <v>1</v>
      </c>
      <c r="E6">
        <v>5</v>
      </c>
      <c r="F6">
        <v>0</v>
      </c>
      <c r="H6">
        <v>4800</v>
      </c>
      <c r="I6">
        <v>80</v>
      </c>
      <c r="J6">
        <v>160</v>
      </c>
      <c r="K6">
        <v>32000</v>
      </c>
      <c r="L6">
        <v>4800</v>
      </c>
      <c r="M6">
        <v>0</v>
      </c>
      <c r="N6">
        <v>0</v>
      </c>
      <c r="O6">
        <v>0</v>
      </c>
      <c r="R6">
        <v>5</v>
      </c>
      <c r="AO6">
        <v>4</v>
      </c>
      <c r="AY6">
        <v>0</v>
      </c>
      <c r="AZ6">
        <v>2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</v>
      </c>
      <c r="CH6">
        <v>2</v>
      </c>
      <c r="CI6">
        <v>62000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62000</v>
      </c>
      <c r="CZ6">
        <f>VLOOKUP(C6,building!$C$53:$V$62,20,FALSE)*0.25</f>
        <v>375</v>
      </c>
      <c r="DA6">
        <f t="shared" si="0"/>
        <v>0.14516129032258066</v>
      </c>
      <c r="DB6">
        <f t="shared" si="1"/>
        <v>1.4516129032258065</v>
      </c>
      <c r="DM6">
        <v>1</v>
      </c>
      <c r="DN6">
        <f t="shared" ref="DN6:DN15" si="2">SUMIFS($CY$2:$CY$101,$C$2:$C$101,$DM6)</f>
        <v>37900</v>
      </c>
      <c r="DO6">
        <f t="shared" ref="DO6:DO15" si="3">SUMIFS($CY$2:$CY$113,$C$2:$C$113,$DM6)</f>
        <v>47400</v>
      </c>
      <c r="DP6">
        <f t="shared" ref="DP6:DP15" si="4">SUMIFS($CY$2:$CY$144,$C$2:$C$144,$DM6)</f>
        <v>150600</v>
      </c>
      <c r="DQ6">
        <f t="shared" ref="DQ6:DQ15" si="5">SUMIFS($CY$2:$CY$155,$C$2:$C$155,$DM6)</f>
        <v>181100</v>
      </c>
      <c r="DR6">
        <f>VLOOKUP(DM6,building!$C$53:$V$62,20,FALSE)</f>
        <v>100</v>
      </c>
      <c r="DS6">
        <f t="shared" ref="DS6:DS15" si="6">0.25*DR6</f>
        <v>25</v>
      </c>
    </row>
    <row r="7" spans="1:123">
      <c r="A7" s="44" t="s">
        <v>369</v>
      </c>
      <c r="B7" t="s">
        <v>229</v>
      </c>
      <c r="C7">
        <v>6</v>
      </c>
      <c r="D7">
        <v>1</v>
      </c>
      <c r="E7">
        <v>6</v>
      </c>
      <c r="F7">
        <v>0</v>
      </c>
      <c r="H7">
        <v>9600</v>
      </c>
      <c r="I7">
        <v>160</v>
      </c>
      <c r="J7">
        <v>320</v>
      </c>
      <c r="K7">
        <v>64000</v>
      </c>
      <c r="L7">
        <v>9600</v>
      </c>
      <c r="M7">
        <v>0</v>
      </c>
      <c r="N7">
        <v>0</v>
      </c>
      <c r="O7">
        <v>0</v>
      </c>
      <c r="R7">
        <v>6</v>
      </c>
      <c r="AO7">
        <v>5</v>
      </c>
      <c r="AY7">
        <v>0</v>
      </c>
      <c r="AZ7">
        <v>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2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</v>
      </c>
      <c r="CH7">
        <v>2</v>
      </c>
      <c r="CI7">
        <v>126000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126000</v>
      </c>
      <c r="CZ7">
        <f>VLOOKUP(C7,building!$C$53:$V$62,20,FALSE)*0.25</f>
        <v>525</v>
      </c>
      <c r="DA7">
        <f t="shared" si="0"/>
        <v>0.1</v>
      </c>
      <c r="DB7">
        <f t="shared" si="1"/>
        <v>1</v>
      </c>
      <c r="DM7">
        <v>2</v>
      </c>
      <c r="DN7">
        <f t="shared" si="2"/>
        <v>88500</v>
      </c>
      <c r="DO7">
        <f t="shared" si="3"/>
        <v>105000</v>
      </c>
      <c r="DP7">
        <f t="shared" si="4"/>
        <v>232200</v>
      </c>
      <c r="DQ7">
        <f t="shared" si="5"/>
        <v>274700</v>
      </c>
      <c r="DR7">
        <f>VLOOKUP(DM7,building!$C$53:$V$62,20,FALSE)</f>
        <v>300</v>
      </c>
      <c r="DS7">
        <f t="shared" si="6"/>
        <v>75</v>
      </c>
    </row>
    <row r="8" spans="1:123">
      <c r="A8" s="44" t="s">
        <v>369</v>
      </c>
      <c r="B8" t="s">
        <v>229</v>
      </c>
      <c r="C8">
        <v>7</v>
      </c>
      <c r="D8">
        <v>1</v>
      </c>
      <c r="E8">
        <v>7</v>
      </c>
      <c r="F8">
        <v>0</v>
      </c>
      <c r="H8">
        <v>19200</v>
      </c>
      <c r="I8">
        <v>320</v>
      </c>
      <c r="J8">
        <v>640</v>
      </c>
      <c r="K8">
        <v>128000</v>
      </c>
      <c r="L8">
        <v>19200</v>
      </c>
      <c r="M8">
        <v>0</v>
      </c>
      <c r="N8">
        <v>0</v>
      </c>
      <c r="O8">
        <v>0</v>
      </c>
      <c r="R8">
        <v>7</v>
      </c>
      <c r="AO8">
        <v>6</v>
      </c>
      <c r="AY8">
        <v>0</v>
      </c>
      <c r="AZ8">
        <v>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</v>
      </c>
      <c r="CH8">
        <v>2</v>
      </c>
      <c r="CI8">
        <v>254000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254000</v>
      </c>
      <c r="CZ8">
        <f>VLOOKUP(C8,building!$C$53:$V$62,20,FALSE)*0.25</f>
        <v>700</v>
      </c>
      <c r="DA8">
        <f t="shared" si="0"/>
        <v>6.6141732283464566E-2</v>
      </c>
      <c r="DB8">
        <f t="shared" si="1"/>
        <v>0.6614173228346456</v>
      </c>
      <c r="DM8">
        <v>3</v>
      </c>
      <c r="DN8">
        <f t="shared" si="2"/>
        <v>189700</v>
      </c>
      <c r="DO8">
        <f t="shared" si="3"/>
        <v>220200</v>
      </c>
      <c r="DP8">
        <f t="shared" si="4"/>
        <v>395400</v>
      </c>
      <c r="DQ8">
        <f t="shared" si="5"/>
        <v>461900</v>
      </c>
      <c r="DR8">
        <f>VLOOKUP(DM8,building!$C$53:$V$62,20,FALSE)</f>
        <v>600</v>
      </c>
      <c r="DS8">
        <f t="shared" si="6"/>
        <v>150</v>
      </c>
    </row>
    <row r="9" spans="1:123">
      <c r="A9" s="44" t="s">
        <v>369</v>
      </c>
      <c r="B9" t="s">
        <v>229</v>
      </c>
      <c r="C9">
        <v>8</v>
      </c>
      <c r="D9">
        <v>1</v>
      </c>
      <c r="E9">
        <v>8</v>
      </c>
      <c r="F9">
        <v>0</v>
      </c>
      <c r="H9">
        <v>38400</v>
      </c>
      <c r="I9">
        <v>640</v>
      </c>
      <c r="J9">
        <v>1280</v>
      </c>
      <c r="K9">
        <v>256000</v>
      </c>
      <c r="L9">
        <v>38400</v>
      </c>
      <c r="M9">
        <v>0</v>
      </c>
      <c r="N9">
        <v>0</v>
      </c>
      <c r="O9">
        <v>0</v>
      </c>
      <c r="R9">
        <v>8</v>
      </c>
      <c r="AO9">
        <v>7</v>
      </c>
      <c r="AY9">
        <v>0</v>
      </c>
      <c r="AZ9">
        <v>2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2</v>
      </c>
      <c r="CH9">
        <v>2</v>
      </c>
      <c r="CI9">
        <v>510000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510000</v>
      </c>
      <c r="CZ9">
        <f>VLOOKUP(C9,building!$C$53:$V$62,20,FALSE)*0.25</f>
        <v>900</v>
      </c>
      <c r="DA9">
        <f t="shared" si="0"/>
        <v>4.2352941176470586E-2</v>
      </c>
      <c r="DB9">
        <f t="shared" si="1"/>
        <v>0.42352941176470588</v>
      </c>
      <c r="DM9">
        <v>4</v>
      </c>
      <c r="DN9">
        <f t="shared" si="2"/>
        <v>392100</v>
      </c>
      <c r="DO9">
        <f t="shared" si="3"/>
        <v>450600</v>
      </c>
      <c r="DP9">
        <f t="shared" si="4"/>
        <v>721800</v>
      </c>
      <c r="DQ9">
        <f t="shared" si="5"/>
        <v>836300</v>
      </c>
      <c r="DR9">
        <f>VLOOKUP(DM9,building!$C$53:$V$62,20,FALSE)</f>
        <v>1000</v>
      </c>
      <c r="DS9">
        <f t="shared" si="6"/>
        <v>250</v>
      </c>
    </row>
    <row r="10" spans="1:123">
      <c r="A10" s="44" t="s">
        <v>369</v>
      </c>
      <c r="B10" t="s">
        <v>229</v>
      </c>
      <c r="C10">
        <v>9</v>
      </c>
      <c r="D10">
        <v>1</v>
      </c>
      <c r="E10">
        <v>9</v>
      </c>
      <c r="F10">
        <v>0</v>
      </c>
      <c r="H10">
        <v>76800</v>
      </c>
      <c r="I10">
        <v>1280</v>
      </c>
      <c r="J10">
        <v>2560</v>
      </c>
      <c r="K10">
        <v>512000</v>
      </c>
      <c r="L10">
        <v>76800</v>
      </c>
      <c r="M10">
        <v>0</v>
      </c>
      <c r="N10">
        <v>0</v>
      </c>
      <c r="O10">
        <v>0</v>
      </c>
      <c r="R10">
        <v>9</v>
      </c>
      <c r="AO10">
        <v>8</v>
      </c>
      <c r="AY10">
        <v>0</v>
      </c>
      <c r="AZ10">
        <v>2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2</v>
      </c>
      <c r="CH10">
        <v>2</v>
      </c>
      <c r="CI10">
        <v>1022000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1022000</v>
      </c>
      <c r="CZ10">
        <f>VLOOKUP(C10,building!$C$53:$V$62,20,FALSE)*0.25</f>
        <v>1125</v>
      </c>
      <c r="DA10">
        <f t="shared" si="0"/>
        <v>2.6418786692759294E-2</v>
      </c>
      <c r="DB10">
        <f t="shared" si="1"/>
        <v>0.26418786692759294</v>
      </c>
      <c r="DM10">
        <v>5</v>
      </c>
      <c r="DN10">
        <f t="shared" si="2"/>
        <v>796900</v>
      </c>
      <c r="DO10">
        <f t="shared" si="3"/>
        <v>911400</v>
      </c>
      <c r="DP10">
        <f t="shared" si="4"/>
        <v>1374600</v>
      </c>
      <c r="DQ10">
        <f t="shared" si="5"/>
        <v>1585100</v>
      </c>
      <c r="DR10">
        <f>VLOOKUP(DM10,building!$C$53:$V$62,20,FALSE)</f>
        <v>1500</v>
      </c>
      <c r="DS10">
        <f t="shared" si="6"/>
        <v>375</v>
      </c>
    </row>
    <row r="11" spans="1:123">
      <c r="A11" s="44" t="s">
        <v>369</v>
      </c>
      <c r="B11" t="s">
        <v>229</v>
      </c>
      <c r="C11">
        <v>10</v>
      </c>
      <c r="D11">
        <v>1</v>
      </c>
      <c r="E11">
        <v>10</v>
      </c>
      <c r="F11">
        <v>0</v>
      </c>
      <c r="H11">
        <v>153600</v>
      </c>
      <c r="I11">
        <v>2560</v>
      </c>
      <c r="J11">
        <v>5120</v>
      </c>
      <c r="K11">
        <v>1024000</v>
      </c>
      <c r="L11">
        <v>153600</v>
      </c>
      <c r="M11">
        <v>0</v>
      </c>
      <c r="N11">
        <v>0</v>
      </c>
      <c r="O11">
        <v>0</v>
      </c>
      <c r="R11">
        <v>10</v>
      </c>
      <c r="AO11">
        <v>9</v>
      </c>
      <c r="AY11">
        <v>0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</v>
      </c>
      <c r="CH11">
        <v>2</v>
      </c>
      <c r="CI11">
        <v>2046000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2046000</v>
      </c>
      <c r="CZ11">
        <f>VLOOKUP(C11,building!$C$53:$V$62,20,FALSE)*0.25</f>
        <v>1375</v>
      </c>
      <c r="DA11">
        <f t="shared" si="0"/>
        <v>1.6129032258064516E-2</v>
      </c>
      <c r="DB11">
        <f t="shared" si="1"/>
        <v>0.16129032258064516</v>
      </c>
      <c r="DM11">
        <v>6</v>
      </c>
      <c r="DN11">
        <f t="shared" si="2"/>
        <v>1606500</v>
      </c>
      <c r="DO11">
        <f t="shared" si="3"/>
        <v>1833000</v>
      </c>
      <c r="DP11">
        <f t="shared" si="4"/>
        <v>2680200</v>
      </c>
      <c r="DQ11">
        <f t="shared" si="5"/>
        <v>3082700</v>
      </c>
      <c r="DR11">
        <f>VLOOKUP(DM11,building!$C$53:$V$62,20,FALSE)</f>
        <v>2100</v>
      </c>
      <c r="DS11">
        <f t="shared" si="6"/>
        <v>525</v>
      </c>
    </row>
    <row r="12" spans="1:123">
      <c r="A12" s="44" t="s">
        <v>370</v>
      </c>
      <c r="B12" t="s">
        <v>229</v>
      </c>
      <c r="C12">
        <v>1</v>
      </c>
      <c r="D12">
        <v>1</v>
      </c>
      <c r="E12">
        <v>1</v>
      </c>
      <c r="F12">
        <v>0</v>
      </c>
      <c r="H12">
        <v>1600</v>
      </c>
      <c r="I12">
        <v>26.666666666666668</v>
      </c>
      <c r="J12">
        <v>54</v>
      </c>
      <c r="K12">
        <v>3000</v>
      </c>
      <c r="L12">
        <v>500</v>
      </c>
      <c r="M12">
        <v>0</v>
      </c>
      <c r="N12">
        <v>200</v>
      </c>
      <c r="O12">
        <v>0</v>
      </c>
      <c r="R12">
        <v>1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</v>
      </c>
      <c r="CH12">
        <v>2</v>
      </c>
      <c r="CI12">
        <v>3000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3000</v>
      </c>
      <c r="DM12">
        <v>7</v>
      </c>
      <c r="DN12">
        <f t="shared" si="2"/>
        <v>3225700</v>
      </c>
      <c r="DO12">
        <f t="shared" si="3"/>
        <v>3676200</v>
      </c>
      <c r="DP12">
        <f t="shared" si="4"/>
        <v>5291400</v>
      </c>
      <c r="DQ12">
        <f t="shared" si="5"/>
        <v>6077900</v>
      </c>
      <c r="DR12">
        <f>VLOOKUP(DM12,building!$C$53:$V$62,20,FALSE)</f>
        <v>2800</v>
      </c>
      <c r="DS12">
        <f t="shared" si="6"/>
        <v>700</v>
      </c>
    </row>
    <row r="13" spans="1:123">
      <c r="A13" s="44" t="s">
        <v>370</v>
      </c>
      <c r="B13" t="s">
        <v>229</v>
      </c>
      <c r="C13">
        <v>2</v>
      </c>
      <c r="D13">
        <v>1</v>
      </c>
      <c r="E13">
        <v>2</v>
      </c>
      <c r="F13">
        <v>0</v>
      </c>
      <c r="H13">
        <v>3200</v>
      </c>
      <c r="I13">
        <v>53.333333333333336</v>
      </c>
      <c r="J13">
        <v>107</v>
      </c>
      <c r="K13">
        <v>6000</v>
      </c>
      <c r="L13">
        <v>1000</v>
      </c>
      <c r="M13">
        <v>0</v>
      </c>
      <c r="N13">
        <v>400</v>
      </c>
      <c r="O13">
        <v>0</v>
      </c>
      <c r="R13">
        <v>2</v>
      </c>
      <c r="AR13">
        <v>1</v>
      </c>
      <c r="AY13">
        <v>0</v>
      </c>
      <c r="AZ13">
        <v>2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2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2</v>
      </c>
      <c r="CH13">
        <v>2</v>
      </c>
      <c r="CI13">
        <v>9000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9000</v>
      </c>
      <c r="DM13">
        <v>8</v>
      </c>
      <c r="DN13">
        <f t="shared" si="2"/>
        <v>6464100</v>
      </c>
      <c r="DO13">
        <f t="shared" si="3"/>
        <v>7362600</v>
      </c>
      <c r="DP13">
        <f t="shared" si="4"/>
        <v>10513800</v>
      </c>
      <c r="DQ13">
        <f t="shared" si="5"/>
        <v>12068300</v>
      </c>
      <c r="DR13">
        <f>VLOOKUP(DM13,building!$C$53:$V$62,20,FALSE)</f>
        <v>3600</v>
      </c>
      <c r="DS13">
        <f t="shared" si="6"/>
        <v>900</v>
      </c>
    </row>
    <row r="14" spans="1:123">
      <c r="A14" s="44" t="s">
        <v>370</v>
      </c>
      <c r="B14" t="s">
        <v>229</v>
      </c>
      <c r="C14">
        <v>3</v>
      </c>
      <c r="D14">
        <v>1</v>
      </c>
      <c r="E14">
        <v>3</v>
      </c>
      <c r="F14">
        <v>0</v>
      </c>
      <c r="H14">
        <v>6400</v>
      </c>
      <c r="I14">
        <v>106.66666666666667</v>
      </c>
      <c r="J14">
        <v>214</v>
      </c>
      <c r="K14">
        <v>12000</v>
      </c>
      <c r="L14">
        <v>2000</v>
      </c>
      <c r="M14">
        <v>0</v>
      </c>
      <c r="N14">
        <v>800</v>
      </c>
      <c r="O14">
        <v>0</v>
      </c>
      <c r="R14">
        <v>3</v>
      </c>
      <c r="AR14">
        <v>2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2</v>
      </c>
      <c r="CH14">
        <v>2</v>
      </c>
      <c r="CI14">
        <v>21000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21000</v>
      </c>
      <c r="DM14">
        <v>9</v>
      </c>
      <c r="DN14">
        <f t="shared" si="2"/>
        <v>12940900</v>
      </c>
      <c r="DO14">
        <f t="shared" si="3"/>
        <v>14735400</v>
      </c>
      <c r="DP14">
        <f t="shared" si="4"/>
        <v>20958600</v>
      </c>
      <c r="DQ14">
        <f t="shared" si="5"/>
        <v>24049100</v>
      </c>
      <c r="DR14">
        <f>VLOOKUP(DM14,building!$C$53:$V$62,20,FALSE)</f>
        <v>4500</v>
      </c>
      <c r="DS14">
        <f t="shared" si="6"/>
        <v>1125</v>
      </c>
    </row>
    <row r="15" spans="1:123">
      <c r="A15" s="44" t="s">
        <v>370</v>
      </c>
      <c r="B15" t="s">
        <v>229</v>
      </c>
      <c r="C15">
        <v>4</v>
      </c>
      <c r="D15">
        <v>1</v>
      </c>
      <c r="E15">
        <v>4</v>
      </c>
      <c r="F15">
        <v>0</v>
      </c>
      <c r="H15">
        <v>12800</v>
      </c>
      <c r="I15">
        <v>213.33333333333334</v>
      </c>
      <c r="J15">
        <v>427</v>
      </c>
      <c r="K15">
        <v>24000</v>
      </c>
      <c r="L15">
        <v>4000</v>
      </c>
      <c r="M15">
        <v>0</v>
      </c>
      <c r="N15">
        <v>1600</v>
      </c>
      <c r="O15">
        <v>0</v>
      </c>
      <c r="R15">
        <v>4</v>
      </c>
      <c r="AR15">
        <v>3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2</v>
      </c>
      <c r="CH15">
        <v>2</v>
      </c>
      <c r="CI15">
        <v>45000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45000</v>
      </c>
      <c r="DM15">
        <v>10</v>
      </c>
      <c r="DN15">
        <f t="shared" si="2"/>
        <v>25894500</v>
      </c>
      <c r="DO15">
        <f t="shared" si="3"/>
        <v>29227000</v>
      </c>
      <c r="DP15">
        <f t="shared" si="4"/>
        <v>41594200</v>
      </c>
      <c r="DQ15">
        <f t="shared" si="5"/>
        <v>47756700</v>
      </c>
      <c r="DR15">
        <f>VLOOKUP(DM15,building!$C$53:$V$62,20,FALSE)</f>
        <v>5500</v>
      </c>
      <c r="DS15">
        <f t="shared" si="6"/>
        <v>1375</v>
      </c>
    </row>
    <row r="16" spans="1:123">
      <c r="A16" s="44" t="s">
        <v>370</v>
      </c>
      <c r="B16" t="s">
        <v>229</v>
      </c>
      <c r="C16">
        <v>5</v>
      </c>
      <c r="D16">
        <v>1</v>
      </c>
      <c r="E16">
        <v>5</v>
      </c>
      <c r="F16">
        <v>0</v>
      </c>
      <c r="H16">
        <v>25600</v>
      </c>
      <c r="I16">
        <v>426.66666666666669</v>
      </c>
      <c r="J16">
        <v>854</v>
      </c>
      <c r="K16">
        <v>48000</v>
      </c>
      <c r="L16">
        <v>8000</v>
      </c>
      <c r="M16">
        <v>0</v>
      </c>
      <c r="N16">
        <v>3200</v>
      </c>
      <c r="O16">
        <v>0</v>
      </c>
      <c r="R16">
        <v>5</v>
      </c>
      <c r="AR16">
        <v>4</v>
      </c>
      <c r="AY16">
        <v>0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2</v>
      </c>
      <c r="CH16">
        <v>2</v>
      </c>
      <c r="CI16">
        <v>93000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93000</v>
      </c>
    </row>
    <row r="17" spans="1:121" ht="38.25">
      <c r="A17" s="44" t="s">
        <v>370</v>
      </c>
      <c r="B17" t="s">
        <v>229</v>
      </c>
      <c r="C17">
        <v>6</v>
      </c>
      <c r="D17">
        <v>1</v>
      </c>
      <c r="E17">
        <v>6</v>
      </c>
      <c r="F17">
        <v>0</v>
      </c>
      <c r="H17">
        <v>51200</v>
      </c>
      <c r="I17">
        <v>853.33333333333337</v>
      </c>
      <c r="J17">
        <v>1707</v>
      </c>
      <c r="K17">
        <v>96000</v>
      </c>
      <c r="L17">
        <v>16000</v>
      </c>
      <c r="M17">
        <v>0</v>
      </c>
      <c r="N17">
        <v>6400</v>
      </c>
      <c r="O17">
        <v>0</v>
      </c>
      <c r="R17">
        <v>6</v>
      </c>
      <c r="AR17">
        <v>5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2</v>
      </c>
      <c r="CH17">
        <v>2</v>
      </c>
      <c r="CI17">
        <v>189000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189000</v>
      </c>
      <c r="DM17" s="37" t="s">
        <v>1051</v>
      </c>
    </row>
    <row r="18" spans="1:121">
      <c r="A18" s="44" t="s">
        <v>370</v>
      </c>
      <c r="B18" t="s">
        <v>229</v>
      </c>
      <c r="C18">
        <v>7</v>
      </c>
      <c r="D18">
        <v>1</v>
      </c>
      <c r="E18">
        <v>7</v>
      </c>
      <c r="F18">
        <v>0</v>
      </c>
      <c r="H18">
        <v>102400</v>
      </c>
      <c r="I18">
        <v>1706.6666666666667</v>
      </c>
      <c r="J18">
        <v>3414</v>
      </c>
      <c r="K18">
        <v>192000</v>
      </c>
      <c r="L18">
        <v>32000</v>
      </c>
      <c r="M18">
        <v>0</v>
      </c>
      <c r="N18">
        <v>12800</v>
      </c>
      <c r="O18">
        <v>0</v>
      </c>
      <c r="R18">
        <v>7</v>
      </c>
      <c r="AR18">
        <v>6</v>
      </c>
      <c r="AY18">
        <v>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2</v>
      </c>
      <c r="CH18">
        <v>2</v>
      </c>
      <c r="CI18">
        <v>381000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381000</v>
      </c>
      <c r="DN18" s="37" t="s">
        <v>1050</v>
      </c>
      <c r="DO18" s="37" t="s">
        <v>1052</v>
      </c>
      <c r="DP18" s="37" t="s">
        <v>1053</v>
      </c>
      <c r="DQ18" s="37" t="s">
        <v>1054</v>
      </c>
    </row>
    <row r="19" spans="1:121">
      <c r="A19" s="44" t="s">
        <v>370</v>
      </c>
      <c r="B19" t="s">
        <v>229</v>
      </c>
      <c r="C19">
        <v>8</v>
      </c>
      <c r="D19">
        <v>1</v>
      </c>
      <c r="E19">
        <v>8</v>
      </c>
      <c r="F19">
        <v>0</v>
      </c>
      <c r="H19">
        <v>204800</v>
      </c>
      <c r="I19">
        <v>3413.3333333333335</v>
      </c>
      <c r="J19">
        <v>6827</v>
      </c>
      <c r="K19">
        <v>384000</v>
      </c>
      <c r="L19">
        <v>64000</v>
      </c>
      <c r="M19">
        <v>0</v>
      </c>
      <c r="N19">
        <v>25600</v>
      </c>
      <c r="O19">
        <v>0</v>
      </c>
      <c r="R19">
        <v>8</v>
      </c>
      <c r="AR19">
        <v>7</v>
      </c>
      <c r="AY19">
        <v>0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2</v>
      </c>
      <c r="CH19">
        <v>2</v>
      </c>
      <c r="CI19">
        <v>765000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765000</v>
      </c>
      <c r="DM19">
        <v>1</v>
      </c>
      <c r="DN19">
        <f>'experience division'!T3/120*$DS6</f>
        <v>30.416666666666664</v>
      </c>
      <c r="DO19">
        <f>'experience division'!U3/120*$DS6</f>
        <v>45.833333333333329</v>
      </c>
      <c r="DP19">
        <f>'experience division'!V3/120*$DS6</f>
        <v>68.333333333333329</v>
      </c>
      <c r="DQ19">
        <f>'experience division'!W3/120*$DS6</f>
        <v>89.166666666666671</v>
      </c>
    </row>
    <row r="20" spans="1:121">
      <c r="A20" s="44" t="s">
        <v>370</v>
      </c>
      <c r="B20" t="s">
        <v>229</v>
      </c>
      <c r="C20">
        <v>9</v>
      </c>
      <c r="D20">
        <v>1</v>
      </c>
      <c r="E20">
        <v>9</v>
      </c>
      <c r="F20">
        <v>0</v>
      </c>
      <c r="H20">
        <v>409600</v>
      </c>
      <c r="I20">
        <v>6826.666666666667</v>
      </c>
      <c r="J20">
        <v>13654</v>
      </c>
      <c r="K20">
        <v>768000</v>
      </c>
      <c r="L20">
        <v>128000</v>
      </c>
      <c r="M20">
        <v>0</v>
      </c>
      <c r="N20">
        <v>51200</v>
      </c>
      <c r="O20">
        <v>0</v>
      </c>
      <c r="R20">
        <v>9</v>
      </c>
      <c r="AR20">
        <v>8</v>
      </c>
      <c r="AY20">
        <v>0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2</v>
      </c>
      <c r="CH20">
        <v>2</v>
      </c>
      <c r="CI20">
        <v>1533000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1533000</v>
      </c>
      <c r="DM20">
        <v>2</v>
      </c>
      <c r="DN20">
        <f>'experience division'!T4/120*$DS7</f>
        <v>268.125</v>
      </c>
      <c r="DO20">
        <f>'experience division'!U4/120*$DS7</f>
        <v>374.37499999999994</v>
      </c>
      <c r="DP20">
        <f>'experience division'!V4/120*$DS7</f>
        <v>509.375</v>
      </c>
      <c r="DQ20">
        <f>'experience division'!W4/120*$DS7</f>
        <v>634.375</v>
      </c>
    </row>
    <row r="21" spans="1:121">
      <c r="A21" s="44" t="s">
        <v>370</v>
      </c>
      <c r="B21" t="s">
        <v>229</v>
      </c>
      <c r="C21">
        <v>10</v>
      </c>
      <c r="D21">
        <v>1</v>
      </c>
      <c r="E21">
        <v>10</v>
      </c>
      <c r="F21">
        <v>0</v>
      </c>
      <c r="H21">
        <v>819200</v>
      </c>
      <c r="I21">
        <v>13653.333333333334</v>
      </c>
      <c r="J21">
        <v>27307</v>
      </c>
      <c r="K21">
        <v>1536000</v>
      </c>
      <c r="L21">
        <v>256000</v>
      </c>
      <c r="M21">
        <v>0</v>
      </c>
      <c r="N21">
        <v>102400</v>
      </c>
      <c r="O21">
        <v>0</v>
      </c>
      <c r="R21">
        <v>10</v>
      </c>
      <c r="AR21">
        <v>9</v>
      </c>
      <c r="AY21">
        <v>0</v>
      </c>
      <c r="AZ21">
        <v>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2</v>
      </c>
      <c r="CH21">
        <v>2</v>
      </c>
      <c r="CI21">
        <v>3069000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3069000</v>
      </c>
      <c r="DM21">
        <v>3</v>
      </c>
      <c r="DN21">
        <f>'experience division'!T5/120*$DS8</f>
        <v>1466.25</v>
      </c>
      <c r="DO21">
        <f>'experience division'!U5/120*$DS8</f>
        <v>1951.25</v>
      </c>
      <c r="DP21">
        <f>'experience division'!V5/120*$DS8</f>
        <v>2903.75</v>
      </c>
      <c r="DQ21">
        <f>'experience division'!W5/120*$DS8</f>
        <v>3402.5</v>
      </c>
    </row>
    <row r="22" spans="1:121">
      <c r="A22" s="44" t="s">
        <v>91</v>
      </c>
      <c r="B22" t="s">
        <v>229</v>
      </c>
      <c r="C22">
        <v>1</v>
      </c>
      <c r="D22">
        <v>1</v>
      </c>
      <c r="E22">
        <v>1</v>
      </c>
      <c r="F22">
        <v>0</v>
      </c>
      <c r="H22">
        <v>30</v>
      </c>
      <c r="I22">
        <v>0.5</v>
      </c>
      <c r="J22">
        <v>1</v>
      </c>
      <c r="K22">
        <v>1000</v>
      </c>
      <c r="L22">
        <v>500</v>
      </c>
      <c r="M22">
        <v>0</v>
      </c>
      <c r="N22">
        <v>0</v>
      </c>
      <c r="O22">
        <v>100</v>
      </c>
      <c r="R22">
        <v>1</v>
      </c>
      <c r="AF22">
        <v>1</v>
      </c>
      <c r="AY22">
        <v>0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2</v>
      </c>
      <c r="CH22">
        <v>2</v>
      </c>
      <c r="CI22">
        <v>1000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1000</v>
      </c>
      <c r="DM22">
        <v>4</v>
      </c>
      <c r="DN22">
        <f>'experience division'!T6/120*$DS9</f>
        <v>6616.6666666666661</v>
      </c>
      <c r="DO22">
        <f>'experience division'!U6/120*$DS9</f>
        <v>8233.3333333333321</v>
      </c>
      <c r="DP22">
        <f>'experience division'!V6/120*$DS9</f>
        <v>11033.333333333334</v>
      </c>
      <c r="DQ22">
        <f>'experience division'!W6/120*$DS9</f>
        <v>12695.833333333332</v>
      </c>
    </row>
    <row r="23" spans="1:121">
      <c r="A23" s="44" t="s">
        <v>91</v>
      </c>
      <c r="B23" t="s">
        <v>229</v>
      </c>
      <c r="C23">
        <v>2</v>
      </c>
      <c r="D23">
        <v>1</v>
      </c>
      <c r="E23">
        <v>2</v>
      </c>
      <c r="F23">
        <v>0</v>
      </c>
      <c r="H23">
        <v>800</v>
      </c>
      <c r="I23">
        <v>13.333333333333334</v>
      </c>
      <c r="J23">
        <v>27</v>
      </c>
      <c r="K23">
        <v>2000</v>
      </c>
      <c r="L23">
        <v>1000</v>
      </c>
      <c r="M23">
        <v>0</v>
      </c>
      <c r="N23">
        <v>0</v>
      </c>
      <c r="O23">
        <v>200</v>
      </c>
      <c r="R23">
        <v>2</v>
      </c>
      <c r="AF23">
        <v>2</v>
      </c>
      <c r="AJ23">
        <v>1</v>
      </c>
      <c r="AY23">
        <v>0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2</v>
      </c>
      <c r="CH23">
        <v>2</v>
      </c>
      <c r="CI23">
        <v>3000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3000</v>
      </c>
      <c r="DM23">
        <v>5</v>
      </c>
      <c r="DN23">
        <f>'experience division'!T7/120*$DS10</f>
        <v>16346.875</v>
      </c>
      <c r="DO23">
        <f>'experience division'!U7/120*$DS10</f>
        <v>21196.875</v>
      </c>
      <c r="DP23">
        <f>'experience division'!V7/120*$DS10</f>
        <v>35409.375</v>
      </c>
      <c r="DQ23">
        <f>'experience division'!W7/120*$DS10</f>
        <v>40393.75</v>
      </c>
    </row>
    <row r="24" spans="1:121">
      <c r="A24" s="44" t="s">
        <v>91</v>
      </c>
      <c r="B24" t="s">
        <v>229</v>
      </c>
      <c r="C24">
        <v>3</v>
      </c>
      <c r="D24">
        <v>1</v>
      </c>
      <c r="E24">
        <v>3</v>
      </c>
      <c r="F24">
        <v>0</v>
      </c>
      <c r="H24">
        <v>1600</v>
      </c>
      <c r="I24">
        <v>26.666666666666668</v>
      </c>
      <c r="J24">
        <v>54</v>
      </c>
      <c r="K24">
        <v>4000</v>
      </c>
      <c r="L24">
        <v>2000</v>
      </c>
      <c r="M24">
        <v>0</v>
      </c>
      <c r="N24">
        <v>0</v>
      </c>
      <c r="O24">
        <v>400</v>
      </c>
      <c r="R24">
        <v>3</v>
      </c>
      <c r="AF24">
        <v>3</v>
      </c>
      <c r="AJ24">
        <v>2</v>
      </c>
      <c r="AY24">
        <v>0</v>
      </c>
      <c r="AZ24">
        <v>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2</v>
      </c>
      <c r="CH24">
        <v>2</v>
      </c>
      <c r="CI24">
        <v>7000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7000</v>
      </c>
      <c r="DM24">
        <v>6</v>
      </c>
      <c r="DN24">
        <f>'experience division'!T8/120*$DS11</f>
        <v>45762.5</v>
      </c>
      <c r="DO24">
        <f>'experience division'!U8/120*$DS11</f>
        <v>59342.5</v>
      </c>
      <c r="DP24">
        <f>'experience division'!V8/120*$DS11</f>
        <v>91262.5</v>
      </c>
      <c r="DQ24">
        <f>'experience division'!W8/120*$DS11</f>
        <v>105218.75</v>
      </c>
    </row>
    <row r="25" spans="1:121">
      <c r="A25" s="44" t="s">
        <v>91</v>
      </c>
      <c r="B25" t="s">
        <v>229</v>
      </c>
      <c r="C25">
        <v>4</v>
      </c>
      <c r="D25">
        <v>1</v>
      </c>
      <c r="E25">
        <v>4</v>
      </c>
      <c r="F25">
        <v>0</v>
      </c>
      <c r="H25">
        <v>3200</v>
      </c>
      <c r="I25">
        <v>53.333333333333336</v>
      </c>
      <c r="J25">
        <v>107</v>
      </c>
      <c r="K25">
        <v>8000</v>
      </c>
      <c r="L25">
        <v>4000</v>
      </c>
      <c r="M25">
        <v>0</v>
      </c>
      <c r="N25">
        <v>0</v>
      </c>
      <c r="O25">
        <v>800</v>
      </c>
      <c r="R25">
        <v>4</v>
      </c>
      <c r="AF25">
        <v>4</v>
      </c>
      <c r="AJ25">
        <v>3</v>
      </c>
      <c r="AY25">
        <v>0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2</v>
      </c>
      <c r="CH25">
        <v>2</v>
      </c>
      <c r="CI25">
        <v>15000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15000</v>
      </c>
      <c r="DM25">
        <v>7</v>
      </c>
      <c r="DN25">
        <f>'experience division'!T9/120*$DS12</f>
        <v>122027.49999999999</v>
      </c>
      <c r="DO25">
        <f>'experience division'!U9/120*$DS12</f>
        <v>158240.83333333334</v>
      </c>
      <c r="DP25">
        <f>'experience division'!V9/120*$DS12</f>
        <v>243360.83333333334</v>
      </c>
      <c r="DQ25">
        <f>'experience division'!W9/120*$DS12</f>
        <v>280571.66666666669</v>
      </c>
    </row>
    <row r="26" spans="1:121">
      <c r="A26" s="44" t="s">
        <v>91</v>
      </c>
      <c r="B26" t="s">
        <v>229</v>
      </c>
      <c r="C26">
        <v>5</v>
      </c>
      <c r="D26">
        <v>1</v>
      </c>
      <c r="E26">
        <v>5</v>
      </c>
      <c r="F26">
        <v>0</v>
      </c>
      <c r="H26">
        <v>6400</v>
      </c>
      <c r="I26">
        <v>106.66666666666667</v>
      </c>
      <c r="J26">
        <v>214</v>
      </c>
      <c r="K26">
        <v>16000</v>
      </c>
      <c r="L26">
        <v>8000</v>
      </c>
      <c r="M26">
        <v>0</v>
      </c>
      <c r="N26">
        <v>0</v>
      </c>
      <c r="O26">
        <v>1600</v>
      </c>
      <c r="R26">
        <v>5</v>
      </c>
      <c r="AF26">
        <v>5</v>
      </c>
      <c r="AJ26">
        <v>4</v>
      </c>
      <c r="AY26">
        <v>0</v>
      </c>
      <c r="AZ26">
        <v>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2</v>
      </c>
      <c r="CH26">
        <v>2</v>
      </c>
      <c r="CI26">
        <v>31000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31000</v>
      </c>
      <c r="DM26">
        <v>8</v>
      </c>
      <c r="DN26">
        <f>'experience division'!T10/120*$DS13</f>
        <v>313770</v>
      </c>
      <c r="DO26">
        <f>'experience division'!U10/120*$DS13</f>
        <v>406890</v>
      </c>
      <c r="DP26">
        <f>'experience division'!V10/120*$DS13</f>
        <v>625770</v>
      </c>
      <c r="DQ26">
        <f>'experience division'!W10/120*$DS13</f>
        <v>721455</v>
      </c>
    </row>
    <row r="27" spans="1:121">
      <c r="A27" s="44" t="s">
        <v>91</v>
      </c>
      <c r="B27" t="s">
        <v>229</v>
      </c>
      <c r="C27">
        <v>6</v>
      </c>
      <c r="D27">
        <v>1</v>
      </c>
      <c r="E27">
        <v>6</v>
      </c>
      <c r="F27">
        <v>0</v>
      </c>
      <c r="H27">
        <v>12800</v>
      </c>
      <c r="I27">
        <v>213.33333333333334</v>
      </c>
      <c r="J27">
        <v>427</v>
      </c>
      <c r="K27">
        <v>32000</v>
      </c>
      <c r="L27">
        <v>16000</v>
      </c>
      <c r="M27">
        <v>0</v>
      </c>
      <c r="N27">
        <v>0</v>
      </c>
      <c r="O27">
        <v>3200</v>
      </c>
      <c r="R27">
        <v>6</v>
      </c>
      <c r="AF27">
        <v>6</v>
      </c>
      <c r="AJ27">
        <v>5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2</v>
      </c>
      <c r="CH27">
        <v>2</v>
      </c>
      <c r="CI27">
        <v>63000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63000</v>
      </c>
      <c r="DM27">
        <v>9</v>
      </c>
      <c r="DN27">
        <f>'experience division'!T11/120*$DS14</f>
        <v>784415.625</v>
      </c>
      <c r="DO27">
        <f>'experience division'!U11/120*$DS14</f>
        <v>1017215.6250000001</v>
      </c>
      <c r="DP27">
        <f>'experience division'!V11/120*$DS14</f>
        <v>1564415.625</v>
      </c>
      <c r="DQ27">
        <f>'experience division'!W11/120*$DS14</f>
        <v>1803618.75</v>
      </c>
    </row>
    <row r="28" spans="1:121">
      <c r="A28" s="44" t="s">
        <v>91</v>
      </c>
      <c r="B28" t="s">
        <v>229</v>
      </c>
      <c r="C28">
        <v>7</v>
      </c>
      <c r="D28">
        <v>1</v>
      </c>
      <c r="E28">
        <v>7</v>
      </c>
      <c r="F28">
        <v>0</v>
      </c>
      <c r="H28">
        <v>25600</v>
      </c>
      <c r="I28">
        <v>426.66666666666669</v>
      </c>
      <c r="J28">
        <v>854</v>
      </c>
      <c r="K28">
        <v>64000</v>
      </c>
      <c r="L28">
        <v>32000</v>
      </c>
      <c r="M28">
        <v>0</v>
      </c>
      <c r="N28">
        <v>0</v>
      </c>
      <c r="O28">
        <v>6400</v>
      </c>
      <c r="R28">
        <v>7</v>
      </c>
      <c r="AF28">
        <v>7</v>
      </c>
      <c r="AJ28">
        <v>6</v>
      </c>
      <c r="AY28">
        <v>0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2</v>
      </c>
      <c r="CH28">
        <v>2</v>
      </c>
      <c r="CI28">
        <v>127000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127000</v>
      </c>
      <c r="DM28">
        <v>10</v>
      </c>
      <c r="DN28">
        <f>'experience division'!T12/120*$DS15</f>
        <v>1917437.5</v>
      </c>
      <c r="DO28">
        <f>'experience division'!U12/120*$DS15</f>
        <v>2451304.1666666665</v>
      </c>
      <c r="DP28">
        <f>'experience division'!V12/120*$DS15</f>
        <v>3788904.1666666665</v>
      </c>
      <c r="DQ28">
        <f>'experience division'!W12/120*$DS15</f>
        <v>4373622.916666667</v>
      </c>
    </row>
    <row r="29" spans="1:121">
      <c r="A29" s="44" t="s">
        <v>91</v>
      </c>
      <c r="B29" t="s">
        <v>229</v>
      </c>
      <c r="C29">
        <v>8</v>
      </c>
      <c r="D29">
        <v>1</v>
      </c>
      <c r="E29">
        <v>8</v>
      </c>
      <c r="F29">
        <v>0</v>
      </c>
      <c r="H29">
        <v>51200</v>
      </c>
      <c r="I29">
        <v>853.33333333333337</v>
      </c>
      <c r="J29">
        <v>1707</v>
      </c>
      <c r="K29">
        <v>128000</v>
      </c>
      <c r="L29">
        <v>64000</v>
      </c>
      <c r="M29">
        <v>0</v>
      </c>
      <c r="N29">
        <v>0</v>
      </c>
      <c r="O29">
        <v>12800</v>
      </c>
      <c r="R29">
        <v>8</v>
      </c>
      <c r="AF29">
        <v>8</v>
      </c>
      <c r="AJ29">
        <v>7</v>
      </c>
      <c r="AY29">
        <v>0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2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2</v>
      </c>
      <c r="CH29">
        <v>2</v>
      </c>
      <c r="CI29">
        <v>255000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255000</v>
      </c>
    </row>
    <row r="30" spans="1:121" ht="38.25">
      <c r="A30" s="44" t="s">
        <v>91</v>
      </c>
      <c r="B30" t="s">
        <v>229</v>
      </c>
      <c r="C30">
        <v>9</v>
      </c>
      <c r="D30">
        <v>1</v>
      </c>
      <c r="E30">
        <v>9</v>
      </c>
      <c r="F30">
        <v>0</v>
      </c>
      <c r="H30">
        <v>102400</v>
      </c>
      <c r="I30">
        <v>1706.6666666666667</v>
      </c>
      <c r="J30">
        <v>3414</v>
      </c>
      <c r="K30">
        <v>256000</v>
      </c>
      <c r="L30">
        <v>128000</v>
      </c>
      <c r="M30">
        <v>0</v>
      </c>
      <c r="N30">
        <v>0</v>
      </c>
      <c r="O30">
        <v>25600</v>
      </c>
      <c r="R30">
        <v>9</v>
      </c>
      <c r="AF30">
        <v>9</v>
      </c>
      <c r="AJ30">
        <v>8</v>
      </c>
      <c r="AY30">
        <v>0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2</v>
      </c>
      <c r="CI30">
        <v>511000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511000</v>
      </c>
      <c r="DM30" s="37" t="s">
        <v>1055</v>
      </c>
      <c r="DN30" s="37" t="s">
        <v>1043</v>
      </c>
      <c r="DO30" s="37" t="s">
        <v>1044</v>
      </c>
      <c r="DP30" s="37" t="s">
        <v>1045</v>
      </c>
      <c r="DQ30" s="37" t="s">
        <v>1046</v>
      </c>
    </row>
    <row r="31" spans="1:121">
      <c r="A31" s="44" t="s">
        <v>91</v>
      </c>
      <c r="B31" t="s">
        <v>229</v>
      </c>
      <c r="C31">
        <v>10</v>
      </c>
      <c r="D31">
        <v>1</v>
      </c>
      <c r="E31">
        <v>10</v>
      </c>
      <c r="F31">
        <v>0</v>
      </c>
      <c r="H31">
        <v>204800</v>
      </c>
      <c r="I31">
        <v>3413.3333333333335</v>
      </c>
      <c r="J31">
        <v>6827</v>
      </c>
      <c r="K31">
        <v>512000</v>
      </c>
      <c r="L31">
        <v>256000</v>
      </c>
      <c r="M31">
        <v>0</v>
      </c>
      <c r="N31">
        <v>0</v>
      </c>
      <c r="O31">
        <v>51200</v>
      </c>
      <c r="R31">
        <v>10</v>
      </c>
      <c r="AF31">
        <v>10</v>
      </c>
      <c r="AJ31">
        <v>9</v>
      </c>
      <c r="AY31">
        <v>0</v>
      </c>
      <c r="AZ31">
        <v>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2</v>
      </c>
      <c r="CH31">
        <v>2</v>
      </c>
      <c r="CI31">
        <v>1023000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1023000</v>
      </c>
      <c r="DM31">
        <v>1</v>
      </c>
      <c r="DN31">
        <f>DN6/DN19</f>
        <v>1246.027397260274</v>
      </c>
      <c r="DO31">
        <f t="shared" ref="DO31:DQ31" si="7">DO6/DO19</f>
        <v>1034.1818181818182</v>
      </c>
      <c r="DP31">
        <f t="shared" si="7"/>
        <v>2203.9024390243903</v>
      </c>
      <c r="DQ31">
        <f t="shared" si="7"/>
        <v>2031.0280373831774</v>
      </c>
    </row>
    <row r="32" spans="1:121">
      <c r="A32" s="44" t="s">
        <v>102</v>
      </c>
      <c r="B32" t="s">
        <v>229</v>
      </c>
      <c r="C32">
        <v>1</v>
      </c>
      <c r="D32">
        <v>1</v>
      </c>
      <c r="E32">
        <v>1</v>
      </c>
      <c r="F32">
        <v>0</v>
      </c>
      <c r="H32">
        <v>2400</v>
      </c>
      <c r="I32">
        <v>40</v>
      </c>
      <c r="J32">
        <v>80</v>
      </c>
      <c r="K32">
        <v>5000</v>
      </c>
      <c r="L32">
        <v>0</v>
      </c>
      <c r="M32">
        <v>800</v>
      </c>
      <c r="N32">
        <v>500</v>
      </c>
      <c r="O32">
        <v>600</v>
      </c>
      <c r="R32">
        <v>1</v>
      </c>
      <c r="AK32">
        <v>4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</v>
      </c>
      <c r="CH32">
        <v>2</v>
      </c>
      <c r="CI32">
        <v>5000</v>
      </c>
      <c r="CJ32">
        <v>0</v>
      </c>
      <c r="CK32">
        <v>3600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8600</v>
      </c>
      <c r="DM32">
        <v>2</v>
      </c>
      <c r="DN32">
        <f t="shared" ref="DN32:DQ32" si="8">DN7/DN20</f>
        <v>330.06993006993008</v>
      </c>
      <c r="DO32">
        <f t="shared" si="8"/>
        <v>280.46744574290489</v>
      </c>
      <c r="DP32">
        <f t="shared" si="8"/>
        <v>455.85276073619633</v>
      </c>
      <c r="DQ32">
        <f t="shared" si="8"/>
        <v>433.02463054187194</v>
      </c>
    </row>
    <row r="33" spans="1:121">
      <c r="A33" s="44" t="s">
        <v>102</v>
      </c>
      <c r="B33" t="s">
        <v>229</v>
      </c>
      <c r="C33">
        <v>2</v>
      </c>
      <c r="D33">
        <v>1</v>
      </c>
      <c r="E33">
        <v>2</v>
      </c>
      <c r="F33">
        <v>0</v>
      </c>
      <c r="H33">
        <v>4800</v>
      </c>
      <c r="I33">
        <v>80</v>
      </c>
      <c r="J33">
        <v>160</v>
      </c>
      <c r="K33">
        <v>10000</v>
      </c>
      <c r="L33">
        <v>0</v>
      </c>
      <c r="M33">
        <v>1600</v>
      </c>
      <c r="N33">
        <v>1000</v>
      </c>
      <c r="O33">
        <v>1200</v>
      </c>
      <c r="R33">
        <v>2</v>
      </c>
      <c r="AK33">
        <v>4</v>
      </c>
      <c r="AU33">
        <v>1</v>
      </c>
      <c r="AY33">
        <v>0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2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2</v>
      </c>
      <c r="CD33">
        <v>0</v>
      </c>
      <c r="CE33">
        <v>0</v>
      </c>
      <c r="CF33">
        <v>0</v>
      </c>
      <c r="CG33">
        <v>2</v>
      </c>
      <c r="CH33">
        <v>2</v>
      </c>
      <c r="CI33">
        <v>15000</v>
      </c>
      <c r="CJ33">
        <v>0</v>
      </c>
      <c r="CK33">
        <v>3600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18600</v>
      </c>
      <c r="DM33">
        <v>3</v>
      </c>
      <c r="DN33">
        <f t="shared" ref="DN33:DQ33" si="9">DN8/DN21</f>
        <v>129.37766410912192</v>
      </c>
      <c r="DO33">
        <f t="shared" si="9"/>
        <v>112.85073670723895</v>
      </c>
      <c r="DP33">
        <f t="shared" si="9"/>
        <v>136.16874730951355</v>
      </c>
      <c r="DQ33">
        <f t="shared" si="9"/>
        <v>135.75312270389421</v>
      </c>
    </row>
    <row r="34" spans="1:121">
      <c r="A34" s="44" t="s">
        <v>102</v>
      </c>
      <c r="B34" t="s">
        <v>229</v>
      </c>
      <c r="C34">
        <v>3</v>
      </c>
      <c r="D34">
        <v>1</v>
      </c>
      <c r="E34">
        <v>3</v>
      </c>
      <c r="F34">
        <v>0</v>
      </c>
      <c r="H34">
        <v>9600</v>
      </c>
      <c r="I34">
        <v>160</v>
      </c>
      <c r="J34">
        <v>320</v>
      </c>
      <c r="K34">
        <v>20000</v>
      </c>
      <c r="L34">
        <v>0</v>
      </c>
      <c r="M34">
        <v>3200</v>
      </c>
      <c r="N34">
        <v>2000</v>
      </c>
      <c r="O34">
        <v>2400</v>
      </c>
      <c r="R34">
        <v>3</v>
      </c>
      <c r="AK34">
        <v>4</v>
      </c>
      <c r="AU34">
        <v>2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2</v>
      </c>
      <c r="CD34">
        <v>0</v>
      </c>
      <c r="CE34">
        <v>0</v>
      </c>
      <c r="CF34">
        <v>0</v>
      </c>
      <c r="CG34">
        <v>2</v>
      </c>
      <c r="CH34">
        <v>2</v>
      </c>
      <c r="CI34">
        <v>35000</v>
      </c>
      <c r="CJ34">
        <v>0</v>
      </c>
      <c r="CK34">
        <v>3600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38600</v>
      </c>
      <c r="DM34">
        <v>4</v>
      </c>
      <c r="DN34">
        <f t="shared" ref="DN34:DQ34" si="10">DN9/DN22</f>
        <v>59.259445843828722</v>
      </c>
      <c r="DO34">
        <f t="shared" si="10"/>
        <v>54.728744939271266</v>
      </c>
      <c r="DP34">
        <f t="shared" si="10"/>
        <v>65.419939577039273</v>
      </c>
      <c r="DQ34">
        <f t="shared" si="10"/>
        <v>65.872005251066625</v>
      </c>
    </row>
    <row r="35" spans="1:121">
      <c r="A35" s="44" t="s">
        <v>102</v>
      </c>
      <c r="B35" t="s">
        <v>229</v>
      </c>
      <c r="C35">
        <v>4</v>
      </c>
      <c r="D35">
        <v>1</v>
      </c>
      <c r="E35">
        <v>4</v>
      </c>
      <c r="F35">
        <v>0</v>
      </c>
      <c r="H35">
        <v>19200</v>
      </c>
      <c r="I35">
        <v>320</v>
      </c>
      <c r="J35">
        <v>640</v>
      </c>
      <c r="K35">
        <v>40000</v>
      </c>
      <c r="L35">
        <v>0</v>
      </c>
      <c r="M35">
        <v>6400</v>
      </c>
      <c r="N35">
        <v>4000</v>
      </c>
      <c r="O35">
        <v>4800</v>
      </c>
      <c r="R35">
        <v>4</v>
      </c>
      <c r="AK35">
        <v>4</v>
      </c>
      <c r="AU35">
        <v>3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2</v>
      </c>
      <c r="CD35">
        <v>0</v>
      </c>
      <c r="CE35">
        <v>0</v>
      </c>
      <c r="CF35">
        <v>0</v>
      </c>
      <c r="CG35">
        <v>2</v>
      </c>
      <c r="CH35">
        <v>2</v>
      </c>
      <c r="CI35">
        <v>75000</v>
      </c>
      <c r="CJ35">
        <v>0</v>
      </c>
      <c r="CK35">
        <v>3600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78600</v>
      </c>
      <c r="DM35">
        <v>5</v>
      </c>
      <c r="DN35">
        <f t="shared" ref="DN35:DQ35" si="11">DN10/DN23</f>
        <v>48.749378703880708</v>
      </c>
      <c r="DO35">
        <f t="shared" si="11"/>
        <v>42.996904024767801</v>
      </c>
      <c r="DP35">
        <f t="shared" si="11"/>
        <v>38.820227693936985</v>
      </c>
      <c r="DQ35">
        <f t="shared" si="11"/>
        <v>39.241219248027235</v>
      </c>
    </row>
    <row r="36" spans="1:121">
      <c r="A36" s="44" t="s">
        <v>102</v>
      </c>
      <c r="B36" t="s">
        <v>229</v>
      </c>
      <c r="C36">
        <v>5</v>
      </c>
      <c r="D36">
        <v>1</v>
      </c>
      <c r="E36">
        <v>5</v>
      </c>
      <c r="F36">
        <v>0</v>
      </c>
      <c r="H36">
        <v>38400</v>
      </c>
      <c r="I36">
        <v>640</v>
      </c>
      <c r="J36">
        <v>1280</v>
      </c>
      <c r="K36">
        <v>80000</v>
      </c>
      <c r="L36">
        <v>0</v>
      </c>
      <c r="M36">
        <v>12800</v>
      </c>
      <c r="N36">
        <v>8000</v>
      </c>
      <c r="O36">
        <v>9600</v>
      </c>
      <c r="R36">
        <v>5</v>
      </c>
      <c r="AK36">
        <v>4</v>
      </c>
      <c r="AU36">
        <v>4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2</v>
      </c>
      <c r="CD36">
        <v>0</v>
      </c>
      <c r="CE36">
        <v>0</v>
      </c>
      <c r="CF36">
        <v>0</v>
      </c>
      <c r="CG36">
        <v>2</v>
      </c>
      <c r="CH36">
        <v>2</v>
      </c>
      <c r="CI36">
        <v>155000</v>
      </c>
      <c r="CJ36">
        <v>0</v>
      </c>
      <c r="CK36">
        <v>3600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158600</v>
      </c>
      <c r="DM36">
        <v>6</v>
      </c>
      <c r="DN36">
        <f t="shared" ref="DN36:DQ36" si="12">DN11/DN24</f>
        <v>35.105162523900574</v>
      </c>
      <c r="DO36">
        <f t="shared" si="12"/>
        <v>30.888486329359228</v>
      </c>
      <c r="DP36">
        <f t="shared" si="12"/>
        <v>29.368031776468978</v>
      </c>
      <c r="DQ36">
        <f t="shared" si="12"/>
        <v>29.298010098010099</v>
      </c>
    </row>
    <row r="37" spans="1:121">
      <c r="A37" s="44" t="s">
        <v>102</v>
      </c>
      <c r="B37" t="s">
        <v>229</v>
      </c>
      <c r="C37">
        <v>6</v>
      </c>
      <c r="D37">
        <v>1</v>
      </c>
      <c r="E37">
        <v>6</v>
      </c>
      <c r="F37">
        <v>0</v>
      </c>
      <c r="H37">
        <v>76800</v>
      </c>
      <c r="I37">
        <v>1280</v>
      </c>
      <c r="J37">
        <v>2560</v>
      </c>
      <c r="K37">
        <v>160000</v>
      </c>
      <c r="L37">
        <v>0</v>
      </c>
      <c r="M37">
        <v>25600</v>
      </c>
      <c r="N37">
        <v>16000</v>
      </c>
      <c r="O37">
        <v>19200</v>
      </c>
      <c r="R37">
        <v>6</v>
      </c>
      <c r="AK37">
        <v>4</v>
      </c>
      <c r="AU37">
        <v>5</v>
      </c>
      <c r="AY37">
        <v>0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2</v>
      </c>
      <c r="CD37">
        <v>0</v>
      </c>
      <c r="CE37">
        <v>0</v>
      </c>
      <c r="CF37">
        <v>0</v>
      </c>
      <c r="CG37">
        <v>2</v>
      </c>
      <c r="CH37">
        <v>2</v>
      </c>
      <c r="CI37">
        <v>315000</v>
      </c>
      <c r="CJ37">
        <v>0</v>
      </c>
      <c r="CK37">
        <v>3600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318600</v>
      </c>
      <c r="DM37">
        <v>7</v>
      </c>
      <c r="DN37">
        <f t="shared" ref="DN37:DQ37" si="13">DN12/DN25</f>
        <v>26.434205404519478</v>
      </c>
      <c r="DO37">
        <f t="shared" si="13"/>
        <v>23.231677453670301</v>
      </c>
      <c r="DP37">
        <f t="shared" si="13"/>
        <v>21.743022192697399</v>
      </c>
      <c r="DQ37">
        <f t="shared" si="13"/>
        <v>21.662557991719286</v>
      </c>
    </row>
    <row r="38" spans="1:121">
      <c r="A38" s="44" t="s">
        <v>102</v>
      </c>
      <c r="B38" t="s">
        <v>229</v>
      </c>
      <c r="C38">
        <v>7</v>
      </c>
      <c r="D38">
        <v>1</v>
      </c>
      <c r="E38">
        <v>7</v>
      </c>
      <c r="F38">
        <v>0</v>
      </c>
      <c r="H38">
        <v>153600</v>
      </c>
      <c r="I38">
        <v>2560</v>
      </c>
      <c r="J38">
        <v>5120</v>
      </c>
      <c r="K38">
        <v>320000</v>
      </c>
      <c r="L38">
        <v>0</v>
      </c>
      <c r="M38">
        <v>51200</v>
      </c>
      <c r="N38">
        <v>32000</v>
      </c>
      <c r="O38">
        <v>38400</v>
      </c>
      <c r="R38">
        <v>7</v>
      </c>
      <c r="AK38">
        <v>4</v>
      </c>
      <c r="AU38">
        <v>6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2</v>
      </c>
      <c r="CD38">
        <v>0</v>
      </c>
      <c r="CE38">
        <v>0</v>
      </c>
      <c r="CF38">
        <v>0</v>
      </c>
      <c r="CG38">
        <v>2</v>
      </c>
      <c r="CH38">
        <v>2</v>
      </c>
      <c r="CI38">
        <v>635000</v>
      </c>
      <c r="CJ38">
        <v>0</v>
      </c>
      <c r="CK38">
        <v>3600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638600</v>
      </c>
      <c r="DM38">
        <v>8</v>
      </c>
      <c r="DN38">
        <f t="shared" ref="DN38:DQ38" si="14">DN13/DN26</f>
        <v>20.601395926952865</v>
      </c>
      <c r="DO38">
        <f t="shared" si="14"/>
        <v>18.094816780948168</v>
      </c>
      <c r="DP38">
        <f t="shared" si="14"/>
        <v>16.801380698978857</v>
      </c>
      <c r="DQ38">
        <f t="shared" si="14"/>
        <v>16.727723835859479</v>
      </c>
    </row>
    <row r="39" spans="1:121">
      <c r="A39" s="44" t="s">
        <v>102</v>
      </c>
      <c r="B39" t="s">
        <v>229</v>
      </c>
      <c r="C39">
        <v>8</v>
      </c>
      <c r="D39">
        <v>1</v>
      </c>
      <c r="E39">
        <v>8</v>
      </c>
      <c r="F39">
        <v>0</v>
      </c>
      <c r="H39">
        <v>307200</v>
      </c>
      <c r="I39">
        <v>5120</v>
      </c>
      <c r="J39">
        <v>10240</v>
      </c>
      <c r="K39">
        <v>640000</v>
      </c>
      <c r="L39">
        <v>0</v>
      </c>
      <c r="M39">
        <v>102400</v>
      </c>
      <c r="N39">
        <v>64000</v>
      </c>
      <c r="O39">
        <v>76800</v>
      </c>
      <c r="R39">
        <v>8</v>
      </c>
      <c r="AK39">
        <v>4</v>
      </c>
      <c r="AU39">
        <v>7</v>
      </c>
      <c r="AY39">
        <v>0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2</v>
      </c>
      <c r="CD39">
        <v>0</v>
      </c>
      <c r="CE39">
        <v>0</v>
      </c>
      <c r="CF39">
        <v>0</v>
      </c>
      <c r="CG39">
        <v>2</v>
      </c>
      <c r="CH39">
        <v>2</v>
      </c>
      <c r="CI39">
        <v>1275000</v>
      </c>
      <c r="CJ39">
        <v>0</v>
      </c>
      <c r="CK39">
        <v>3600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1278600</v>
      </c>
      <c r="DM39">
        <v>9</v>
      </c>
      <c r="DN39">
        <f t="shared" ref="DN39:DQ39" si="15">DN14/DN27</f>
        <v>16.497504113332777</v>
      </c>
      <c r="DO39">
        <f t="shared" si="15"/>
        <v>14.486014211588618</v>
      </c>
      <c r="DP39">
        <f t="shared" si="15"/>
        <v>13.397079180924187</v>
      </c>
      <c r="DQ39">
        <f t="shared" si="15"/>
        <v>13.333804608096916</v>
      </c>
    </row>
    <row r="40" spans="1:121">
      <c r="A40" s="44" t="s">
        <v>102</v>
      </c>
      <c r="B40" t="s">
        <v>229</v>
      </c>
      <c r="C40">
        <v>9</v>
      </c>
      <c r="D40">
        <v>1</v>
      </c>
      <c r="E40">
        <v>9</v>
      </c>
      <c r="F40">
        <v>0</v>
      </c>
      <c r="H40">
        <v>614400</v>
      </c>
      <c r="I40">
        <v>10240</v>
      </c>
      <c r="J40">
        <v>20480</v>
      </c>
      <c r="K40">
        <v>1280000</v>
      </c>
      <c r="L40">
        <v>0</v>
      </c>
      <c r="M40">
        <v>204800</v>
      </c>
      <c r="N40">
        <v>128000</v>
      </c>
      <c r="O40">
        <v>153600</v>
      </c>
      <c r="R40">
        <v>9</v>
      </c>
      <c r="AK40">
        <v>4</v>
      </c>
      <c r="AU40">
        <v>8</v>
      </c>
      <c r="AY40">
        <v>0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2</v>
      </c>
      <c r="CD40">
        <v>0</v>
      </c>
      <c r="CE40">
        <v>0</v>
      </c>
      <c r="CF40">
        <v>0</v>
      </c>
      <c r="CG40">
        <v>2</v>
      </c>
      <c r="CH40">
        <v>2</v>
      </c>
      <c r="CI40">
        <v>2555000</v>
      </c>
      <c r="CJ40">
        <v>0</v>
      </c>
      <c r="CK40">
        <v>3600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2558600</v>
      </c>
      <c r="DM40">
        <v>10</v>
      </c>
      <c r="DN40">
        <f t="shared" ref="DN40:DQ40" si="16">DN15/DN28</f>
        <v>13.504742657844128</v>
      </c>
      <c r="DO40">
        <f t="shared" si="16"/>
        <v>11.923040966288355</v>
      </c>
      <c r="DP40">
        <f t="shared" si="16"/>
        <v>10.977897083259561</v>
      </c>
      <c r="DQ40">
        <f t="shared" si="16"/>
        <v>10.91925410807878</v>
      </c>
    </row>
    <row r="41" spans="1:121">
      <c r="A41" s="44" t="s">
        <v>102</v>
      </c>
      <c r="B41" t="s">
        <v>229</v>
      </c>
      <c r="C41">
        <v>10</v>
      </c>
      <c r="D41">
        <v>1</v>
      </c>
      <c r="E41">
        <v>10</v>
      </c>
      <c r="F41">
        <v>0</v>
      </c>
      <c r="H41">
        <v>1228800</v>
      </c>
      <c r="I41">
        <v>20480</v>
      </c>
      <c r="J41">
        <v>40960</v>
      </c>
      <c r="K41">
        <v>2560000</v>
      </c>
      <c r="L41">
        <v>0</v>
      </c>
      <c r="M41">
        <v>409600</v>
      </c>
      <c r="N41">
        <v>256000</v>
      </c>
      <c r="O41">
        <v>307200</v>
      </c>
      <c r="R41">
        <v>10</v>
      </c>
      <c r="AK41">
        <v>4</v>
      </c>
      <c r="AU41">
        <v>9</v>
      </c>
      <c r="AY41">
        <v>0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</v>
      </c>
      <c r="CD41">
        <v>0</v>
      </c>
      <c r="CE41">
        <v>0</v>
      </c>
      <c r="CF41">
        <v>0</v>
      </c>
      <c r="CG41">
        <v>2</v>
      </c>
      <c r="CH41">
        <v>2</v>
      </c>
      <c r="CI41">
        <v>5115000</v>
      </c>
      <c r="CJ41">
        <v>0</v>
      </c>
      <c r="CK41">
        <v>3600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5118600</v>
      </c>
    </row>
    <row r="42" spans="1:121">
      <c r="A42" s="44" t="s">
        <v>373</v>
      </c>
      <c r="B42" t="s">
        <v>229</v>
      </c>
      <c r="C42">
        <v>1</v>
      </c>
      <c r="D42">
        <v>1</v>
      </c>
      <c r="E42">
        <v>1</v>
      </c>
      <c r="F42">
        <v>0</v>
      </c>
      <c r="H42">
        <v>1800</v>
      </c>
      <c r="I42">
        <v>30</v>
      </c>
      <c r="J42">
        <v>60</v>
      </c>
      <c r="K42">
        <v>3600</v>
      </c>
      <c r="L42">
        <v>1500</v>
      </c>
      <c r="M42">
        <v>0</v>
      </c>
      <c r="N42">
        <v>0</v>
      </c>
      <c r="O42">
        <v>0</v>
      </c>
      <c r="R42">
        <v>1</v>
      </c>
      <c r="AR42">
        <v>3</v>
      </c>
      <c r="AY42">
        <v>0</v>
      </c>
      <c r="AZ42">
        <v>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</v>
      </c>
      <c r="CH42">
        <v>2</v>
      </c>
      <c r="CI42">
        <v>3600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9000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12600</v>
      </c>
    </row>
    <row r="43" spans="1:121">
      <c r="A43" s="44" t="s">
        <v>373</v>
      </c>
      <c r="B43" t="s">
        <v>229</v>
      </c>
      <c r="C43">
        <v>2</v>
      </c>
      <c r="D43">
        <v>1</v>
      </c>
      <c r="E43">
        <v>2</v>
      </c>
      <c r="F43">
        <v>0</v>
      </c>
      <c r="H43">
        <v>3600</v>
      </c>
      <c r="I43">
        <v>60</v>
      </c>
      <c r="J43">
        <v>120</v>
      </c>
      <c r="K43">
        <v>7200</v>
      </c>
      <c r="L43">
        <v>3000</v>
      </c>
      <c r="M43">
        <v>0</v>
      </c>
      <c r="N43">
        <v>0</v>
      </c>
      <c r="O43">
        <v>0</v>
      </c>
      <c r="R43">
        <v>2</v>
      </c>
      <c r="AR43">
        <v>3</v>
      </c>
      <c r="AW43">
        <v>1</v>
      </c>
      <c r="AY43">
        <v>0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2</v>
      </c>
      <c r="CA43">
        <v>0</v>
      </c>
      <c r="CB43">
        <v>0</v>
      </c>
      <c r="CC43">
        <v>0</v>
      </c>
      <c r="CD43">
        <v>0</v>
      </c>
      <c r="CE43">
        <v>2</v>
      </c>
      <c r="CF43">
        <v>0</v>
      </c>
      <c r="CG43">
        <v>2</v>
      </c>
      <c r="CH43">
        <v>2</v>
      </c>
      <c r="CI43">
        <v>10800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9000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19800</v>
      </c>
    </row>
    <row r="44" spans="1:121">
      <c r="A44" s="44" t="s">
        <v>373</v>
      </c>
      <c r="B44" t="s">
        <v>229</v>
      </c>
      <c r="C44">
        <v>3</v>
      </c>
      <c r="D44">
        <v>1</v>
      </c>
      <c r="E44">
        <v>3</v>
      </c>
      <c r="F44">
        <v>0</v>
      </c>
      <c r="H44">
        <v>7200</v>
      </c>
      <c r="I44">
        <v>120</v>
      </c>
      <c r="J44">
        <v>240</v>
      </c>
      <c r="K44">
        <v>14400</v>
      </c>
      <c r="L44">
        <v>6000</v>
      </c>
      <c r="M44">
        <v>0</v>
      </c>
      <c r="N44">
        <v>0</v>
      </c>
      <c r="O44">
        <v>0</v>
      </c>
      <c r="R44">
        <v>3</v>
      </c>
      <c r="AR44">
        <v>3</v>
      </c>
      <c r="AW44">
        <v>2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2</v>
      </c>
      <c r="CA44">
        <v>0</v>
      </c>
      <c r="CB44">
        <v>0</v>
      </c>
      <c r="CC44">
        <v>0</v>
      </c>
      <c r="CD44">
        <v>0</v>
      </c>
      <c r="CE44">
        <v>2</v>
      </c>
      <c r="CF44">
        <v>0</v>
      </c>
      <c r="CG44">
        <v>2</v>
      </c>
      <c r="CH44">
        <v>2</v>
      </c>
      <c r="CI44">
        <v>25200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9000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34200</v>
      </c>
    </row>
    <row r="45" spans="1:121">
      <c r="A45" s="44" t="s">
        <v>373</v>
      </c>
      <c r="B45" t="s">
        <v>229</v>
      </c>
      <c r="C45">
        <v>4</v>
      </c>
      <c r="D45">
        <v>1</v>
      </c>
      <c r="E45">
        <v>4</v>
      </c>
      <c r="F45">
        <v>0</v>
      </c>
      <c r="H45">
        <v>14400</v>
      </c>
      <c r="I45">
        <v>240</v>
      </c>
      <c r="J45">
        <v>480</v>
      </c>
      <c r="K45">
        <v>28800</v>
      </c>
      <c r="L45">
        <v>12000</v>
      </c>
      <c r="M45">
        <v>0</v>
      </c>
      <c r="N45">
        <v>0</v>
      </c>
      <c r="O45">
        <v>0</v>
      </c>
      <c r="R45">
        <v>4</v>
      </c>
      <c r="AR45">
        <v>3</v>
      </c>
      <c r="AW45">
        <v>3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2</v>
      </c>
      <c r="CA45">
        <v>0</v>
      </c>
      <c r="CB45">
        <v>0</v>
      </c>
      <c r="CC45">
        <v>0</v>
      </c>
      <c r="CD45">
        <v>0</v>
      </c>
      <c r="CE45">
        <v>2</v>
      </c>
      <c r="CF45">
        <v>0</v>
      </c>
      <c r="CG45">
        <v>2</v>
      </c>
      <c r="CH45">
        <v>2</v>
      </c>
      <c r="CI45">
        <v>54000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9000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63000</v>
      </c>
    </row>
    <row r="46" spans="1:121">
      <c r="A46" s="44" t="s">
        <v>373</v>
      </c>
      <c r="B46" t="s">
        <v>229</v>
      </c>
      <c r="C46">
        <v>5</v>
      </c>
      <c r="D46">
        <v>1</v>
      </c>
      <c r="E46">
        <v>5</v>
      </c>
      <c r="F46">
        <v>0</v>
      </c>
      <c r="H46">
        <v>28800</v>
      </c>
      <c r="I46">
        <v>480</v>
      </c>
      <c r="J46">
        <v>960</v>
      </c>
      <c r="K46">
        <v>57600</v>
      </c>
      <c r="L46">
        <v>24000</v>
      </c>
      <c r="M46">
        <v>0</v>
      </c>
      <c r="N46">
        <v>0</v>
      </c>
      <c r="O46">
        <v>0</v>
      </c>
      <c r="R46">
        <v>5</v>
      </c>
      <c r="AR46">
        <v>3</v>
      </c>
      <c r="AW46">
        <v>4</v>
      </c>
      <c r="AY46">
        <v>0</v>
      </c>
      <c r="AZ46">
        <v>2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2</v>
      </c>
      <c r="CA46">
        <v>0</v>
      </c>
      <c r="CB46">
        <v>0</v>
      </c>
      <c r="CC46">
        <v>0</v>
      </c>
      <c r="CD46">
        <v>0</v>
      </c>
      <c r="CE46">
        <v>2</v>
      </c>
      <c r="CF46">
        <v>0</v>
      </c>
      <c r="CG46">
        <v>2</v>
      </c>
      <c r="CH46">
        <v>2</v>
      </c>
      <c r="CI46">
        <v>111600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9000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120600</v>
      </c>
    </row>
    <row r="47" spans="1:121">
      <c r="A47" s="44" t="s">
        <v>373</v>
      </c>
      <c r="B47" t="s">
        <v>229</v>
      </c>
      <c r="C47">
        <v>6</v>
      </c>
      <c r="D47">
        <v>1</v>
      </c>
      <c r="E47">
        <v>6</v>
      </c>
      <c r="F47">
        <v>0</v>
      </c>
      <c r="H47">
        <v>57600</v>
      </c>
      <c r="I47">
        <v>960</v>
      </c>
      <c r="J47">
        <v>1920</v>
      </c>
      <c r="K47">
        <v>115200</v>
      </c>
      <c r="L47">
        <v>48000</v>
      </c>
      <c r="M47">
        <v>0</v>
      </c>
      <c r="N47">
        <v>0</v>
      </c>
      <c r="O47">
        <v>0</v>
      </c>
      <c r="R47">
        <v>6</v>
      </c>
      <c r="AR47">
        <v>3</v>
      </c>
      <c r="AW47">
        <v>5</v>
      </c>
      <c r="AY47">
        <v>0</v>
      </c>
      <c r="AZ47">
        <v>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2</v>
      </c>
      <c r="CA47">
        <v>0</v>
      </c>
      <c r="CB47">
        <v>0</v>
      </c>
      <c r="CC47">
        <v>0</v>
      </c>
      <c r="CD47">
        <v>0</v>
      </c>
      <c r="CE47">
        <v>2</v>
      </c>
      <c r="CF47">
        <v>0</v>
      </c>
      <c r="CG47">
        <v>2</v>
      </c>
      <c r="CH47">
        <v>2</v>
      </c>
      <c r="CI47">
        <v>226800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9000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235800</v>
      </c>
    </row>
    <row r="48" spans="1:121">
      <c r="A48" s="44" t="s">
        <v>373</v>
      </c>
      <c r="B48" t="s">
        <v>229</v>
      </c>
      <c r="C48">
        <v>7</v>
      </c>
      <c r="D48">
        <v>1</v>
      </c>
      <c r="E48">
        <v>7</v>
      </c>
      <c r="F48">
        <v>0</v>
      </c>
      <c r="H48">
        <v>115200</v>
      </c>
      <c r="I48">
        <v>1920</v>
      </c>
      <c r="J48">
        <v>3840</v>
      </c>
      <c r="K48">
        <v>230400</v>
      </c>
      <c r="L48">
        <v>96000</v>
      </c>
      <c r="M48">
        <v>0</v>
      </c>
      <c r="N48">
        <v>0</v>
      </c>
      <c r="O48">
        <v>0</v>
      </c>
      <c r="R48">
        <v>7</v>
      </c>
      <c r="AR48">
        <v>3</v>
      </c>
      <c r="AW48">
        <v>6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2</v>
      </c>
      <c r="CA48">
        <v>0</v>
      </c>
      <c r="CB48">
        <v>0</v>
      </c>
      <c r="CC48">
        <v>0</v>
      </c>
      <c r="CD48">
        <v>0</v>
      </c>
      <c r="CE48">
        <v>2</v>
      </c>
      <c r="CF48">
        <v>0</v>
      </c>
      <c r="CG48">
        <v>2</v>
      </c>
      <c r="CH48">
        <v>2</v>
      </c>
      <c r="CI48">
        <v>457200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9000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466200</v>
      </c>
    </row>
    <row r="49" spans="1:103">
      <c r="A49" s="44" t="s">
        <v>373</v>
      </c>
      <c r="B49" t="s">
        <v>229</v>
      </c>
      <c r="C49">
        <v>8</v>
      </c>
      <c r="D49">
        <v>1</v>
      </c>
      <c r="E49">
        <v>8</v>
      </c>
      <c r="F49">
        <v>0</v>
      </c>
      <c r="H49">
        <v>230400</v>
      </c>
      <c r="I49">
        <v>3840</v>
      </c>
      <c r="J49">
        <v>7680</v>
      </c>
      <c r="K49">
        <v>460800</v>
      </c>
      <c r="L49">
        <v>192000</v>
      </c>
      <c r="M49">
        <v>0</v>
      </c>
      <c r="N49">
        <v>0</v>
      </c>
      <c r="O49">
        <v>0</v>
      </c>
      <c r="R49">
        <v>8</v>
      </c>
      <c r="AR49">
        <v>3</v>
      </c>
      <c r="AW49">
        <v>7</v>
      </c>
      <c r="AY49">
        <v>0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2</v>
      </c>
      <c r="CA49">
        <v>0</v>
      </c>
      <c r="CB49">
        <v>0</v>
      </c>
      <c r="CC49">
        <v>0</v>
      </c>
      <c r="CD49">
        <v>0</v>
      </c>
      <c r="CE49">
        <v>2</v>
      </c>
      <c r="CF49">
        <v>0</v>
      </c>
      <c r="CG49">
        <v>2</v>
      </c>
      <c r="CH49">
        <v>2</v>
      </c>
      <c r="CI49">
        <v>918000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9000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927000</v>
      </c>
    </row>
    <row r="50" spans="1:103">
      <c r="A50" s="44" t="s">
        <v>373</v>
      </c>
      <c r="B50" t="s">
        <v>229</v>
      </c>
      <c r="C50">
        <v>9</v>
      </c>
      <c r="D50">
        <v>1</v>
      </c>
      <c r="E50">
        <v>9</v>
      </c>
      <c r="F50">
        <v>0</v>
      </c>
      <c r="H50">
        <v>460800</v>
      </c>
      <c r="I50">
        <v>7680</v>
      </c>
      <c r="J50">
        <v>15360</v>
      </c>
      <c r="K50">
        <v>921600</v>
      </c>
      <c r="L50">
        <v>384000</v>
      </c>
      <c r="M50">
        <v>0</v>
      </c>
      <c r="N50">
        <v>0</v>
      </c>
      <c r="O50">
        <v>0</v>
      </c>
      <c r="R50">
        <v>9</v>
      </c>
      <c r="AR50">
        <v>3</v>
      </c>
      <c r="AW50">
        <v>8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2</v>
      </c>
      <c r="CA50">
        <v>0</v>
      </c>
      <c r="CB50">
        <v>0</v>
      </c>
      <c r="CC50">
        <v>0</v>
      </c>
      <c r="CD50">
        <v>0</v>
      </c>
      <c r="CE50">
        <v>2</v>
      </c>
      <c r="CF50">
        <v>0</v>
      </c>
      <c r="CG50">
        <v>2</v>
      </c>
      <c r="CH50">
        <v>2</v>
      </c>
      <c r="CI50">
        <v>1839600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9000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1848600</v>
      </c>
    </row>
    <row r="51" spans="1:103">
      <c r="A51" s="44" t="s">
        <v>373</v>
      </c>
      <c r="B51" t="s">
        <v>229</v>
      </c>
      <c r="C51">
        <v>10</v>
      </c>
      <c r="D51">
        <v>1</v>
      </c>
      <c r="E51">
        <v>10</v>
      </c>
      <c r="F51">
        <v>0</v>
      </c>
      <c r="H51">
        <v>921600</v>
      </c>
      <c r="I51">
        <v>15360</v>
      </c>
      <c r="J51">
        <v>30720</v>
      </c>
      <c r="K51">
        <v>1843200</v>
      </c>
      <c r="L51">
        <v>768000</v>
      </c>
      <c r="M51">
        <v>0</v>
      </c>
      <c r="N51">
        <v>0</v>
      </c>
      <c r="O51">
        <v>0</v>
      </c>
      <c r="R51">
        <v>10</v>
      </c>
      <c r="AR51">
        <v>3</v>
      </c>
      <c r="AW51">
        <v>9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2</v>
      </c>
      <c r="CA51">
        <v>0</v>
      </c>
      <c r="CB51">
        <v>0</v>
      </c>
      <c r="CC51">
        <v>0</v>
      </c>
      <c r="CD51">
        <v>0</v>
      </c>
      <c r="CE51">
        <v>2</v>
      </c>
      <c r="CF51">
        <v>0</v>
      </c>
      <c r="CG51">
        <v>2</v>
      </c>
      <c r="CH51">
        <v>2</v>
      </c>
      <c r="CI51">
        <v>3682800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9000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3691800</v>
      </c>
    </row>
    <row r="52" spans="1:103">
      <c r="A52" s="44" t="s">
        <v>374</v>
      </c>
      <c r="B52" t="s">
        <v>229</v>
      </c>
      <c r="C52">
        <v>1</v>
      </c>
      <c r="D52">
        <v>1</v>
      </c>
      <c r="E52">
        <v>1</v>
      </c>
      <c r="F52">
        <v>0</v>
      </c>
      <c r="H52">
        <v>40</v>
      </c>
      <c r="I52">
        <v>0.66666666666666663</v>
      </c>
      <c r="J52">
        <v>2</v>
      </c>
      <c r="K52">
        <v>1200</v>
      </c>
      <c r="L52">
        <v>0</v>
      </c>
      <c r="M52">
        <v>500</v>
      </c>
      <c r="N52">
        <v>0</v>
      </c>
      <c r="O52">
        <v>100</v>
      </c>
      <c r="R52">
        <v>1</v>
      </c>
      <c r="AG52">
        <v>1</v>
      </c>
      <c r="AY52">
        <v>0</v>
      </c>
      <c r="AZ52">
        <v>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</v>
      </c>
      <c r="CH52">
        <v>2</v>
      </c>
      <c r="CI52">
        <v>1200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1200</v>
      </c>
    </row>
    <row r="53" spans="1:103">
      <c r="A53" s="44" t="s">
        <v>374</v>
      </c>
      <c r="B53" t="s">
        <v>229</v>
      </c>
      <c r="C53">
        <v>2</v>
      </c>
      <c r="D53">
        <v>1</v>
      </c>
      <c r="E53">
        <v>2</v>
      </c>
      <c r="F53">
        <v>0</v>
      </c>
      <c r="H53">
        <v>1000</v>
      </c>
      <c r="I53">
        <v>16.666666666666668</v>
      </c>
      <c r="J53">
        <v>34</v>
      </c>
      <c r="K53">
        <v>2400</v>
      </c>
      <c r="L53">
        <v>0</v>
      </c>
      <c r="M53">
        <v>1000</v>
      </c>
      <c r="N53">
        <v>0</v>
      </c>
      <c r="O53">
        <v>200</v>
      </c>
      <c r="R53">
        <v>2</v>
      </c>
      <c r="AG53">
        <v>2</v>
      </c>
      <c r="AK53">
        <v>1</v>
      </c>
      <c r="AY53">
        <v>0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2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2</v>
      </c>
      <c r="CH53">
        <v>2</v>
      </c>
      <c r="CI53">
        <v>3600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3600</v>
      </c>
    </row>
    <row r="54" spans="1:103">
      <c r="A54" s="44" t="s">
        <v>374</v>
      </c>
      <c r="B54" t="s">
        <v>229</v>
      </c>
      <c r="C54">
        <v>3</v>
      </c>
      <c r="D54">
        <v>1</v>
      </c>
      <c r="E54">
        <v>3</v>
      </c>
      <c r="F54">
        <v>0</v>
      </c>
      <c r="H54">
        <v>2000</v>
      </c>
      <c r="I54">
        <v>33.333333333333336</v>
      </c>
      <c r="J54">
        <v>67</v>
      </c>
      <c r="K54">
        <v>4800</v>
      </c>
      <c r="L54">
        <v>0</v>
      </c>
      <c r="M54">
        <v>2000</v>
      </c>
      <c r="N54">
        <v>0</v>
      </c>
      <c r="O54">
        <v>400</v>
      </c>
      <c r="R54">
        <v>3</v>
      </c>
      <c r="AG54">
        <v>3</v>
      </c>
      <c r="AK54">
        <v>2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2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2</v>
      </c>
      <c r="CH54">
        <v>2</v>
      </c>
      <c r="CI54">
        <v>8400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8400</v>
      </c>
    </row>
    <row r="55" spans="1:103">
      <c r="A55" s="44" t="s">
        <v>374</v>
      </c>
      <c r="B55" t="s">
        <v>229</v>
      </c>
      <c r="C55">
        <v>4</v>
      </c>
      <c r="D55">
        <v>1</v>
      </c>
      <c r="E55">
        <v>4</v>
      </c>
      <c r="F55">
        <v>0</v>
      </c>
      <c r="H55">
        <v>4000</v>
      </c>
      <c r="I55">
        <v>66.666666666666671</v>
      </c>
      <c r="J55">
        <v>134</v>
      </c>
      <c r="K55">
        <v>9600</v>
      </c>
      <c r="L55">
        <v>0</v>
      </c>
      <c r="M55">
        <v>4000</v>
      </c>
      <c r="N55">
        <v>0</v>
      </c>
      <c r="O55">
        <v>800</v>
      </c>
      <c r="R55">
        <v>4</v>
      </c>
      <c r="AG55">
        <v>4</v>
      </c>
      <c r="AK55">
        <v>3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2</v>
      </c>
      <c r="CH55">
        <v>2</v>
      </c>
      <c r="CI55">
        <v>18000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18000</v>
      </c>
    </row>
    <row r="56" spans="1:103">
      <c r="A56" s="44" t="s">
        <v>374</v>
      </c>
      <c r="B56" t="s">
        <v>229</v>
      </c>
      <c r="C56">
        <v>5</v>
      </c>
      <c r="D56">
        <v>1</v>
      </c>
      <c r="E56">
        <v>5</v>
      </c>
      <c r="F56">
        <v>0</v>
      </c>
      <c r="H56">
        <v>8000</v>
      </c>
      <c r="I56">
        <v>133.33333333333334</v>
      </c>
      <c r="J56">
        <v>267</v>
      </c>
      <c r="K56">
        <v>19200</v>
      </c>
      <c r="L56">
        <v>0</v>
      </c>
      <c r="M56">
        <v>8000</v>
      </c>
      <c r="N56">
        <v>0</v>
      </c>
      <c r="O56">
        <v>1600</v>
      </c>
      <c r="R56">
        <v>5</v>
      </c>
      <c r="AG56">
        <v>5</v>
      </c>
      <c r="AK56">
        <v>4</v>
      </c>
      <c r="AY56">
        <v>0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2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</v>
      </c>
      <c r="CH56">
        <v>2</v>
      </c>
      <c r="CI56">
        <v>37200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37200</v>
      </c>
    </row>
    <row r="57" spans="1:103">
      <c r="A57" s="44" t="s">
        <v>374</v>
      </c>
      <c r="B57" t="s">
        <v>229</v>
      </c>
      <c r="C57">
        <v>6</v>
      </c>
      <c r="D57">
        <v>1</v>
      </c>
      <c r="E57">
        <v>6</v>
      </c>
      <c r="F57">
        <v>0</v>
      </c>
      <c r="H57">
        <v>16000</v>
      </c>
      <c r="I57">
        <v>266.66666666666669</v>
      </c>
      <c r="J57">
        <v>534</v>
      </c>
      <c r="K57">
        <v>38400</v>
      </c>
      <c r="L57">
        <v>0</v>
      </c>
      <c r="M57">
        <v>16000</v>
      </c>
      <c r="N57">
        <v>0</v>
      </c>
      <c r="O57">
        <v>3200</v>
      </c>
      <c r="R57">
        <v>6</v>
      </c>
      <c r="AG57">
        <v>6</v>
      </c>
      <c r="AK57">
        <v>5</v>
      </c>
      <c r="AY57">
        <v>0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2</v>
      </c>
      <c r="CH57">
        <v>2</v>
      </c>
      <c r="CI57">
        <v>75600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75600</v>
      </c>
    </row>
    <row r="58" spans="1:103">
      <c r="A58" s="44" t="s">
        <v>374</v>
      </c>
      <c r="B58" t="s">
        <v>229</v>
      </c>
      <c r="C58">
        <v>7</v>
      </c>
      <c r="D58">
        <v>1</v>
      </c>
      <c r="E58">
        <v>7</v>
      </c>
      <c r="F58">
        <v>0</v>
      </c>
      <c r="H58">
        <v>32000</v>
      </c>
      <c r="I58">
        <v>533.33333333333337</v>
      </c>
      <c r="J58">
        <v>1067</v>
      </c>
      <c r="K58">
        <v>76800</v>
      </c>
      <c r="L58">
        <v>0</v>
      </c>
      <c r="M58">
        <v>32000</v>
      </c>
      <c r="N58">
        <v>0</v>
      </c>
      <c r="O58">
        <v>6400</v>
      </c>
      <c r="R58">
        <v>7</v>
      </c>
      <c r="AG58">
        <v>7</v>
      </c>
      <c r="AK58">
        <v>6</v>
      </c>
      <c r="AY58">
        <v>0</v>
      </c>
      <c r="AZ58">
        <v>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2</v>
      </c>
      <c r="CH58">
        <v>2</v>
      </c>
      <c r="CI58">
        <v>152400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152400</v>
      </c>
    </row>
    <row r="59" spans="1:103">
      <c r="A59" s="44" t="s">
        <v>374</v>
      </c>
      <c r="B59" t="s">
        <v>229</v>
      </c>
      <c r="C59">
        <v>8</v>
      </c>
      <c r="D59">
        <v>1</v>
      </c>
      <c r="E59">
        <v>8</v>
      </c>
      <c r="F59">
        <v>0</v>
      </c>
      <c r="H59">
        <v>64000</v>
      </c>
      <c r="I59">
        <v>1066.6666666666667</v>
      </c>
      <c r="J59">
        <v>2134</v>
      </c>
      <c r="K59">
        <v>153600</v>
      </c>
      <c r="L59">
        <v>0</v>
      </c>
      <c r="M59">
        <v>64000</v>
      </c>
      <c r="N59">
        <v>0</v>
      </c>
      <c r="O59">
        <v>12800</v>
      </c>
      <c r="R59">
        <v>8</v>
      </c>
      <c r="AG59">
        <v>8</v>
      </c>
      <c r="AK59">
        <v>7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2</v>
      </c>
      <c r="CI59">
        <v>306000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306000</v>
      </c>
    </row>
    <row r="60" spans="1:103">
      <c r="A60" s="44" t="s">
        <v>374</v>
      </c>
      <c r="B60" t="s">
        <v>229</v>
      </c>
      <c r="C60">
        <v>9</v>
      </c>
      <c r="D60">
        <v>1</v>
      </c>
      <c r="E60">
        <v>9</v>
      </c>
      <c r="F60">
        <v>0</v>
      </c>
      <c r="H60">
        <v>128000</v>
      </c>
      <c r="I60">
        <v>2133.3333333333335</v>
      </c>
      <c r="J60">
        <v>4267</v>
      </c>
      <c r="K60">
        <v>307200</v>
      </c>
      <c r="L60">
        <v>0</v>
      </c>
      <c r="M60">
        <v>128000</v>
      </c>
      <c r="N60">
        <v>0</v>
      </c>
      <c r="O60">
        <v>25600</v>
      </c>
      <c r="R60">
        <v>9</v>
      </c>
      <c r="AG60">
        <v>9</v>
      </c>
      <c r="AK60">
        <v>8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2</v>
      </c>
      <c r="CH60">
        <v>2</v>
      </c>
      <c r="CI60">
        <v>613200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613200</v>
      </c>
    </row>
    <row r="61" spans="1:103">
      <c r="A61" s="44" t="s">
        <v>374</v>
      </c>
      <c r="B61" t="s">
        <v>229</v>
      </c>
      <c r="C61">
        <v>10</v>
      </c>
      <c r="D61">
        <v>1</v>
      </c>
      <c r="E61">
        <v>10</v>
      </c>
      <c r="F61">
        <v>0</v>
      </c>
      <c r="H61">
        <v>256000</v>
      </c>
      <c r="I61">
        <v>4266.666666666667</v>
      </c>
      <c r="J61">
        <v>8534</v>
      </c>
      <c r="K61">
        <v>614400</v>
      </c>
      <c r="L61">
        <v>0</v>
      </c>
      <c r="M61">
        <v>256000</v>
      </c>
      <c r="N61">
        <v>0</v>
      </c>
      <c r="O61">
        <v>51200</v>
      </c>
      <c r="R61">
        <v>10</v>
      </c>
      <c r="AG61">
        <v>10</v>
      </c>
      <c r="AK61">
        <v>9</v>
      </c>
      <c r="AY61">
        <v>0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2</v>
      </c>
      <c r="CH61">
        <v>2</v>
      </c>
      <c r="CI61">
        <v>1227600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1227600</v>
      </c>
    </row>
    <row r="62" spans="1:103">
      <c r="A62" s="44" t="s">
        <v>375</v>
      </c>
      <c r="B62" t="s">
        <v>229</v>
      </c>
      <c r="C62">
        <v>1</v>
      </c>
      <c r="D62">
        <v>1</v>
      </c>
      <c r="E62">
        <v>1</v>
      </c>
      <c r="F62">
        <v>0</v>
      </c>
      <c r="H62">
        <v>1800</v>
      </c>
      <c r="I62">
        <v>30</v>
      </c>
      <c r="J62">
        <v>60</v>
      </c>
      <c r="K62">
        <v>3000</v>
      </c>
      <c r="L62">
        <v>600</v>
      </c>
      <c r="M62">
        <v>0</v>
      </c>
      <c r="N62">
        <v>0</v>
      </c>
      <c r="O62">
        <v>0</v>
      </c>
      <c r="R62">
        <v>1</v>
      </c>
      <c r="AY62">
        <v>0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2</v>
      </c>
      <c r="CH62">
        <v>2</v>
      </c>
      <c r="CI62">
        <v>3000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3000</v>
      </c>
    </row>
    <row r="63" spans="1:103">
      <c r="A63" s="44" t="s">
        <v>375</v>
      </c>
      <c r="B63" t="s">
        <v>229</v>
      </c>
      <c r="C63">
        <v>2</v>
      </c>
      <c r="D63">
        <v>1</v>
      </c>
      <c r="E63">
        <v>2</v>
      </c>
      <c r="F63">
        <v>0</v>
      </c>
      <c r="H63">
        <v>3600</v>
      </c>
      <c r="I63">
        <v>60</v>
      </c>
      <c r="J63">
        <v>120</v>
      </c>
      <c r="K63">
        <v>6000</v>
      </c>
      <c r="L63">
        <v>1200</v>
      </c>
      <c r="M63">
        <v>0</v>
      </c>
      <c r="N63">
        <v>0</v>
      </c>
      <c r="O63">
        <v>0</v>
      </c>
      <c r="R63">
        <v>2</v>
      </c>
      <c r="AS63">
        <v>1</v>
      </c>
      <c r="AY63">
        <v>0</v>
      </c>
      <c r="AZ63">
        <v>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2</v>
      </c>
      <c r="CH63">
        <v>2</v>
      </c>
      <c r="CI63">
        <v>9000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9000</v>
      </c>
    </row>
    <row r="64" spans="1:103">
      <c r="A64" s="44" t="s">
        <v>375</v>
      </c>
      <c r="B64" t="s">
        <v>229</v>
      </c>
      <c r="C64">
        <v>3</v>
      </c>
      <c r="D64">
        <v>1</v>
      </c>
      <c r="E64">
        <v>3</v>
      </c>
      <c r="F64">
        <v>0</v>
      </c>
      <c r="H64">
        <v>7200</v>
      </c>
      <c r="I64">
        <v>120</v>
      </c>
      <c r="J64">
        <v>240</v>
      </c>
      <c r="K64">
        <v>12000</v>
      </c>
      <c r="L64">
        <v>2400</v>
      </c>
      <c r="M64">
        <v>0</v>
      </c>
      <c r="N64">
        <v>0</v>
      </c>
      <c r="O64">
        <v>0</v>
      </c>
      <c r="R64">
        <v>3</v>
      </c>
      <c r="AS64">
        <v>2</v>
      </c>
      <c r="AY64">
        <v>0</v>
      </c>
      <c r="AZ64">
        <v>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2</v>
      </c>
      <c r="CH64">
        <v>2</v>
      </c>
      <c r="CI64">
        <v>21000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21000</v>
      </c>
    </row>
    <row r="65" spans="1:103">
      <c r="A65" s="44" t="s">
        <v>375</v>
      </c>
      <c r="B65" t="s">
        <v>229</v>
      </c>
      <c r="C65">
        <v>4</v>
      </c>
      <c r="D65">
        <v>1</v>
      </c>
      <c r="E65">
        <v>4</v>
      </c>
      <c r="F65">
        <v>0</v>
      </c>
      <c r="H65">
        <v>14400</v>
      </c>
      <c r="I65">
        <v>240</v>
      </c>
      <c r="J65">
        <v>480</v>
      </c>
      <c r="K65">
        <v>24000</v>
      </c>
      <c r="L65">
        <v>4800</v>
      </c>
      <c r="M65">
        <v>0</v>
      </c>
      <c r="N65">
        <v>0</v>
      </c>
      <c r="O65">
        <v>0</v>
      </c>
      <c r="R65">
        <v>4</v>
      </c>
      <c r="AS65">
        <v>3</v>
      </c>
      <c r="AY65">
        <v>0</v>
      </c>
      <c r="AZ65">
        <v>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2</v>
      </c>
      <c r="CH65">
        <v>2</v>
      </c>
      <c r="CI65">
        <v>45000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45000</v>
      </c>
    </row>
    <row r="66" spans="1:103">
      <c r="A66" s="44" t="s">
        <v>375</v>
      </c>
      <c r="B66" t="s">
        <v>229</v>
      </c>
      <c r="C66">
        <v>5</v>
      </c>
      <c r="D66">
        <v>1</v>
      </c>
      <c r="E66">
        <v>5</v>
      </c>
      <c r="F66">
        <v>0</v>
      </c>
      <c r="H66">
        <v>28800</v>
      </c>
      <c r="I66">
        <v>480</v>
      </c>
      <c r="J66">
        <v>960</v>
      </c>
      <c r="K66">
        <v>48000</v>
      </c>
      <c r="L66">
        <v>9600</v>
      </c>
      <c r="M66">
        <v>0</v>
      </c>
      <c r="N66">
        <v>0</v>
      </c>
      <c r="O66">
        <v>0</v>
      </c>
      <c r="R66">
        <v>5</v>
      </c>
      <c r="AS66">
        <v>4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2</v>
      </c>
      <c r="CH66">
        <v>2</v>
      </c>
      <c r="CI66">
        <v>93000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93000</v>
      </c>
    </row>
    <row r="67" spans="1:103">
      <c r="A67" s="44" t="s">
        <v>375</v>
      </c>
      <c r="B67" t="s">
        <v>229</v>
      </c>
      <c r="C67">
        <v>6</v>
      </c>
      <c r="D67">
        <v>1</v>
      </c>
      <c r="E67">
        <v>6</v>
      </c>
      <c r="F67">
        <v>0</v>
      </c>
      <c r="H67">
        <v>57600</v>
      </c>
      <c r="I67">
        <v>960</v>
      </c>
      <c r="J67">
        <v>1920</v>
      </c>
      <c r="K67">
        <v>96000</v>
      </c>
      <c r="L67">
        <v>19200</v>
      </c>
      <c r="M67">
        <v>0</v>
      </c>
      <c r="N67">
        <v>0</v>
      </c>
      <c r="O67">
        <v>0</v>
      </c>
      <c r="R67">
        <v>6</v>
      </c>
      <c r="AS67">
        <v>5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2</v>
      </c>
      <c r="CH67">
        <v>2</v>
      </c>
      <c r="CI67">
        <v>189000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189000</v>
      </c>
    </row>
    <row r="68" spans="1:103">
      <c r="A68" s="44" t="s">
        <v>375</v>
      </c>
      <c r="B68" t="s">
        <v>229</v>
      </c>
      <c r="C68">
        <v>7</v>
      </c>
      <c r="D68">
        <v>1</v>
      </c>
      <c r="E68">
        <v>7</v>
      </c>
      <c r="F68">
        <v>0</v>
      </c>
      <c r="H68">
        <v>115200</v>
      </c>
      <c r="I68">
        <v>1920</v>
      </c>
      <c r="J68">
        <v>3840</v>
      </c>
      <c r="K68">
        <v>192000</v>
      </c>
      <c r="L68">
        <v>38400</v>
      </c>
      <c r="M68">
        <v>0</v>
      </c>
      <c r="N68">
        <v>0</v>
      </c>
      <c r="O68">
        <v>0</v>
      </c>
      <c r="R68">
        <v>7</v>
      </c>
      <c r="AS68">
        <v>6</v>
      </c>
      <c r="AY68">
        <v>0</v>
      </c>
      <c r="AZ68">
        <v>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2</v>
      </c>
      <c r="CH68">
        <v>2</v>
      </c>
      <c r="CI68">
        <v>381000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381000</v>
      </c>
    </row>
    <row r="69" spans="1:103">
      <c r="A69" s="44" t="s">
        <v>375</v>
      </c>
      <c r="B69" t="s">
        <v>229</v>
      </c>
      <c r="C69">
        <v>8</v>
      </c>
      <c r="D69">
        <v>1</v>
      </c>
      <c r="E69">
        <v>8</v>
      </c>
      <c r="F69">
        <v>0</v>
      </c>
      <c r="H69">
        <v>230400</v>
      </c>
      <c r="I69">
        <v>3840</v>
      </c>
      <c r="J69">
        <v>7680</v>
      </c>
      <c r="K69">
        <v>384000</v>
      </c>
      <c r="L69">
        <v>76800</v>
      </c>
      <c r="M69">
        <v>0</v>
      </c>
      <c r="N69">
        <v>0</v>
      </c>
      <c r="O69">
        <v>0</v>
      </c>
      <c r="R69">
        <v>8</v>
      </c>
      <c r="AS69">
        <v>7</v>
      </c>
      <c r="AY69">
        <v>0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2</v>
      </c>
      <c r="CH69">
        <v>2</v>
      </c>
      <c r="CI69">
        <v>765000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765000</v>
      </c>
    </row>
    <row r="70" spans="1:103">
      <c r="A70" s="44" t="s">
        <v>375</v>
      </c>
      <c r="B70" t="s">
        <v>229</v>
      </c>
      <c r="C70">
        <v>9</v>
      </c>
      <c r="D70">
        <v>1</v>
      </c>
      <c r="E70">
        <v>9</v>
      </c>
      <c r="F70">
        <v>0</v>
      </c>
      <c r="H70">
        <v>460800</v>
      </c>
      <c r="I70">
        <v>7680</v>
      </c>
      <c r="J70">
        <v>15360</v>
      </c>
      <c r="K70">
        <v>768000</v>
      </c>
      <c r="L70">
        <v>153600</v>
      </c>
      <c r="M70">
        <v>0</v>
      </c>
      <c r="N70">
        <v>0</v>
      </c>
      <c r="O70">
        <v>0</v>
      </c>
      <c r="R70">
        <v>9</v>
      </c>
      <c r="AS70">
        <v>8</v>
      </c>
      <c r="AY70">
        <v>0</v>
      </c>
      <c r="AZ70">
        <v>2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2</v>
      </c>
      <c r="CH70">
        <v>2</v>
      </c>
      <c r="CI70">
        <v>1533000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1533000</v>
      </c>
    </row>
    <row r="71" spans="1:103">
      <c r="A71" s="44" t="s">
        <v>375</v>
      </c>
      <c r="B71" t="s">
        <v>229</v>
      </c>
      <c r="C71">
        <v>10</v>
      </c>
      <c r="D71">
        <v>1</v>
      </c>
      <c r="E71">
        <v>10</v>
      </c>
      <c r="F71">
        <v>0</v>
      </c>
      <c r="H71">
        <v>921600</v>
      </c>
      <c r="I71">
        <v>15360</v>
      </c>
      <c r="J71">
        <v>30720</v>
      </c>
      <c r="K71">
        <v>1536000</v>
      </c>
      <c r="L71">
        <v>307200</v>
      </c>
      <c r="M71">
        <v>0</v>
      </c>
      <c r="N71">
        <v>0</v>
      </c>
      <c r="O71">
        <v>0</v>
      </c>
      <c r="R71">
        <v>10</v>
      </c>
      <c r="AS71">
        <v>9</v>
      </c>
      <c r="AY71">
        <v>0</v>
      </c>
      <c r="AZ71">
        <v>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2</v>
      </c>
      <c r="CH71">
        <v>2</v>
      </c>
      <c r="CI71">
        <v>3069000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3069000</v>
      </c>
    </row>
    <row r="72" spans="1:103" ht="25.5">
      <c r="A72" s="44" t="s">
        <v>376</v>
      </c>
      <c r="B72" t="s">
        <v>229</v>
      </c>
      <c r="C72">
        <v>1</v>
      </c>
      <c r="D72">
        <v>1</v>
      </c>
      <c r="E72">
        <v>1</v>
      </c>
      <c r="F72">
        <v>0</v>
      </c>
      <c r="H72">
        <v>1200</v>
      </c>
      <c r="I72">
        <v>20</v>
      </c>
      <c r="J72">
        <v>40</v>
      </c>
      <c r="K72">
        <v>3000</v>
      </c>
      <c r="L72">
        <v>800</v>
      </c>
      <c r="M72">
        <v>120</v>
      </c>
      <c r="N72">
        <v>200</v>
      </c>
      <c r="O72">
        <v>3000</v>
      </c>
      <c r="R72">
        <v>1</v>
      </c>
      <c r="T72">
        <v>2</v>
      </c>
      <c r="AY72">
        <v>0</v>
      </c>
      <c r="AZ72">
        <v>2</v>
      </c>
      <c r="BA72">
        <v>0</v>
      </c>
      <c r="BB72">
        <v>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2</v>
      </c>
      <c r="CH72">
        <v>2</v>
      </c>
      <c r="CI72">
        <v>3000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3000</v>
      </c>
    </row>
    <row r="73" spans="1:103" ht="25.5">
      <c r="A73" s="44" t="s">
        <v>376</v>
      </c>
      <c r="B73" t="s">
        <v>229</v>
      </c>
      <c r="C73">
        <v>2</v>
      </c>
      <c r="D73">
        <v>1</v>
      </c>
      <c r="E73">
        <v>2</v>
      </c>
      <c r="F73">
        <v>0</v>
      </c>
      <c r="H73">
        <v>2400</v>
      </c>
      <c r="I73">
        <v>40</v>
      </c>
      <c r="J73">
        <v>80</v>
      </c>
      <c r="K73">
        <v>6000</v>
      </c>
      <c r="L73">
        <v>1600</v>
      </c>
      <c r="M73">
        <v>240</v>
      </c>
      <c r="N73">
        <v>400</v>
      </c>
      <c r="O73">
        <v>6000</v>
      </c>
      <c r="R73">
        <v>2</v>
      </c>
      <c r="T73">
        <v>2</v>
      </c>
      <c r="AP73">
        <v>1</v>
      </c>
      <c r="AY73">
        <v>0</v>
      </c>
      <c r="AZ73">
        <v>2</v>
      </c>
      <c r="BA73">
        <v>0</v>
      </c>
      <c r="BB73">
        <v>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2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2</v>
      </c>
      <c r="CH73">
        <v>2</v>
      </c>
      <c r="CI73">
        <v>9000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9000</v>
      </c>
    </row>
    <row r="74" spans="1:103" ht="25.5">
      <c r="A74" s="44" t="s">
        <v>376</v>
      </c>
      <c r="B74" t="s">
        <v>229</v>
      </c>
      <c r="C74">
        <v>3</v>
      </c>
      <c r="D74">
        <v>1</v>
      </c>
      <c r="E74">
        <v>3</v>
      </c>
      <c r="F74">
        <v>0</v>
      </c>
      <c r="H74">
        <v>4800</v>
      </c>
      <c r="I74">
        <v>80</v>
      </c>
      <c r="J74">
        <v>160</v>
      </c>
      <c r="K74">
        <v>12000</v>
      </c>
      <c r="L74">
        <v>3200</v>
      </c>
      <c r="M74">
        <v>480</v>
      </c>
      <c r="N74">
        <v>800</v>
      </c>
      <c r="O74">
        <v>12000</v>
      </c>
      <c r="R74">
        <v>3</v>
      </c>
      <c r="T74">
        <v>2</v>
      </c>
      <c r="AP74">
        <v>2</v>
      </c>
      <c r="AY74">
        <v>0</v>
      </c>
      <c r="AZ74">
        <v>2</v>
      </c>
      <c r="BA74">
        <v>0</v>
      </c>
      <c r="BB74">
        <v>2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2</v>
      </c>
      <c r="CH74">
        <v>2</v>
      </c>
      <c r="CI74">
        <v>21000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21000</v>
      </c>
    </row>
    <row r="75" spans="1:103" ht="25.5">
      <c r="A75" s="44" t="s">
        <v>376</v>
      </c>
      <c r="B75" t="s">
        <v>229</v>
      </c>
      <c r="C75">
        <v>4</v>
      </c>
      <c r="D75">
        <v>1</v>
      </c>
      <c r="E75">
        <v>4</v>
      </c>
      <c r="F75">
        <v>0</v>
      </c>
      <c r="H75">
        <v>9600</v>
      </c>
      <c r="I75">
        <v>160</v>
      </c>
      <c r="J75">
        <v>320</v>
      </c>
      <c r="K75">
        <v>24000</v>
      </c>
      <c r="L75">
        <v>6400</v>
      </c>
      <c r="M75">
        <v>960</v>
      </c>
      <c r="N75">
        <v>1600</v>
      </c>
      <c r="O75">
        <v>24000</v>
      </c>
      <c r="R75">
        <v>4</v>
      </c>
      <c r="T75">
        <v>2</v>
      </c>
      <c r="AP75">
        <v>3</v>
      </c>
      <c r="AY75">
        <v>0</v>
      </c>
      <c r="AZ75">
        <v>2</v>
      </c>
      <c r="BA75">
        <v>0</v>
      </c>
      <c r="BB75">
        <v>2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2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2</v>
      </c>
      <c r="CH75">
        <v>2</v>
      </c>
      <c r="CI75">
        <v>45000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45000</v>
      </c>
    </row>
    <row r="76" spans="1:103" ht="25.5">
      <c r="A76" s="44" t="s">
        <v>376</v>
      </c>
      <c r="B76" t="s">
        <v>229</v>
      </c>
      <c r="C76">
        <v>5</v>
      </c>
      <c r="D76">
        <v>1</v>
      </c>
      <c r="E76">
        <v>5</v>
      </c>
      <c r="F76">
        <v>0</v>
      </c>
      <c r="H76">
        <v>19200</v>
      </c>
      <c r="I76">
        <v>320</v>
      </c>
      <c r="J76">
        <v>640</v>
      </c>
      <c r="K76">
        <v>48000</v>
      </c>
      <c r="L76">
        <v>12800</v>
      </c>
      <c r="M76">
        <v>1920</v>
      </c>
      <c r="N76">
        <v>3200</v>
      </c>
      <c r="O76">
        <v>48000</v>
      </c>
      <c r="R76">
        <v>5</v>
      </c>
      <c r="T76">
        <v>2</v>
      </c>
      <c r="AP76">
        <v>4</v>
      </c>
      <c r="AY76">
        <v>0</v>
      </c>
      <c r="AZ76">
        <v>2</v>
      </c>
      <c r="BA76">
        <v>0</v>
      </c>
      <c r="BB76">
        <v>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2</v>
      </c>
      <c r="CH76">
        <v>2</v>
      </c>
      <c r="CI76">
        <v>93000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93000</v>
      </c>
    </row>
    <row r="77" spans="1:103" ht="25.5">
      <c r="A77" s="44" t="s">
        <v>376</v>
      </c>
      <c r="B77" t="s">
        <v>229</v>
      </c>
      <c r="C77">
        <v>6</v>
      </c>
      <c r="D77">
        <v>1</v>
      </c>
      <c r="E77">
        <v>6</v>
      </c>
      <c r="F77">
        <v>0</v>
      </c>
      <c r="H77">
        <v>38400</v>
      </c>
      <c r="I77">
        <v>640</v>
      </c>
      <c r="J77">
        <v>1280</v>
      </c>
      <c r="K77">
        <v>96000</v>
      </c>
      <c r="L77">
        <v>25600</v>
      </c>
      <c r="M77">
        <v>3840</v>
      </c>
      <c r="N77">
        <v>6400</v>
      </c>
      <c r="O77">
        <v>96000</v>
      </c>
      <c r="R77">
        <v>6</v>
      </c>
      <c r="T77">
        <v>2</v>
      </c>
      <c r="AP77">
        <v>5</v>
      </c>
      <c r="AY77">
        <v>0</v>
      </c>
      <c r="AZ77">
        <v>2</v>
      </c>
      <c r="BA77">
        <v>0</v>
      </c>
      <c r="BB77">
        <v>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2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2</v>
      </c>
      <c r="CH77">
        <v>2</v>
      </c>
      <c r="CI77">
        <v>189000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189000</v>
      </c>
    </row>
    <row r="78" spans="1:103" ht="25.5">
      <c r="A78" s="44" t="s">
        <v>376</v>
      </c>
      <c r="B78" t="s">
        <v>229</v>
      </c>
      <c r="C78">
        <v>7</v>
      </c>
      <c r="D78">
        <v>1</v>
      </c>
      <c r="E78">
        <v>7</v>
      </c>
      <c r="F78">
        <v>0</v>
      </c>
      <c r="H78">
        <v>76800</v>
      </c>
      <c r="I78">
        <v>1280</v>
      </c>
      <c r="J78">
        <v>2560</v>
      </c>
      <c r="K78">
        <v>192000</v>
      </c>
      <c r="L78">
        <v>51200</v>
      </c>
      <c r="M78">
        <v>7680</v>
      </c>
      <c r="N78">
        <v>12800</v>
      </c>
      <c r="O78">
        <v>192000</v>
      </c>
      <c r="R78">
        <v>7</v>
      </c>
      <c r="T78">
        <v>2</v>
      </c>
      <c r="AP78">
        <v>6</v>
      </c>
      <c r="AY78">
        <v>0</v>
      </c>
      <c r="AZ78">
        <v>2</v>
      </c>
      <c r="BA78">
        <v>0</v>
      </c>
      <c r="BB78">
        <v>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2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2</v>
      </c>
      <c r="CH78">
        <v>2</v>
      </c>
      <c r="CI78">
        <v>381000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381000</v>
      </c>
    </row>
    <row r="79" spans="1:103" ht="25.5">
      <c r="A79" s="44" t="s">
        <v>376</v>
      </c>
      <c r="B79" t="s">
        <v>229</v>
      </c>
      <c r="C79">
        <v>8</v>
      </c>
      <c r="D79">
        <v>1</v>
      </c>
      <c r="E79">
        <v>8</v>
      </c>
      <c r="F79">
        <v>0</v>
      </c>
      <c r="H79">
        <v>153600</v>
      </c>
      <c r="I79">
        <v>2560</v>
      </c>
      <c r="J79">
        <v>5120</v>
      </c>
      <c r="K79">
        <v>384000</v>
      </c>
      <c r="L79">
        <v>102400</v>
      </c>
      <c r="M79">
        <v>15360</v>
      </c>
      <c r="N79">
        <v>25600</v>
      </c>
      <c r="O79">
        <v>384000</v>
      </c>
      <c r="R79">
        <v>8</v>
      </c>
      <c r="T79">
        <v>2</v>
      </c>
      <c r="AP79">
        <v>7</v>
      </c>
      <c r="AY79">
        <v>0</v>
      </c>
      <c r="AZ79">
        <v>2</v>
      </c>
      <c r="BA79">
        <v>0</v>
      </c>
      <c r="BB79">
        <v>2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2</v>
      </c>
      <c r="CH79">
        <v>2</v>
      </c>
      <c r="CI79">
        <v>765000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765000</v>
      </c>
    </row>
    <row r="80" spans="1:103" ht="25.5">
      <c r="A80" s="44" t="s">
        <v>376</v>
      </c>
      <c r="B80" t="s">
        <v>229</v>
      </c>
      <c r="C80">
        <v>9</v>
      </c>
      <c r="D80">
        <v>1</v>
      </c>
      <c r="E80">
        <v>9</v>
      </c>
      <c r="F80">
        <v>0</v>
      </c>
      <c r="H80">
        <v>307200</v>
      </c>
      <c r="I80">
        <v>5120</v>
      </c>
      <c r="J80">
        <v>10240</v>
      </c>
      <c r="K80">
        <v>768000</v>
      </c>
      <c r="L80">
        <v>204800</v>
      </c>
      <c r="M80">
        <v>30720</v>
      </c>
      <c r="N80">
        <v>51200</v>
      </c>
      <c r="O80">
        <v>768000</v>
      </c>
      <c r="R80">
        <v>9</v>
      </c>
      <c r="T80">
        <v>2</v>
      </c>
      <c r="AP80">
        <v>8</v>
      </c>
      <c r="AY80">
        <v>0</v>
      </c>
      <c r="AZ80">
        <v>2</v>
      </c>
      <c r="BA80">
        <v>0</v>
      </c>
      <c r="BB80">
        <v>2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2</v>
      </c>
      <c r="CH80">
        <v>2</v>
      </c>
      <c r="CI80">
        <v>1533000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1533000</v>
      </c>
    </row>
    <row r="81" spans="1:103" ht="25.5">
      <c r="A81" s="44" t="s">
        <v>376</v>
      </c>
      <c r="B81" t="s">
        <v>229</v>
      </c>
      <c r="C81">
        <v>10</v>
      </c>
      <c r="D81">
        <v>1</v>
      </c>
      <c r="E81">
        <v>10</v>
      </c>
      <c r="F81">
        <v>0</v>
      </c>
      <c r="H81">
        <v>614400</v>
      </c>
      <c r="I81">
        <v>10240</v>
      </c>
      <c r="J81">
        <v>20480</v>
      </c>
      <c r="K81">
        <v>1536000</v>
      </c>
      <c r="L81">
        <v>409600</v>
      </c>
      <c r="M81">
        <v>61440</v>
      </c>
      <c r="N81">
        <v>102400</v>
      </c>
      <c r="O81">
        <v>1536000</v>
      </c>
      <c r="R81">
        <v>10</v>
      </c>
      <c r="T81">
        <v>2</v>
      </c>
      <c r="AP81">
        <v>9</v>
      </c>
      <c r="AY81">
        <v>0</v>
      </c>
      <c r="AZ81">
        <v>2</v>
      </c>
      <c r="BA81">
        <v>0</v>
      </c>
      <c r="BB81">
        <v>2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2</v>
      </c>
      <c r="CH81">
        <v>2</v>
      </c>
      <c r="CI81">
        <v>3069000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3069000</v>
      </c>
    </row>
    <row r="82" spans="1:103">
      <c r="A82" s="44" t="s">
        <v>94</v>
      </c>
      <c r="B82" t="s">
        <v>229</v>
      </c>
      <c r="C82">
        <v>1</v>
      </c>
      <c r="D82">
        <v>1</v>
      </c>
      <c r="E82">
        <v>1</v>
      </c>
      <c r="F82">
        <v>0</v>
      </c>
      <c r="H82">
        <v>60</v>
      </c>
      <c r="I82">
        <v>1</v>
      </c>
      <c r="J82">
        <v>2</v>
      </c>
      <c r="K82">
        <v>2000</v>
      </c>
      <c r="L82">
        <v>0</v>
      </c>
      <c r="M82">
        <v>0</v>
      </c>
      <c r="N82">
        <v>0</v>
      </c>
      <c r="O82">
        <v>800</v>
      </c>
      <c r="R82">
        <v>1</v>
      </c>
      <c r="AI82">
        <v>1</v>
      </c>
      <c r="AY82">
        <v>0</v>
      </c>
      <c r="AZ82">
        <v>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2</v>
      </c>
      <c r="CH82">
        <v>2</v>
      </c>
      <c r="CI82">
        <v>2000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2000</v>
      </c>
    </row>
    <row r="83" spans="1:103">
      <c r="A83" s="44" t="s">
        <v>94</v>
      </c>
      <c r="B83" t="s">
        <v>229</v>
      </c>
      <c r="C83">
        <v>2</v>
      </c>
      <c r="D83">
        <v>1</v>
      </c>
      <c r="E83">
        <v>2</v>
      </c>
      <c r="F83">
        <v>0</v>
      </c>
      <c r="H83">
        <v>1400</v>
      </c>
      <c r="I83">
        <v>23.333333333333332</v>
      </c>
      <c r="J83">
        <v>47</v>
      </c>
      <c r="K83">
        <v>4000</v>
      </c>
      <c r="L83">
        <v>0</v>
      </c>
      <c r="M83">
        <v>0</v>
      </c>
      <c r="N83">
        <v>0</v>
      </c>
      <c r="O83">
        <v>1600</v>
      </c>
      <c r="R83">
        <v>2</v>
      </c>
      <c r="AI83">
        <v>2</v>
      </c>
      <c r="AM83">
        <v>1</v>
      </c>
      <c r="AY83">
        <v>0</v>
      </c>
      <c r="AZ83">
        <v>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2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2</v>
      </c>
      <c r="CH83">
        <v>2</v>
      </c>
      <c r="CI83">
        <v>6000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6000</v>
      </c>
    </row>
    <row r="84" spans="1:103">
      <c r="A84" s="44" t="s">
        <v>94</v>
      </c>
      <c r="B84" t="s">
        <v>229</v>
      </c>
      <c r="C84">
        <v>3</v>
      </c>
      <c r="D84">
        <v>1</v>
      </c>
      <c r="E84">
        <v>3</v>
      </c>
      <c r="F84">
        <v>0</v>
      </c>
      <c r="H84">
        <v>2800</v>
      </c>
      <c r="I84">
        <v>46.666666666666664</v>
      </c>
      <c r="J84">
        <v>94</v>
      </c>
      <c r="K84">
        <v>8000</v>
      </c>
      <c r="L84">
        <v>0</v>
      </c>
      <c r="M84">
        <v>0</v>
      </c>
      <c r="N84">
        <v>0</v>
      </c>
      <c r="O84">
        <v>3200</v>
      </c>
      <c r="R84">
        <v>3</v>
      </c>
      <c r="AI84">
        <v>3</v>
      </c>
      <c r="AM84">
        <v>2</v>
      </c>
      <c r="AY84">
        <v>0</v>
      </c>
      <c r="AZ84">
        <v>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2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2</v>
      </c>
      <c r="CH84">
        <v>2</v>
      </c>
      <c r="CI84">
        <v>14000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14000</v>
      </c>
    </row>
    <row r="85" spans="1:103">
      <c r="A85" s="44" t="s">
        <v>94</v>
      </c>
      <c r="B85" t="s">
        <v>229</v>
      </c>
      <c r="C85">
        <v>4</v>
      </c>
      <c r="D85">
        <v>1</v>
      </c>
      <c r="E85">
        <v>4</v>
      </c>
      <c r="F85">
        <v>0</v>
      </c>
      <c r="H85">
        <v>5600</v>
      </c>
      <c r="I85">
        <v>93.333333333333329</v>
      </c>
      <c r="J85">
        <v>187</v>
      </c>
      <c r="K85">
        <v>16000</v>
      </c>
      <c r="L85">
        <v>0</v>
      </c>
      <c r="M85">
        <v>0</v>
      </c>
      <c r="N85">
        <v>0</v>
      </c>
      <c r="O85">
        <v>6400</v>
      </c>
      <c r="R85">
        <v>4</v>
      </c>
      <c r="AI85">
        <v>4</v>
      </c>
      <c r="AM85">
        <v>3</v>
      </c>
      <c r="AY85">
        <v>0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2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2</v>
      </c>
      <c r="CH85">
        <v>2</v>
      </c>
      <c r="CI85">
        <v>30000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30000</v>
      </c>
    </row>
    <row r="86" spans="1:103">
      <c r="A86" s="44" t="s">
        <v>94</v>
      </c>
      <c r="B86" t="s">
        <v>229</v>
      </c>
      <c r="C86">
        <v>5</v>
      </c>
      <c r="D86">
        <v>1</v>
      </c>
      <c r="E86">
        <v>5</v>
      </c>
      <c r="F86">
        <v>0</v>
      </c>
      <c r="H86">
        <v>11200</v>
      </c>
      <c r="I86">
        <v>186.66666666666666</v>
      </c>
      <c r="J86">
        <v>374</v>
      </c>
      <c r="K86">
        <v>32000</v>
      </c>
      <c r="L86">
        <v>0</v>
      </c>
      <c r="M86">
        <v>0</v>
      </c>
      <c r="N86">
        <v>0</v>
      </c>
      <c r="O86">
        <v>12800</v>
      </c>
      <c r="R86">
        <v>5</v>
      </c>
      <c r="AI86">
        <v>5</v>
      </c>
      <c r="AM86">
        <v>4</v>
      </c>
      <c r="AY86">
        <v>0</v>
      </c>
      <c r="AZ86">
        <v>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2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2</v>
      </c>
      <c r="CH86">
        <v>2</v>
      </c>
      <c r="CI86">
        <v>62000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62000</v>
      </c>
    </row>
    <row r="87" spans="1:103">
      <c r="A87" s="44" t="s">
        <v>94</v>
      </c>
      <c r="B87" t="s">
        <v>229</v>
      </c>
      <c r="C87">
        <v>6</v>
      </c>
      <c r="D87">
        <v>1</v>
      </c>
      <c r="E87">
        <v>6</v>
      </c>
      <c r="F87">
        <v>0</v>
      </c>
      <c r="H87">
        <v>22400</v>
      </c>
      <c r="I87">
        <v>373.33333333333331</v>
      </c>
      <c r="J87">
        <v>747</v>
      </c>
      <c r="K87">
        <v>64000</v>
      </c>
      <c r="L87">
        <v>0</v>
      </c>
      <c r="M87">
        <v>0</v>
      </c>
      <c r="N87">
        <v>0</v>
      </c>
      <c r="O87">
        <v>25600</v>
      </c>
      <c r="R87">
        <v>6</v>
      </c>
      <c r="AI87">
        <v>6</v>
      </c>
      <c r="AM87">
        <v>5</v>
      </c>
      <c r="AY87">
        <v>0</v>
      </c>
      <c r="AZ87">
        <v>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2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2</v>
      </c>
      <c r="CH87">
        <v>2</v>
      </c>
      <c r="CI87">
        <v>126000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126000</v>
      </c>
    </row>
    <row r="88" spans="1:103">
      <c r="A88" s="44" t="s">
        <v>94</v>
      </c>
      <c r="B88" t="s">
        <v>229</v>
      </c>
      <c r="C88">
        <v>7</v>
      </c>
      <c r="D88">
        <v>1</v>
      </c>
      <c r="E88">
        <v>7</v>
      </c>
      <c r="F88">
        <v>0</v>
      </c>
      <c r="H88">
        <v>44800</v>
      </c>
      <c r="I88">
        <v>746.66666666666663</v>
      </c>
      <c r="J88">
        <v>1494</v>
      </c>
      <c r="K88">
        <v>128000</v>
      </c>
      <c r="L88">
        <v>0</v>
      </c>
      <c r="M88">
        <v>0</v>
      </c>
      <c r="N88">
        <v>0</v>
      </c>
      <c r="O88">
        <v>51200</v>
      </c>
      <c r="R88">
        <v>7</v>
      </c>
      <c r="AI88">
        <v>7</v>
      </c>
      <c r="AM88">
        <v>6</v>
      </c>
      <c r="AY88">
        <v>0</v>
      </c>
      <c r="AZ88">
        <v>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2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2</v>
      </c>
      <c r="CH88">
        <v>2</v>
      </c>
      <c r="CI88">
        <v>254000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254000</v>
      </c>
    </row>
    <row r="89" spans="1:103">
      <c r="A89" s="44" t="s">
        <v>94</v>
      </c>
      <c r="B89" t="s">
        <v>229</v>
      </c>
      <c r="C89">
        <v>8</v>
      </c>
      <c r="D89">
        <v>1</v>
      </c>
      <c r="E89">
        <v>8</v>
      </c>
      <c r="F89">
        <v>0</v>
      </c>
      <c r="H89">
        <v>89600</v>
      </c>
      <c r="I89">
        <v>1493.3333333333333</v>
      </c>
      <c r="J89">
        <v>2987</v>
      </c>
      <c r="K89">
        <v>256000</v>
      </c>
      <c r="L89">
        <v>0</v>
      </c>
      <c r="M89">
        <v>0</v>
      </c>
      <c r="N89">
        <v>0</v>
      </c>
      <c r="O89">
        <v>102400</v>
      </c>
      <c r="R89">
        <v>8</v>
      </c>
      <c r="AI89">
        <v>8</v>
      </c>
      <c r="AM89">
        <v>7</v>
      </c>
      <c r="AY89">
        <v>0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2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2</v>
      </c>
      <c r="CH89">
        <v>2</v>
      </c>
      <c r="CI89">
        <v>510000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510000</v>
      </c>
    </row>
    <row r="90" spans="1:103">
      <c r="A90" s="44" t="s">
        <v>94</v>
      </c>
      <c r="B90" t="s">
        <v>229</v>
      </c>
      <c r="C90">
        <v>9</v>
      </c>
      <c r="D90">
        <v>1</v>
      </c>
      <c r="E90">
        <v>9</v>
      </c>
      <c r="F90">
        <v>0</v>
      </c>
      <c r="H90">
        <v>179200</v>
      </c>
      <c r="I90">
        <v>2986.6666666666665</v>
      </c>
      <c r="J90">
        <v>5974</v>
      </c>
      <c r="K90">
        <v>512000</v>
      </c>
      <c r="L90">
        <v>0</v>
      </c>
      <c r="M90">
        <v>0</v>
      </c>
      <c r="N90">
        <v>0</v>
      </c>
      <c r="O90">
        <v>204800</v>
      </c>
      <c r="R90">
        <v>9</v>
      </c>
      <c r="AI90">
        <v>9</v>
      </c>
      <c r="AM90">
        <v>8</v>
      </c>
      <c r="AY90">
        <v>0</v>
      </c>
      <c r="AZ90">
        <v>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2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2</v>
      </c>
      <c r="CH90">
        <v>2</v>
      </c>
      <c r="CI90">
        <v>1022000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1022000</v>
      </c>
    </row>
    <row r="91" spans="1:103">
      <c r="A91" s="44" t="s">
        <v>94</v>
      </c>
      <c r="B91" t="s">
        <v>229</v>
      </c>
      <c r="C91">
        <v>10</v>
      </c>
      <c r="D91">
        <v>1</v>
      </c>
      <c r="E91">
        <v>10</v>
      </c>
      <c r="F91">
        <v>0</v>
      </c>
      <c r="H91">
        <v>358400</v>
      </c>
      <c r="I91">
        <v>5973.333333333333</v>
      </c>
      <c r="J91">
        <v>11947</v>
      </c>
      <c r="K91">
        <v>1024000</v>
      </c>
      <c r="L91">
        <v>0</v>
      </c>
      <c r="M91">
        <v>0</v>
      </c>
      <c r="N91">
        <v>0</v>
      </c>
      <c r="O91">
        <v>409600</v>
      </c>
      <c r="R91">
        <v>10</v>
      </c>
      <c r="AI91">
        <v>10</v>
      </c>
      <c r="AM91">
        <v>9</v>
      </c>
      <c r="AY91">
        <v>0</v>
      </c>
      <c r="AZ91">
        <v>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2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2</v>
      </c>
      <c r="CH91">
        <v>2</v>
      </c>
      <c r="CI91">
        <v>2046000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2046000</v>
      </c>
    </row>
    <row r="92" spans="1:103">
      <c r="A92" s="44" t="s">
        <v>378</v>
      </c>
      <c r="B92" t="s">
        <v>229</v>
      </c>
      <c r="C92">
        <v>1</v>
      </c>
      <c r="D92">
        <v>1</v>
      </c>
      <c r="E92">
        <v>1</v>
      </c>
      <c r="F92">
        <v>0</v>
      </c>
      <c r="H92">
        <v>50</v>
      </c>
      <c r="I92">
        <v>0.83333333333333337</v>
      </c>
      <c r="J92">
        <v>2</v>
      </c>
      <c r="K92">
        <v>1500</v>
      </c>
      <c r="L92">
        <v>0</v>
      </c>
      <c r="M92">
        <v>0</v>
      </c>
      <c r="N92">
        <v>500</v>
      </c>
      <c r="O92">
        <v>200</v>
      </c>
      <c r="R92">
        <v>1</v>
      </c>
      <c r="AH92">
        <v>1</v>
      </c>
      <c r="AY92">
        <v>0</v>
      </c>
      <c r="AZ92">
        <v>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2</v>
      </c>
      <c r="CH92">
        <v>2</v>
      </c>
      <c r="CI92">
        <v>1500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1500</v>
      </c>
    </row>
    <row r="93" spans="1:103">
      <c r="A93" s="44" t="s">
        <v>378</v>
      </c>
      <c r="B93" t="s">
        <v>229</v>
      </c>
      <c r="C93">
        <v>2</v>
      </c>
      <c r="D93">
        <v>1</v>
      </c>
      <c r="E93">
        <v>2</v>
      </c>
      <c r="F93">
        <v>0</v>
      </c>
      <c r="H93">
        <v>1200</v>
      </c>
      <c r="I93">
        <v>20</v>
      </c>
      <c r="J93">
        <v>40</v>
      </c>
      <c r="K93">
        <v>3000</v>
      </c>
      <c r="L93">
        <v>0</v>
      </c>
      <c r="M93">
        <v>0</v>
      </c>
      <c r="N93">
        <v>1000</v>
      </c>
      <c r="O93">
        <v>400</v>
      </c>
      <c r="R93">
        <v>2</v>
      </c>
      <c r="AH93">
        <v>2</v>
      </c>
      <c r="AL93">
        <v>1</v>
      </c>
      <c r="AY93">
        <v>0</v>
      </c>
      <c r="AZ93">
        <v>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2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2</v>
      </c>
      <c r="CH93">
        <v>2</v>
      </c>
      <c r="CI93">
        <v>4500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4500</v>
      </c>
    </row>
    <row r="94" spans="1:103">
      <c r="A94" s="44" t="s">
        <v>378</v>
      </c>
      <c r="B94" t="s">
        <v>229</v>
      </c>
      <c r="C94">
        <v>3</v>
      </c>
      <c r="D94">
        <v>1</v>
      </c>
      <c r="E94">
        <v>3</v>
      </c>
      <c r="F94">
        <v>0</v>
      </c>
      <c r="H94">
        <v>2400</v>
      </c>
      <c r="I94">
        <v>40</v>
      </c>
      <c r="J94">
        <v>80</v>
      </c>
      <c r="K94">
        <v>6000</v>
      </c>
      <c r="L94">
        <v>0</v>
      </c>
      <c r="M94">
        <v>0</v>
      </c>
      <c r="N94">
        <v>2000</v>
      </c>
      <c r="O94">
        <v>800</v>
      </c>
      <c r="R94">
        <v>3</v>
      </c>
      <c r="AH94">
        <v>3</v>
      </c>
      <c r="AL94">
        <v>2</v>
      </c>
      <c r="AY94">
        <v>0</v>
      </c>
      <c r="AZ94">
        <v>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2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</v>
      </c>
      <c r="CH94">
        <v>2</v>
      </c>
      <c r="CI94">
        <v>10500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10500</v>
      </c>
    </row>
    <row r="95" spans="1:103">
      <c r="A95" s="44" t="s">
        <v>378</v>
      </c>
      <c r="B95" t="s">
        <v>229</v>
      </c>
      <c r="C95">
        <v>4</v>
      </c>
      <c r="D95">
        <v>1</v>
      </c>
      <c r="E95">
        <v>4</v>
      </c>
      <c r="F95">
        <v>0</v>
      </c>
      <c r="H95">
        <v>4800</v>
      </c>
      <c r="I95">
        <v>80</v>
      </c>
      <c r="J95">
        <v>160</v>
      </c>
      <c r="K95">
        <v>12000</v>
      </c>
      <c r="L95">
        <v>0</v>
      </c>
      <c r="M95">
        <v>0</v>
      </c>
      <c r="N95">
        <v>4000</v>
      </c>
      <c r="O95">
        <v>1600</v>
      </c>
      <c r="R95">
        <v>4</v>
      </c>
      <c r="AH95">
        <v>4</v>
      </c>
      <c r="AL95">
        <v>3</v>
      </c>
      <c r="AY95">
        <v>0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2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2</v>
      </c>
      <c r="CH95">
        <v>2</v>
      </c>
      <c r="CI95">
        <v>22500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22500</v>
      </c>
    </row>
    <row r="96" spans="1:103">
      <c r="A96" s="44" t="s">
        <v>378</v>
      </c>
      <c r="B96" t="s">
        <v>229</v>
      </c>
      <c r="C96">
        <v>5</v>
      </c>
      <c r="D96">
        <v>1</v>
      </c>
      <c r="E96">
        <v>5</v>
      </c>
      <c r="F96">
        <v>0</v>
      </c>
      <c r="H96">
        <v>9600</v>
      </c>
      <c r="I96">
        <v>160</v>
      </c>
      <c r="J96">
        <v>320</v>
      </c>
      <c r="K96">
        <v>24000</v>
      </c>
      <c r="L96">
        <v>0</v>
      </c>
      <c r="M96">
        <v>0</v>
      </c>
      <c r="N96">
        <v>8000</v>
      </c>
      <c r="O96">
        <v>3200</v>
      </c>
      <c r="R96">
        <v>5</v>
      </c>
      <c r="AH96">
        <v>5</v>
      </c>
      <c r="AL96">
        <v>4</v>
      </c>
      <c r="AY96">
        <v>0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2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2</v>
      </c>
      <c r="CH96">
        <v>2</v>
      </c>
      <c r="CI96">
        <v>46500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46500</v>
      </c>
    </row>
    <row r="97" spans="1:103">
      <c r="A97" s="44" t="s">
        <v>378</v>
      </c>
      <c r="B97" t="s">
        <v>229</v>
      </c>
      <c r="C97">
        <v>6</v>
      </c>
      <c r="D97">
        <v>1</v>
      </c>
      <c r="E97">
        <v>6</v>
      </c>
      <c r="F97">
        <v>0</v>
      </c>
      <c r="H97">
        <v>19200</v>
      </c>
      <c r="I97">
        <v>320</v>
      </c>
      <c r="J97">
        <v>640</v>
      </c>
      <c r="K97">
        <v>48000</v>
      </c>
      <c r="L97">
        <v>0</v>
      </c>
      <c r="M97">
        <v>0</v>
      </c>
      <c r="N97">
        <v>16000</v>
      </c>
      <c r="O97">
        <v>6400</v>
      </c>
      <c r="R97">
        <v>6</v>
      </c>
      <c r="AH97">
        <v>6</v>
      </c>
      <c r="AL97">
        <v>5</v>
      </c>
      <c r="AY97">
        <v>0</v>
      </c>
      <c r="AZ97">
        <v>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2</v>
      </c>
      <c r="CH97">
        <v>2</v>
      </c>
      <c r="CI97">
        <v>94500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94500</v>
      </c>
    </row>
    <row r="98" spans="1:103">
      <c r="A98" s="44" t="s">
        <v>378</v>
      </c>
      <c r="B98" t="s">
        <v>229</v>
      </c>
      <c r="C98">
        <v>7</v>
      </c>
      <c r="D98">
        <v>1</v>
      </c>
      <c r="E98">
        <v>7</v>
      </c>
      <c r="F98">
        <v>0</v>
      </c>
      <c r="H98">
        <v>38400</v>
      </c>
      <c r="I98">
        <v>640</v>
      </c>
      <c r="J98">
        <v>1280</v>
      </c>
      <c r="K98">
        <v>96000</v>
      </c>
      <c r="L98">
        <v>0</v>
      </c>
      <c r="M98">
        <v>0</v>
      </c>
      <c r="N98">
        <v>32000</v>
      </c>
      <c r="O98">
        <v>12800</v>
      </c>
      <c r="R98">
        <v>7</v>
      </c>
      <c r="AH98">
        <v>7</v>
      </c>
      <c r="AL98">
        <v>6</v>
      </c>
      <c r="AY98">
        <v>0</v>
      </c>
      <c r="AZ98">
        <v>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2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2</v>
      </c>
      <c r="CH98">
        <v>2</v>
      </c>
      <c r="CI98">
        <v>190500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190500</v>
      </c>
    </row>
    <row r="99" spans="1:103">
      <c r="A99" s="44" t="s">
        <v>378</v>
      </c>
      <c r="B99" t="s">
        <v>229</v>
      </c>
      <c r="C99">
        <v>8</v>
      </c>
      <c r="D99">
        <v>1</v>
      </c>
      <c r="E99">
        <v>8</v>
      </c>
      <c r="F99">
        <v>0</v>
      </c>
      <c r="H99">
        <v>76800</v>
      </c>
      <c r="I99">
        <v>1280</v>
      </c>
      <c r="J99">
        <v>2560</v>
      </c>
      <c r="K99">
        <v>192000</v>
      </c>
      <c r="L99">
        <v>0</v>
      </c>
      <c r="M99">
        <v>0</v>
      </c>
      <c r="N99">
        <v>64000</v>
      </c>
      <c r="O99">
        <v>25600</v>
      </c>
      <c r="R99">
        <v>8</v>
      </c>
      <c r="AH99">
        <v>8</v>
      </c>
      <c r="AL99">
        <v>7</v>
      </c>
      <c r="AY99">
        <v>0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2</v>
      </c>
      <c r="CH99">
        <v>2</v>
      </c>
      <c r="CI99">
        <v>382500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382500</v>
      </c>
    </row>
    <row r="100" spans="1:103">
      <c r="A100" s="44" t="s">
        <v>378</v>
      </c>
      <c r="B100" t="s">
        <v>229</v>
      </c>
      <c r="C100">
        <v>9</v>
      </c>
      <c r="D100">
        <v>1</v>
      </c>
      <c r="E100">
        <v>9</v>
      </c>
      <c r="F100">
        <v>0</v>
      </c>
      <c r="H100">
        <v>153600</v>
      </c>
      <c r="I100">
        <v>2560</v>
      </c>
      <c r="J100">
        <v>5120</v>
      </c>
      <c r="K100">
        <v>384000</v>
      </c>
      <c r="L100">
        <v>0</v>
      </c>
      <c r="M100">
        <v>0</v>
      </c>
      <c r="N100">
        <v>128000</v>
      </c>
      <c r="O100">
        <v>51200</v>
      </c>
      <c r="R100">
        <v>9</v>
      </c>
      <c r="AH100">
        <v>9</v>
      </c>
      <c r="AL100">
        <v>8</v>
      </c>
      <c r="AY100">
        <v>0</v>
      </c>
      <c r="AZ100">
        <v>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2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2</v>
      </c>
      <c r="CH100">
        <v>2</v>
      </c>
      <c r="CI100">
        <v>766500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766500</v>
      </c>
    </row>
    <row r="101" spans="1:103">
      <c r="A101" s="44" t="s">
        <v>378</v>
      </c>
      <c r="B101" t="s">
        <v>229</v>
      </c>
      <c r="C101">
        <v>10</v>
      </c>
      <c r="D101">
        <v>1</v>
      </c>
      <c r="E101">
        <v>10</v>
      </c>
      <c r="F101">
        <v>0</v>
      </c>
      <c r="H101">
        <v>307200</v>
      </c>
      <c r="I101">
        <v>5120</v>
      </c>
      <c r="J101">
        <v>10240</v>
      </c>
      <c r="K101">
        <v>768000</v>
      </c>
      <c r="L101">
        <v>0</v>
      </c>
      <c r="M101">
        <v>0</v>
      </c>
      <c r="N101">
        <v>256000</v>
      </c>
      <c r="O101">
        <v>102400</v>
      </c>
      <c r="R101">
        <v>10</v>
      </c>
      <c r="AH101">
        <v>10</v>
      </c>
      <c r="AL101">
        <v>9</v>
      </c>
      <c r="AY101">
        <v>0</v>
      </c>
      <c r="AZ101">
        <v>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2</v>
      </c>
      <c r="CH101">
        <v>2</v>
      </c>
      <c r="CI101">
        <v>1534500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1534500</v>
      </c>
    </row>
    <row r="102" spans="1:103" s="51" customFormat="1"/>
    <row r="103" spans="1:103">
      <c r="A103" s="44" t="s">
        <v>98</v>
      </c>
      <c r="B103" t="s">
        <v>229</v>
      </c>
      <c r="C103">
        <v>10</v>
      </c>
      <c r="D103">
        <v>1</v>
      </c>
      <c r="E103">
        <v>10</v>
      </c>
      <c r="F103">
        <v>0</v>
      </c>
      <c r="H103">
        <v>768000</v>
      </c>
      <c r="I103">
        <v>12800</v>
      </c>
      <c r="J103">
        <v>25600</v>
      </c>
      <c r="K103">
        <v>1792000</v>
      </c>
      <c r="L103">
        <v>358400</v>
      </c>
      <c r="M103">
        <v>76800</v>
      </c>
      <c r="N103">
        <v>0</v>
      </c>
      <c r="O103">
        <v>153600</v>
      </c>
      <c r="R103">
        <v>10</v>
      </c>
      <c r="Y103">
        <v>10</v>
      </c>
      <c r="AM103">
        <v>10</v>
      </c>
      <c r="AQ103">
        <v>9</v>
      </c>
      <c r="AY103">
        <v>0</v>
      </c>
      <c r="AZ103">
        <v>2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2</v>
      </c>
      <c r="BV103">
        <v>0</v>
      </c>
      <c r="BW103">
        <v>0</v>
      </c>
      <c r="BX103">
        <v>0</v>
      </c>
      <c r="BY103">
        <v>3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3</v>
      </c>
      <c r="CH103">
        <v>3</v>
      </c>
      <c r="CI103">
        <v>3326500</v>
      </c>
      <c r="CJ103">
        <v>0</v>
      </c>
      <c r="CK103">
        <v>0</v>
      </c>
      <c r="CL103">
        <v>0</v>
      </c>
      <c r="CM103">
        <v>6000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3332500</v>
      </c>
    </row>
    <row r="104" spans="1:103">
      <c r="A104" s="44" t="s">
        <v>98</v>
      </c>
      <c r="B104" t="s">
        <v>229</v>
      </c>
      <c r="C104">
        <v>1</v>
      </c>
      <c r="D104">
        <v>1</v>
      </c>
      <c r="E104">
        <v>1</v>
      </c>
      <c r="F104">
        <v>0</v>
      </c>
      <c r="H104">
        <v>1500</v>
      </c>
      <c r="I104">
        <v>25</v>
      </c>
      <c r="J104">
        <v>50</v>
      </c>
      <c r="K104">
        <v>3500</v>
      </c>
      <c r="L104">
        <v>700</v>
      </c>
      <c r="M104">
        <v>150</v>
      </c>
      <c r="N104">
        <v>0</v>
      </c>
      <c r="O104">
        <v>300</v>
      </c>
      <c r="R104">
        <v>1</v>
      </c>
      <c r="Y104">
        <v>1</v>
      </c>
      <c r="AM104">
        <v>1</v>
      </c>
      <c r="AY104">
        <v>0</v>
      </c>
      <c r="AZ104">
        <v>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3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2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</v>
      </c>
      <c r="CH104">
        <v>3</v>
      </c>
      <c r="CI104">
        <v>3500</v>
      </c>
      <c r="CJ104">
        <v>0</v>
      </c>
      <c r="CK104">
        <v>0</v>
      </c>
      <c r="CL104">
        <v>0</v>
      </c>
      <c r="CM104">
        <v>6000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9500</v>
      </c>
    </row>
    <row r="105" spans="1:103">
      <c r="A105" s="44" t="s">
        <v>98</v>
      </c>
      <c r="B105" t="s">
        <v>229</v>
      </c>
      <c r="C105">
        <v>2</v>
      </c>
      <c r="D105">
        <v>1</v>
      </c>
      <c r="E105">
        <v>2</v>
      </c>
      <c r="F105">
        <v>0</v>
      </c>
      <c r="H105">
        <v>3000</v>
      </c>
      <c r="I105">
        <v>50</v>
      </c>
      <c r="J105">
        <v>100</v>
      </c>
      <c r="K105">
        <v>7000</v>
      </c>
      <c r="L105">
        <v>1400</v>
      </c>
      <c r="M105">
        <v>300</v>
      </c>
      <c r="N105">
        <v>0</v>
      </c>
      <c r="O105">
        <v>600</v>
      </c>
      <c r="R105">
        <v>2</v>
      </c>
      <c r="Y105">
        <v>2</v>
      </c>
      <c r="AM105">
        <v>2</v>
      </c>
      <c r="AQ105">
        <v>1</v>
      </c>
      <c r="AY105">
        <v>0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3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2</v>
      </c>
      <c r="BV105">
        <v>0</v>
      </c>
      <c r="BW105">
        <v>0</v>
      </c>
      <c r="BX105">
        <v>0</v>
      </c>
      <c r="BY105">
        <v>3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3</v>
      </c>
      <c r="CH105">
        <v>3</v>
      </c>
      <c r="CI105">
        <v>10500</v>
      </c>
      <c r="CJ105">
        <v>0</v>
      </c>
      <c r="CK105">
        <v>0</v>
      </c>
      <c r="CL105">
        <v>0</v>
      </c>
      <c r="CM105">
        <v>6000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16500</v>
      </c>
    </row>
    <row r="106" spans="1:103">
      <c r="A106" s="44" t="s">
        <v>98</v>
      </c>
      <c r="B106" t="s">
        <v>229</v>
      </c>
      <c r="C106">
        <v>3</v>
      </c>
      <c r="D106">
        <v>1</v>
      </c>
      <c r="E106">
        <v>3</v>
      </c>
      <c r="F106">
        <v>0</v>
      </c>
      <c r="H106">
        <v>6000</v>
      </c>
      <c r="I106">
        <v>100</v>
      </c>
      <c r="J106">
        <v>200</v>
      </c>
      <c r="K106">
        <v>14000</v>
      </c>
      <c r="L106">
        <v>2800</v>
      </c>
      <c r="M106">
        <v>600</v>
      </c>
      <c r="N106">
        <v>0</v>
      </c>
      <c r="O106">
        <v>1200</v>
      </c>
      <c r="R106">
        <v>3</v>
      </c>
      <c r="Y106">
        <v>3</v>
      </c>
      <c r="AM106">
        <v>3</v>
      </c>
      <c r="AQ106">
        <v>2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3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2</v>
      </c>
      <c r="BV106">
        <v>0</v>
      </c>
      <c r="BW106">
        <v>0</v>
      </c>
      <c r="BX106">
        <v>0</v>
      </c>
      <c r="BY106">
        <v>3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3</v>
      </c>
      <c r="CH106">
        <v>3</v>
      </c>
      <c r="CI106">
        <v>24500</v>
      </c>
      <c r="CJ106">
        <v>0</v>
      </c>
      <c r="CK106">
        <v>0</v>
      </c>
      <c r="CL106">
        <v>0</v>
      </c>
      <c r="CM106">
        <v>6000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30500</v>
      </c>
    </row>
    <row r="107" spans="1:103">
      <c r="A107" s="44" t="s">
        <v>98</v>
      </c>
      <c r="B107" t="s">
        <v>229</v>
      </c>
      <c r="C107">
        <v>4</v>
      </c>
      <c r="D107">
        <v>1</v>
      </c>
      <c r="E107">
        <v>4</v>
      </c>
      <c r="F107">
        <v>0</v>
      </c>
      <c r="H107">
        <v>12000</v>
      </c>
      <c r="I107">
        <v>200</v>
      </c>
      <c r="J107">
        <v>400</v>
      </c>
      <c r="K107">
        <v>28000</v>
      </c>
      <c r="L107">
        <v>5600</v>
      </c>
      <c r="M107">
        <v>1200</v>
      </c>
      <c r="N107">
        <v>0</v>
      </c>
      <c r="O107">
        <v>2400</v>
      </c>
      <c r="R107">
        <v>4</v>
      </c>
      <c r="Y107">
        <v>4</v>
      </c>
      <c r="AM107">
        <v>4</v>
      </c>
      <c r="AQ107">
        <v>3</v>
      </c>
      <c r="AY107">
        <v>0</v>
      </c>
      <c r="AZ107">
        <v>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3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2</v>
      </c>
      <c r="BV107">
        <v>0</v>
      </c>
      <c r="BW107">
        <v>0</v>
      </c>
      <c r="BX107">
        <v>0</v>
      </c>
      <c r="BY107">
        <v>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3</v>
      </c>
      <c r="CH107">
        <v>3</v>
      </c>
      <c r="CI107">
        <v>52500</v>
      </c>
      <c r="CJ107">
        <v>0</v>
      </c>
      <c r="CK107">
        <v>0</v>
      </c>
      <c r="CL107">
        <v>0</v>
      </c>
      <c r="CM107">
        <v>6000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58500</v>
      </c>
    </row>
    <row r="108" spans="1:103">
      <c r="A108" s="44" t="s">
        <v>98</v>
      </c>
      <c r="B108" t="s">
        <v>229</v>
      </c>
      <c r="C108">
        <v>5</v>
      </c>
      <c r="D108">
        <v>1</v>
      </c>
      <c r="E108">
        <v>5</v>
      </c>
      <c r="F108">
        <v>0</v>
      </c>
      <c r="H108">
        <v>24000</v>
      </c>
      <c r="I108">
        <v>400</v>
      </c>
      <c r="J108">
        <v>800</v>
      </c>
      <c r="K108">
        <v>56000</v>
      </c>
      <c r="L108">
        <v>11200</v>
      </c>
      <c r="M108">
        <v>2400</v>
      </c>
      <c r="N108">
        <v>0</v>
      </c>
      <c r="O108">
        <v>4800</v>
      </c>
      <c r="R108">
        <v>5</v>
      </c>
      <c r="Y108">
        <v>5</v>
      </c>
      <c r="AM108">
        <v>5</v>
      </c>
      <c r="AQ108">
        <v>4</v>
      </c>
      <c r="AY108">
        <v>0</v>
      </c>
      <c r="AZ108">
        <v>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3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2</v>
      </c>
      <c r="BV108">
        <v>0</v>
      </c>
      <c r="BW108">
        <v>0</v>
      </c>
      <c r="BX108">
        <v>0</v>
      </c>
      <c r="BY108">
        <v>3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3</v>
      </c>
      <c r="CH108">
        <v>3</v>
      </c>
      <c r="CI108">
        <v>108500</v>
      </c>
      <c r="CJ108">
        <v>0</v>
      </c>
      <c r="CK108">
        <v>0</v>
      </c>
      <c r="CL108">
        <v>0</v>
      </c>
      <c r="CM108">
        <v>6000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114500</v>
      </c>
    </row>
    <row r="109" spans="1:103">
      <c r="A109" s="44" t="s">
        <v>98</v>
      </c>
      <c r="B109" t="s">
        <v>229</v>
      </c>
      <c r="C109">
        <v>6</v>
      </c>
      <c r="D109">
        <v>1</v>
      </c>
      <c r="E109">
        <v>6</v>
      </c>
      <c r="F109">
        <v>0</v>
      </c>
      <c r="H109">
        <v>48000</v>
      </c>
      <c r="I109">
        <v>800</v>
      </c>
      <c r="J109">
        <v>1600</v>
      </c>
      <c r="K109">
        <v>112000</v>
      </c>
      <c r="L109">
        <v>22400</v>
      </c>
      <c r="M109">
        <v>4800</v>
      </c>
      <c r="N109">
        <v>0</v>
      </c>
      <c r="O109">
        <v>9600</v>
      </c>
      <c r="R109">
        <v>6</v>
      </c>
      <c r="Y109">
        <v>6</v>
      </c>
      <c r="AM109">
        <v>6</v>
      </c>
      <c r="AQ109">
        <v>5</v>
      </c>
      <c r="AY109">
        <v>0</v>
      </c>
      <c r="AZ109">
        <v>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3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2</v>
      </c>
      <c r="BV109">
        <v>0</v>
      </c>
      <c r="BW109">
        <v>0</v>
      </c>
      <c r="BX109">
        <v>0</v>
      </c>
      <c r="BY109">
        <v>3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3</v>
      </c>
      <c r="CH109">
        <v>3</v>
      </c>
      <c r="CI109">
        <v>220500</v>
      </c>
      <c r="CJ109">
        <v>0</v>
      </c>
      <c r="CK109">
        <v>0</v>
      </c>
      <c r="CL109">
        <v>0</v>
      </c>
      <c r="CM109">
        <v>6000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226500</v>
      </c>
    </row>
    <row r="110" spans="1:103">
      <c r="A110" s="44" t="s">
        <v>98</v>
      </c>
      <c r="B110" t="s">
        <v>229</v>
      </c>
      <c r="C110">
        <v>7</v>
      </c>
      <c r="D110">
        <v>1</v>
      </c>
      <c r="E110">
        <v>7</v>
      </c>
      <c r="F110">
        <v>0</v>
      </c>
      <c r="H110">
        <v>96000</v>
      </c>
      <c r="I110">
        <v>1600</v>
      </c>
      <c r="J110">
        <v>3200</v>
      </c>
      <c r="K110">
        <v>224000</v>
      </c>
      <c r="L110">
        <v>44800</v>
      </c>
      <c r="M110">
        <v>9600</v>
      </c>
      <c r="N110">
        <v>0</v>
      </c>
      <c r="O110">
        <v>19200</v>
      </c>
      <c r="R110">
        <v>7</v>
      </c>
      <c r="Y110">
        <v>7</v>
      </c>
      <c r="AM110">
        <v>7</v>
      </c>
      <c r="AQ110">
        <v>6</v>
      </c>
      <c r="AY110">
        <v>0</v>
      </c>
      <c r="AZ110">
        <v>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3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2</v>
      </c>
      <c r="BV110">
        <v>0</v>
      </c>
      <c r="BW110">
        <v>0</v>
      </c>
      <c r="BX110">
        <v>0</v>
      </c>
      <c r="BY110">
        <v>3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3</v>
      </c>
      <c r="CH110">
        <v>3</v>
      </c>
      <c r="CI110">
        <v>444500</v>
      </c>
      <c r="CJ110">
        <v>0</v>
      </c>
      <c r="CK110">
        <v>0</v>
      </c>
      <c r="CL110">
        <v>0</v>
      </c>
      <c r="CM110">
        <v>6000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450500</v>
      </c>
    </row>
    <row r="111" spans="1:103">
      <c r="A111" s="44" t="s">
        <v>98</v>
      </c>
      <c r="B111" t="s">
        <v>229</v>
      </c>
      <c r="C111">
        <v>8</v>
      </c>
      <c r="D111">
        <v>1</v>
      </c>
      <c r="E111">
        <v>8</v>
      </c>
      <c r="F111">
        <v>0</v>
      </c>
      <c r="H111">
        <v>192000</v>
      </c>
      <c r="I111">
        <v>3200</v>
      </c>
      <c r="J111">
        <v>6400</v>
      </c>
      <c r="K111">
        <v>448000</v>
      </c>
      <c r="L111">
        <v>89600</v>
      </c>
      <c r="M111">
        <v>19200</v>
      </c>
      <c r="N111">
        <v>0</v>
      </c>
      <c r="O111">
        <v>38400</v>
      </c>
      <c r="R111">
        <v>8</v>
      </c>
      <c r="Y111">
        <v>8</v>
      </c>
      <c r="AM111">
        <v>8</v>
      </c>
      <c r="AQ111">
        <v>7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3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2</v>
      </c>
      <c r="BV111">
        <v>0</v>
      </c>
      <c r="BW111">
        <v>0</v>
      </c>
      <c r="BX111">
        <v>0</v>
      </c>
      <c r="BY111">
        <v>3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3</v>
      </c>
      <c r="CH111">
        <v>3</v>
      </c>
      <c r="CI111">
        <v>892500</v>
      </c>
      <c r="CJ111">
        <v>0</v>
      </c>
      <c r="CK111">
        <v>0</v>
      </c>
      <c r="CL111">
        <v>0</v>
      </c>
      <c r="CM111">
        <v>6000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898500</v>
      </c>
    </row>
    <row r="112" spans="1:103">
      <c r="A112" s="44" t="s">
        <v>98</v>
      </c>
      <c r="B112" t="s">
        <v>229</v>
      </c>
      <c r="C112">
        <v>9</v>
      </c>
      <c r="D112">
        <v>1</v>
      </c>
      <c r="E112">
        <v>9</v>
      </c>
      <c r="F112">
        <v>0</v>
      </c>
      <c r="H112">
        <v>384000</v>
      </c>
      <c r="I112">
        <v>6400</v>
      </c>
      <c r="J112">
        <v>12800</v>
      </c>
      <c r="K112">
        <v>896000</v>
      </c>
      <c r="L112">
        <v>179200</v>
      </c>
      <c r="M112">
        <v>38400</v>
      </c>
      <c r="N112">
        <v>0</v>
      </c>
      <c r="O112">
        <v>76800</v>
      </c>
      <c r="R112">
        <v>9</v>
      </c>
      <c r="Y112">
        <v>9</v>
      </c>
      <c r="AM112">
        <v>9</v>
      </c>
      <c r="AQ112">
        <v>8</v>
      </c>
      <c r="AY112">
        <v>0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3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</v>
      </c>
      <c r="BV112">
        <v>0</v>
      </c>
      <c r="BW112">
        <v>0</v>
      </c>
      <c r="BX112">
        <v>0</v>
      </c>
      <c r="BY112">
        <v>3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3</v>
      </c>
      <c r="CH112">
        <v>3</v>
      </c>
      <c r="CI112">
        <v>1788500</v>
      </c>
      <c r="CJ112">
        <v>0</v>
      </c>
      <c r="CK112">
        <v>0</v>
      </c>
      <c r="CL112">
        <v>0</v>
      </c>
      <c r="CM112">
        <v>6000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1794500</v>
      </c>
    </row>
    <row r="113" spans="1:103" s="51" customFormat="1"/>
    <row r="114" spans="1:103">
      <c r="A114" s="44" t="s">
        <v>372</v>
      </c>
      <c r="B114" t="s">
        <v>229</v>
      </c>
      <c r="C114">
        <v>1</v>
      </c>
      <c r="D114">
        <v>1</v>
      </c>
      <c r="E114">
        <v>1</v>
      </c>
      <c r="F114">
        <v>0</v>
      </c>
      <c r="H114">
        <v>1800</v>
      </c>
      <c r="I114">
        <v>30</v>
      </c>
      <c r="J114">
        <v>60</v>
      </c>
      <c r="K114">
        <v>5000</v>
      </c>
      <c r="L114">
        <v>0</v>
      </c>
      <c r="M114">
        <v>2000</v>
      </c>
      <c r="N114">
        <v>2000</v>
      </c>
      <c r="O114">
        <v>2000</v>
      </c>
      <c r="R114">
        <v>1</v>
      </c>
      <c r="AK114">
        <v>5</v>
      </c>
      <c r="AN114">
        <v>2</v>
      </c>
      <c r="AY114">
        <v>0</v>
      </c>
      <c r="AZ114">
        <v>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2</v>
      </c>
      <c r="BT114">
        <v>0</v>
      </c>
      <c r="BU114">
        <v>0</v>
      </c>
      <c r="BV114">
        <v>4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4</v>
      </c>
      <c r="CH114">
        <v>4</v>
      </c>
      <c r="CI114">
        <v>5000</v>
      </c>
      <c r="CJ114">
        <v>0</v>
      </c>
      <c r="CK114">
        <v>3600</v>
      </c>
      <c r="CL114">
        <v>0</v>
      </c>
      <c r="CM114">
        <v>0</v>
      </c>
      <c r="CN114">
        <v>79500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88100</v>
      </c>
    </row>
    <row r="115" spans="1:103">
      <c r="A115" s="44" t="s">
        <v>372</v>
      </c>
      <c r="B115" t="s">
        <v>229</v>
      </c>
      <c r="C115">
        <v>2</v>
      </c>
      <c r="D115">
        <v>1</v>
      </c>
      <c r="E115">
        <v>2</v>
      </c>
      <c r="F115">
        <v>0</v>
      </c>
      <c r="H115">
        <v>3600</v>
      </c>
      <c r="I115">
        <v>60</v>
      </c>
      <c r="J115">
        <v>120</v>
      </c>
      <c r="K115">
        <v>10000</v>
      </c>
      <c r="L115">
        <v>0</v>
      </c>
      <c r="M115">
        <v>4000</v>
      </c>
      <c r="N115">
        <v>4000</v>
      </c>
      <c r="O115">
        <v>4000</v>
      </c>
      <c r="R115">
        <v>2</v>
      </c>
      <c r="AK115">
        <v>5</v>
      </c>
      <c r="AN115">
        <v>2</v>
      </c>
      <c r="AX115">
        <v>1</v>
      </c>
      <c r="AY115">
        <v>0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2</v>
      </c>
      <c r="BT115">
        <v>0</v>
      </c>
      <c r="BU115">
        <v>0</v>
      </c>
      <c r="BV115">
        <v>4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4</v>
      </c>
      <c r="CG115">
        <v>4</v>
      </c>
      <c r="CH115">
        <v>4</v>
      </c>
      <c r="CI115">
        <v>15000</v>
      </c>
      <c r="CJ115">
        <v>0</v>
      </c>
      <c r="CK115">
        <v>3600</v>
      </c>
      <c r="CL115">
        <v>0</v>
      </c>
      <c r="CM115">
        <v>0</v>
      </c>
      <c r="CN115">
        <v>79500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98100</v>
      </c>
    </row>
    <row r="116" spans="1:103">
      <c r="A116" s="44" t="s">
        <v>372</v>
      </c>
      <c r="B116" t="s">
        <v>229</v>
      </c>
      <c r="C116">
        <v>3</v>
      </c>
      <c r="D116">
        <v>1</v>
      </c>
      <c r="E116">
        <v>3</v>
      </c>
      <c r="F116">
        <v>0</v>
      </c>
      <c r="H116">
        <v>7200</v>
      </c>
      <c r="I116">
        <v>120</v>
      </c>
      <c r="J116">
        <v>240</v>
      </c>
      <c r="K116">
        <v>20000</v>
      </c>
      <c r="L116">
        <v>0</v>
      </c>
      <c r="M116">
        <v>8000</v>
      </c>
      <c r="N116">
        <v>8000</v>
      </c>
      <c r="O116">
        <v>8000</v>
      </c>
      <c r="R116">
        <v>3</v>
      </c>
      <c r="AK116">
        <v>5</v>
      </c>
      <c r="AN116">
        <v>2</v>
      </c>
      <c r="AX116">
        <v>2</v>
      </c>
      <c r="AY116">
        <v>0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2</v>
      </c>
      <c r="BT116">
        <v>0</v>
      </c>
      <c r="BU116">
        <v>0</v>
      </c>
      <c r="BV116">
        <v>4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4</v>
      </c>
      <c r="CG116">
        <v>4</v>
      </c>
      <c r="CH116">
        <v>4</v>
      </c>
      <c r="CI116">
        <v>35000</v>
      </c>
      <c r="CJ116">
        <v>0</v>
      </c>
      <c r="CK116">
        <v>3600</v>
      </c>
      <c r="CL116">
        <v>0</v>
      </c>
      <c r="CM116">
        <v>0</v>
      </c>
      <c r="CN116">
        <v>79500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118100</v>
      </c>
    </row>
    <row r="117" spans="1:103">
      <c r="A117" s="44" t="s">
        <v>372</v>
      </c>
      <c r="B117" t="s">
        <v>229</v>
      </c>
      <c r="C117">
        <v>4</v>
      </c>
      <c r="D117">
        <v>1</v>
      </c>
      <c r="E117">
        <v>4</v>
      </c>
      <c r="F117">
        <v>0</v>
      </c>
      <c r="H117">
        <v>14400</v>
      </c>
      <c r="I117">
        <v>240</v>
      </c>
      <c r="J117">
        <v>480</v>
      </c>
      <c r="K117">
        <v>40000</v>
      </c>
      <c r="L117">
        <v>0</v>
      </c>
      <c r="M117">
        <v>16000</v>
      </c>
      <c r="N117">
        <v>16000</v>
      </c>
      <c r="O117">
        <v>16000</v>
      </c>
      <c r="R117">
        <v>4</v>
      </c>
      <c r="AK117">
        <v>5</v>
      </c>
      <c r="AN117">
        <v>2</v>
      </c>
      <c r="AX117">
        <v>3</v>
      </c>
      <c r="AY117">
        <v>0</v>
      </c>
      <c r="AZ117">
        <v>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2</v>
      </c>
      <c r="BT117">
        <v>0</v>
      </c>
      <c r="BU117">
        <v>0</v>
      </c>
      <c r="BV117">
        <v>4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4</v>
      </c>
      <c r="CG117">
        <v>4</v>
      </c>
      <c r="CH117">
        <v>4</v>
      </c>
      <c r="CI117">
        <v>75000</v>
      </c>
      <c r="CJ117">
        <v>0</v>
      </c>
      <c r="CK117">
        <v>3600</v>
      </c>
      <c r="CL117">
        <v>0</v>
      </c>
      <c r="CM117">
        <v>0</v>
      </c>
      <c r="CN117">
        <v>79500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158100</v>
      </c>
    </row>
    <row r="118" spans="1:103">
      <c r="A118" s="44" t="s">
        <v>372</v>
      </c>
      <c r="B118" t="s">
        <v>229</v>
      </c>
      <c r="C118">
        <v>5</v>
      </c>
      <c r="D118">
        <v>1</v>
      </c>
      <c r="E118">
        <v>5</v>
      </c>
      <c r="F118">
        <v>0</v>
      </c>
      <c r="H118">
        <v>28800</v>
      </c>
      <c r="I118">
        <v>480</v>
      </c>
      <c r="J118">
        <v>960</v>
      </c>
      <c r="K118">
        <v>80000</v>
      </c>
      <c r="L118">
        <v>0</v>
      </c>
      <c r="M118">
        <v>32000</v>
      </c>
      <c r="N118">
        <v>32000</v>
      </c>
      <c r="O118">
        <v>32000</v>
      </c>
      <c r="R118">
        <v>5</v>
      </c>
      <c r="AK118">
        <v>5</v>
      </c>
      <c r="AN118">
        <v>2</v>
      </c>
      <c r="AX118">
        <v>4</v>
      </c>
      <c r="AY118">
        <v>0</v>
      </c>
      <c r="AZ118">
        <v>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2</v>
      </c>
      <c r="BT118">
        <v>0</v>
      </c>
      <c r="BU118">
        <v>0</v>
      </c>
      <c r="BV118">
        <v>4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4</v>
      </c>
      <c r="CG118">
        <v>4</v>
      </c>
      <c r="CH118">
        <v>4</v>
      </c>
      <c r="CI118">
        <v>155000</v>
      </c>
      <c r="CJ118">
        <v>0</v>
      </c>
      <c r="CK118">
        <v>3600</v>
      </c>
      <c r="CL118">
        <v>0</v>
      </c>
      <c r="CM118">
        <v>0</v>
      </c>
      <c r="CN118">
        <v>79500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238100</v>
      </c>
    </row>
    <row r="119" spans="1:103">
      <c r="A119" s="44" t="s">
        <v>372</v>
      </c>
      <c r="B119" t="s">
        <v>229</v>
      </c>
      <c r="C119">
        <v>6</v>
      </c>
      <c r="D119">
        <v>1</v>
      </c>
      <c r="E119">
        <v>6</v>
      </c>
      <c r="F119">
        <v>0</v>
      </c>
      <c r="H119">
        <v>57600</v>
      </c>
      <c r="I119">
        <v>960</v>
      </c>
      <c r="J119">
        <v>1920</v>
      </c>
      <c r="K119">
        <v>160000</v>
      </c>
      <c r="L119">
        <v>0</v>
      </c>
      <c r="M119">
        <v>64000</v>
      </c>
      <c r="N119">
        <v>64000</v>
      </c>
      <c r="O119">
        <v>64000</v>
      </c>
      <c r="R119">
        <v>6</v>
      </c>
      <c r="AK119">
        <v>5</v>
      </c>
      <c r="AN119">
        <v>2</v>
      </c>
      <c r="AX119">
        <v>5</v>
      </c>
      <c r="AY119">
        <v>0</v>
      </c>
      <c r="AZ119">
        <v>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>
        <v>0</v>
      </c>
      <c r="BU119">
        <v>0</v>
      </c>
      <c r="BV119">
        <v>4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4</v>
      </c>
      <c r="CG119">
        <v>4</v>
      </c>
      <c r="CH119">
        <v>4</v>
      </c>
      <c r="CI119">
        <v>315000</v>
      </c>
      <c r="CJ119">
        <v>0</v>
      </c>
      <c r="CK119">
        <v>3600</v>
      </c>
      <c r="CL119">
        <v>0</v>
      </c>
      <c r="CM119">
        <v>0</v>
      </c>
      <c r="CN119">
        <v>79500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398100</v>
      </c>
    </row>
    <row r="120" spans="1:103">
      <c r="A120" s="44" t="s">
        <v>372</v>
      </c>
      <c r="B120" t="s">
        <v>229</v>
      </c>
      <c r="C120">
        <v>7</v>
      </c>
      <c r="D120">
        <v>1</v>
      </c>
      <c r="E120">
        <v>7</v>
      </c>
      <c r="F120">
        <v>0</v>
      </c>
      <c r="H120">
        <v>115200</v>
      </c>
      <c r="I120">
        <v>1920</v>
      </c>
      <c r="J120">
        <v>3840</v>
      </c>
      <c r="K120">
        <v>320000</v>
      </c>
      <c r="L120">
        <v>0</v>
      </c>
      <c r="M120">
        <v>128000</v>
      </c>
      <c r="N120">
        <v>128000</v>
      </c>
      <c r="O120">
        <v>128000</v>
      </c>
      <c r="R120">
        <v>7</v>
      </c>
      <c r="AK120">
        <v>5</v>
      </c>
      <c r="AN120">
        <v>2</v>
      </c>
      <c r="AX120">
        <v>6</v>
      </c>
      <c r="AY120">
        <v>0</v>
      </c>
      <c r="AZ120">
        <v>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2</v>
      </c>
      <c r="BT120">
        <v>0</v>
      </c>
      <c r="BU120">
        <v>0</v>
      </c>
      <c r="BV120">
        <v>4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4</v>
      </c>
      <c r="CG120">
        <v>4</v>
      </c>
      <c r="CH120">
        <v>4</v>
      </c>
      <c r="CI120">
        <v>635000</v>
      </c>
      <c r="CJ120">
        <v>0</v>
      </c>
      <c r="CK120">
        <v>3600</v>
      </c>
      <c r="CL120">
        <v>0</v>
      </c>
      <c r="CM120">
        <v>0</v>
      </c>
      <c r="CN120">
        <v>79500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718100</v>
      </c>
    </row>
    <row r="121" spans="1:103">
      <c r="A121" s="44" t="s">
        <v>372</v>
      </c>
      <c r="B121" t="s">
        <v>229</v>
      </c>
      <c r="C121">
        <v>8</v>
      </c>
      <c r="D121">
        <v>1</v>
      </c>
      <c r="E121">
        <v>8</v>
      </c>
      <c r="F121">
        <v>0</v>
      </c>
      <c r="H121">
        <v>230400</v>
      </c>
      <c r="I121">
        <v>3840</v>
      </c>
      <c r="J121">
        <v>7680</v>
      </c>
      <c r="K121">
        <v>640000</v>
      </c>
      <c r="L121">
        <v>0</v>
      </c>
      <c r="M121">
        <v>256000</v>
      </c>
      <c r="N121">
        <v>256000</v>
      </c>
      <c r="O121">
        <v>256000</v>
      </c>
      <c r="R121">
        <v>8</v>
      </c>
      <c r="AK121">
        <v>5</v>
      </c>
      <c r="AN121">
        <v>2</v>
      </c>
      <c r="AX121">
        <v>7</v>
      </c>
      <c r="AY121">
        <v>0</v>
      </c>
      <c r="AZ121">
        <v>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2</v>
      </c>
      <c r="BT121">
        <v>0</v>
      </c>
      <c r="BU121">
        <v>0</v>
      </c>
      <c r="BV121">
        <v>4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4</v>
      </c>
      <c r="CG121">
        <v>4</v>
      </c>
      <c r="CH121">
        <v>4</v>
      </c>
      <c r="CI121">
        <v>1275000</v>
      </c>
      <c r="CJ121">
        <v>0</v>
      </c>
      <c r="CK121">
        <v>3600</v>
      </c>
      <c r="CL121">
        <v>0</v>
      </c>
      <c r="CM121">
        <v>0</v>
      </c>
      <c r="CN121">
        <v>79500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1358100</v>
      </c>
    </row>
    <row r="122" spans="1:103">
      <c r="A122" s="44" t="s">
        <v>372</v>
      </c>
      <c r="B122" t="s">
        <v>229</v>
      </c>
      <c r="C122">
        <v>9</v>
      </c>
      <c r="D122">
        <v>1</v>
      </c>
      <c r="E122">
        <v>9</v>
      </c>
      <c r="F122">
        <v>0</v>
      </c>
      <c r="H122">
        <v>460800</v>
      </c>
      <c r="I122">
        <v>7680</v>
      </c>
      <c r="J122">
        <v>15360</v>
      </c>
      <c r="K122">
        <v>1280000</v>
      </c>
      <c r="L122">
        <v>0</v>
      </c>
      <c r="M122">
        <v>512000</v>
      </c>
      <c r="N122">
        <v>512000</v>
      </c>
      <c r="O122">
        <v>512000</v>
      </c>
      <c r="R122">
        <v>9</v>
      </c>
      <c r="AK122">
        <v>5</v>
      </c>
      <c r="AN122">
        <v>2</v>
      </c>
      <c r="AX122">
        <v>8</v>
      </c>
      <c r="AY122">
        <v>0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2</v>
      </c>
      <c r="BT122">
        <v>0</v>
      </c>
      <c r="BU122">
        <v>0</v>
      </c>
      <c r="BV122">
        <v>4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4</v>
      </c>
      <c r="CG122">
        <v>4</v>
      </c>
      <c r="CH122">
        <v>4</v>
      </c>
      <c r="CI122">
        <v>2555000</v>
      </c>
      <c r="CJ122">
        <v>0</v>
      </c>
      <c r="CK122">
        <v>3600</v>
      </c>
      <c r="CL122">
        <v>0</v>
      </c>
      <c r="CM122">
        <v>0</v>
      </c>
      <c r="CN122">
        <v>79500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2638100</v>
      </c>
    </row>
    <row r="123" spans="1:103">
      <c r="A123" s="44" t="s">
        <v>372</v>
      </c>
      <c r="B123" t="s">
        <v>229</v>
      </c>
      <c r="C123">
        <v>10</v>
      </c>
      <c r="D123">
        <v>1</v>
      </c>
      <c r="E123">
        <v>10</v>
      </c>
      <c r="F123">
        <v>0</v>
      </c>
      <c r="H123">
        <v>921600</v>
      </c>
      <c r="I123">
        <v>15360</v>
      </c>
      <c r="J123">
        <v>30720</v>
      </c>
      <c r="K123">
        <v>2560000</v>
      </c>
      <c r="L123">
        <v>0</v>
      </c>
      <c r="M123">
        <v>1024000</v>
      </c>
      <c r="N123">
        <v>1024000</v>
      </c>
      <c r="O123">
        <v>1024000</v>
      </c>
      <c r="R123">
        <v>10</v>
      </c>
      <c r="AK123">
        <v>5</v>
      </c>
      <c r="AN123">
        <v>2</v>
      </c>
      <c r="AX123">
        <v>9</v>
      </c>
      <c r="AY123">
        <v>0</v>
      </c>
      <c r="AZ123">
        <v>2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2</v>
      </c>
      <c r="BT123">
        <v>0</v>
      </c>
      <c r="BU123">
        <v>0</v>
      </c>
      <c r="BV123">
        <v>4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4</v>
      </c>
      <c r="CG123">
        <v>4</v>
      </c>
      <c r="CH123">
        <v>4</v>
      </c>
      <c r="CI123">
        <v>5115000</v>
      </c>
      <c r="CJ123">
        <v>0</v>
      </c>
      <c r="CK123">
        <v>3600</v>
      </c>
      <c r="CL123">
        <v>0</v>
      </c>
      <c r="CM123">
        <v>0</v>
      </c>
      <c r="CN123">
        <v>79500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5198100</v>
      </c>
    </row>
    <row r="124" spans="1:103" ht="25.5">
      <c r="A124" s="44" t="s">
        <v>371</v>
      </c>
      <c r="B124" t="s">
        <v>229</v>
      </c>
      <c r="C124">
        <v>1</v>
      </c>
      <c r="D124">
        <v>1</v>
      </c>
      <c r="E124">
        <v>1</v>
      </c>
      <c r="F124">
        <v>0</v>
      </c>
      <c r="H124">
        <v>900</v>
      </c>
      <c r="I124">
        <v>15</v>
      </c>
      <c r="J124">
        <v>30</v>
      </c>
      <c r="K124">
        <v>5000</v>
      </c>
      <c r="L124">
        <v>0</v>
      </c>
      <c r="M124">
        <v>500</v>
      </c>
      <c r="N124">
        <v>0</v>
      </c>
      <c r="O124">
        <v>500</v>
      </c>
      <c r="R124">
        <v>1</v>
      </c>
      <c r="Z124">
        <v>1</v>
      </c>
      <c r="AL124">
        <v>2</v>
      </c>
      <c r="AY124">
        <v>0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4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2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4</v>
      </c>
      <c r="CH124">
        <v>4</v>
      </c>
      <c r="CI124">
        <v>5000</v>
      </c>
      <c r="CJ124">
        <v>0</v>
      </c>
      <c r="CK124">
        <v>0</v>
      </c>
      <c r="CL124">
        <v>4500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9500</v>
      </c>
    </row>
    <row r="125" spans="1:103" ht="25.5">
      <c r="A125" s="44" t="s">
        <v>371</v>
      </c>
      <c r="B125" t="s">
        <v>229</v>
      </c>
      <c r="C125">
        <v>2</v>
      </c>
      <c r="D125">
        <v>1</v>
      </c>
      <c r="E125">
        <v>2</v>
      </c>
      <c r="F125">
        <v>0</v>
      </c>
      <c r="H125">
        <v>1800</v>
      </c>
      <c r="I125">
        <v>30</v>
      </c>
      <c r="J125">
        <v>60</v>
      </c>
      <c r="K125">
        <v>10000</v>
      </c>
      <c r="L125">
        <v>0</v>
      </c>
      <c r="M125">
        <v>1000</v>
      </c>
      <c r="N125">
        <v>0</v>
      </c>
      <c r="O125">
        <v>1000</v>
      </c>
      <c r="R125">
        <v>2</v>
      </c>
      <c r="Z125">
        <v>2</v>
      </c>
      <c r="AL125">
        <v>2</v>
      </c>
      <c r="AN125">
        <v>1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4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2</v>
      </c>
      <c r="BU125">
        <v>0</v>
      </c>
      <c r="BV125">
        <v>4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4</v>
      </c>
      <c r="CH125">
        <v>4</v>
      </c>
      <c r="CI125">
        <v>15000</v>
      </c>
      <c r="CJ125">
        <v>0</v>
      </c>
      <c r="CK125">
        <v>0</v>
      </c>
      <c r="CL125">
        <v>4500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19500</v>
      </c>
    </row>
    <row r="126" spans="1:103" ht="25.5">
      <c r="A126" s="44" t="s">
        <v>371</v>
      </c>
      <c r="B126" t="s">
        <v>229</v>
      </c>
      <c r="C126">
        <v>3</v>
      </c>
      <c r="D126">
        <v>1</v>
      </c>
      <c r="E126">
        <v>3</v>
      </c>
      <c r="F126">
        <v>0</v>
      </c>
      <c r="H126">
        <v>3600</v>
      </c>
      <c r="I126">
        <v>60</v>
      </c>
      <c r="J126">
        <v>120</v>
      </c>
      <c r="K126">
        <v>20000</v>
      </c>
      <c r="L126">
        <v>0</v>
      </c>
      <c r="M126">
        <v>2000</v>
      </c>
      <c r="N126">
        <v>0</v>
      </c>
      <c r="O126">
        <v>2000</v>
      </c>
      <c r="R126">
        <v>3</v>
      </c>
      <c r="Z126">
        <v>3</v>
      </c>
      <c r="AL126">
        <v>2</v>
      </c>
      <c r="AN126">
        <v>2</v>
      </c>
      <c r="AY126">
        <v>0</v>
      </c>
      <c r="AZ126">
        <v>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4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2</v>
      </c>
      <c r="BU126">
        <v>0</v>
      </c>
      <c r="BV126">
        <v>4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4</v>
      </c>
      <c r="CH126">
        <v>4</v>
      </c>
      <c r="CI126">
        <v>35000</v>
      </c>
      <c r="CJ126">
        <v>0</v>
      </c>
      <c r="CK126">
        <v>0</v>
      </c>
      <c r="CL126">
        <v>4500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39500</v>
      </c>
    </row>
    <row r="127" spans="1:103" ht="25.5">
      <c r="A127" s="44" t="s">
        <v>371</v>
      </c>
      <c r="B127" t="s">
        <v>229</v>
      </c>
      <c r="C127">
        <v>4</v>
      </c>
      <c r="D127">
        <v>1</v>
      </c>
      <c r="E127">
        <v>4</v>
      </c>
      <c r="F127">
        <v>0</v>
      </c>
      <c r="H127">
        <v>7200</v>
      </c>
      <c r="I127">
        <v>120</v>
      </c>
      <c r="J127">
        <v>240</v>
      </c>
      <c r="K127">
        <v>40000</v>
      </c>
      <c r="L127">
        <v>0</v>
      </c>
      <c r="M127">
        <v>4000</v>
      </c>
      <c r="N127">
        <v>0</v>
      </c>
      <c r="O127">
        <v>4000</v>
      </c>
      <c r="R127">
        <v>4</v>
      </c>
      <c r="Z127">
        <v>4</v>
      </c>
      <c r="AL127">
        <v>2</v>
      </c>
      <c r="AN127">
        <v>3</v>
      </c>
      <c r="AY127">
        <v>0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4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2</v>
      </c>
      <c r="BU127">
        <v>0</v>
      </c>
      <c r="BV127">
        <v>4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4</v>
      </c>
      <c r="CH127">
        <v>4</v>
      </c>
      <c r="CI127">
        <v>75000</v>
      </c>
      <c r="CJ127">
        <v>0</v>
      </c>
      <c r="CK127">
        <v>0</v>
      </c>
      <c r="CL127">
        <v>4500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79500</v>
      </c>
    </row>
    <row r="128" spans="1:103" ht="25.5">
      <c r="A128" s="44" t="s">
        <v>371</v>
      </c>
      <c r="B128" t="s">
        <v>229</v>
      </c>
      <c r="C128">
        <v>5</v>
      </c>
      <c r="D128">
        <v>1</v>
      </c>
      <c r="E128">
        <v>5</v>
      </c>
      <c r="F128">
        <v>0</v>
      </c>
      <c r="H128">
        <v>14400</v>
      </c>
      <c r="I128">
        <v>240</v>
      </c>
      <c r="J128">
        <v>480</v>
      </c>
      <c r="K128">
        <v>80000</v>
      </c>
      <c r="L128">
        <v>0</v>
      </c>
      <c r="M128">
        <v>8000</v>
      </c>
      <c r="N128">
        <v>0</v>
      </c>
      <c r="O128">
        <v>8000</v>
      </c>
      <c r="R128">
        <v>5</v>
      </c>
      <c r="Z128">
        <v>5</v>
      </c>
      <c r="AL128">
        <v>2</v>
      </c>
      <c r="AN128">
        <v>4</v>
      </c>
      <c r="AY128">
        <v>0</v>
      </c>
      <c r="AZ128">
        <v>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4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2</v>
      </c>
      <c r="BU128">
        <v>0</v>
      </c>
      <c r="BV128">
        <v>4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4</v>
      </c>
      <c r="CH128">
        <v>4</v>
      </c>
      <c r="CI128">
        <v>155000</v>
      </c>
      <c r="CJ128">
        <v>0</v>
      </c>
      <c r="CK128">
        <v>0</v>
      </c>
      <c r="CL128">
        <v>4500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159500</v>
      </c>
    </row>
    <row r="129" spans="1:103" ht="25.5">
      <c r="A129" s="44" t="s">
        <v>371</v>
      </c>
      <c r="B129" t="s">
        <v>229</v>
      </c>
      <c r="C129">
        <v>6</v>
      </c>
      <c r="D129">
        <v>1</v>
      </c>
      <c r="E129">
        <v>6</v>
      </c>
      <c r="F129">
        <v>0</v>
      </c>
      <c r="H129">
        <v>28800</v>
      </c>
      <c r="I129">
        <v>480</v>
      </c>
      <c r="J129">
        <v>960</v>
      </c>
      <c r="K129">
        <v>160000</v>
      </c>
      <c r="L129">
        <v>0</v>
      </c>
      <c r="M129">
        <v>16000</v>
      </c>
      <c r="N129">
        <v>0</v>
      </c>
      <c r="O129">
        <v>16000</v>
      </c>
      <c r="R129">
        <v>6</v>
      </c>
      <c r="Z129">
        <v>6</v>
      </c>
      <c r="AL129">
        <v>2</v>
      </c>
      <c r="AN129">
        <v>5</v>
      </c>
      <c r="AY129">
        <v>0</v>
      </c>
      <c r="AZ129">
        <v>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4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</v>
      </c>
      <c r="BU129">
        <v>0</v>
      </c>
      <c r="BV129">
        <v>4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4</v>
      </c>
      <c r="CH129">
        <v>4</v>
      </c>
      <c r="CI129">
        <v>315000</v>
      </c>
      <c r="CJ129">
        <v>0</v>
      </c>
      <c r="CK129">
        <v>0</v>
      </c>
      <c r="CL129">
        <v>4500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319500</v>
      </c>
    </row>
    <row r="130" spans="1:103" ht="25.5">
      <c r="A130" s="44" t="s">
        <v>371</v>
      </c>
      <c r="B130" t="s">
        <v>229</v>
      </c>
      <c r="C130">
        <v>7</v>
      </c>
      <c r="D130">
        <v>1</v>
      </c>
      <c r="E130">
        <v>7</v>
      </c>
      <c r="F130">
        <v>0</v>
      </c>
      <c r="H130">
        <v>57600</v>
      </c>
      <c r="I130">
        <v>960</v>
      </c>
      <c r="J130">
        <v>1920</v>
      </c>
      <c r="K130">
        <v>320000</v>
      </c>
      <c r="L130">
        <v>0</v>
      </c>
      <c r="M130">
        <v>32000</v>
      </c>
      <c r="N130">
        <v>0</v>
      </c>
      <c r="O130">
        <v>32000</v>
      </c>
      <c r="R130">
        <v>7</v>
      </c>
      <c r="Z130">
        <v>7</v>
      </c>
      <c r="AL130">
        <v>2</v>
      </c>
      <c r="AN130">
        <v>6</v>
      </c>
      <c r="AY130">
        <v>0</v>
      </c>
      <c r="AZ130">
        <v>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4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</v>
      </c>
      <c r="BU130">
        <v>0</v>
      </c>
      <c r="BV130">
        <v>4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4</v>
      </c>
      <c r="CH130">
        <v>4</v>
      </c>
      <c r="CI130">
        <v>635000</v>
      </c>
      <c r="CJ130">
        <v>0</v>
      </c>
      <c r="CK130">
        <v>0</v>
      </c>
      <c r="CL130">
        <v>4500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639500</v>
      </c>
    </row>
    <row r="131" spans="1:103" ht="25.5">
      <c r="A131" s="44" t="s">
        <v>371</v>
      </c>
      <c r="B131" t="s">
        <v>229</v>
      </c>
      <c r="C131">
        <v>8</v>
      </c>
      <c r="D131">
        <v>1</v>
      </c>
      <c r="E131">
        <v>8</v>
      </c>
      <c r="F131">
        <v>0</v>
      </c>
      <c r="H131">
        <v>115200</v>
      </c>
      <c r="I131">
        <v>1920</v>
      </c>
      <c r="J131">
        <v>3840</v>
      </c>
      <c r="K131">
        <v>640000</v>
      </c>
      <c r="L131">
        <v>0</v>
      </c>
      <c r="M131">
        <v>64000</v>
      </c>
      <c r="N131">
        <v>0</v>
      </c>
      <c r="O131">
        <v>64000</v>
      </c>
      <c r="R131">
        <v>8</v>
      </c>
      <c r="Z131">
        <v>8</v>
      </c>
      <c r="AL131">
        <v>2</v>
      </c>
      <c r="AN131">
        <v>7</v>
      </c>
      <c r="AY131">
        <v>0</v>
      </c>
      <c r="AZ131">
        <v>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4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</v>
      </c>
      <c r="BU131">
        <v>0</v>
      </c>
      <c r="BV131">
        <v>4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4</v>
      </c>
      <c r="CH131">
        <v>4</v>
      </c>
      <c r="CI131">
        <v>1275000</v>
      </c>
      <c r="CJ131">
        <v>0</v>
      </c>
      <c r="CK131">
        <v>0</v>
      </c>
      <c r="CL131">
        <v>4500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1279500</v>
      </c>
    </row>
    <row r="132" spans="1:103" ht="25.5">
      <c r="A132" s="44" t="s">
        <v>371</v>
      </c>
      <c r="B132" t="s">
        <v>229</v>
      </c>
      <c r="C132">
        <v>9</v>
      </c>
      <c r="D132">
        <v>1</v>
      </c>
      <c r="E132">
        <v>9</v>
      </c>
      <c r="F132">
        <v>0</v>
      </c>
      <c r="H132">
        <v>230400</v>
      </c>
      <c r="I132">
        <v>3840</v>
      </c>
      <c r="J132">
        <v>7680</v>
      </c>
      <c r="K132">
        <v>1280000</v>
      </c>
      <c r="L132">
        <v>0</v>
      </c>
      <c r="M132">
        <v>128000</v>
      </c>
      <c r="N132">
        <v>0</v>
      </c>
      <c r="O132">
        <v>128000</v>
      </c>
      <c r="R132">
        <v>9</v>
      </c>
      <c r="Z132">
        <v>9</v>
      </c>
      <c r="AL132">
        <v>2</v>
      </c>
      <c r="AN132">
        <v>8</v>
      </c>
      <c r="AY132">
        <v>0</v>
      </c>
      <c r="AZ132">
        <v>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4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2</v>
      </c>
      <c r="BU132">
        <v>0</v>
      </c>
      <c r="BV132">
        <v>4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4</v>
      </c>
      <c r="CH132">
        <v>4</v>
      </c>
      <c r="CI132">
        <v>2555000</v>
      </c>
      <c r="CJ132">
        <v>0</v>
      </c>
      <c r="CK132">
        <v>0</v>
      </c>
      <c r="CL132">
        <v>4500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2559500</v>
      </c>
    </row>
    <row r="133" spans="1:103" ht="25.5">
      <c r="A133" s="44" t="s">
        <v>371</v>
      </c>
      <c r="B133" t="s">
        <v>229</v>
      </c>
      <c r="C133">
        <v>10</v>
      </c>
      <c r="D133">
        <v>1</v>
      </c>
      <c r="E133">
        <v>10</v>
      </c>
      <c r="F133">
        <v>0</v>
      </c>
      <c r="H133">
        <v>460800</v>
      </c>
      <c r="I133">
        <v>7680</v>
      </c>
      <c r="J133">
        <v>15360</v>
      </c>
      <c r="K133">
        <v>2560000</v>
      </c>
      <c r="L133">
        <v>0</v>
      </c>
      <c r="M133">
        <v>256000</v>
      </c>
      <c r="N133">
        <v>0</v>
      </c>
      <c r="O133">
        <v>256000</v>
      </c>
      <c r="R133">
        <v>10</v>
      </c>
      <c r="Z133">
        <v>10</v>
      </c>
      <c r="AL133">
        <v>2</v>
      </c>
      <c r="AN133">
        <v>9</v>
      </c>
      <c r="AY133">
        <v>0</v>
      </c>
      <c r="AZ133">
        <v>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4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2</v>
      </c>
      <c r="BU133">
        <v>0</v>
      </c>
      <c r="BV133">
        <v>4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4</v>
      </c>
      <c r="CH133">
        <v>4</v>
      </c>
      <c r="CI133">
        <v>5115000</v>
      </c>
      <c r="CJ133">
        <v>0</v>
      </c>
      <c r="CK133">
        <v>0</v>
      </c>
      <c r="CL133">
        <v>4500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5119500</v>
      </c>
    </row>
    <row r="134" spans="1:103">
      <c r="A134" s="44" t="s">
        <v>377</v>
      </c>
      <c r="B134" t="s">
        <v>229</v>
      </c>
      <c r="C134">
        <v>1</v>
      </c>
      <c r="D134">
        <v>1</v>
      </c>
      <c r="E134">
        <v>1</v>
      </c>
      <c r="F134">
        <v>0</v>
      </c>
      <c r="H134">
        <v>900</v>
      </c>
      <c r="I134">
        <v>15</v>
      </c>
      <c r="J134">
        <v>30</v>
      </c>
      <c r="K134">
        <v>2000</v>
      </c>
      <c r="L134">
        <v>0</v>
      </c>
      <c r="M134">
        <v>1200</v>
      </c>
      <c r="N134">
        <v>1000</v>
      </c>
      <c r="O134">
        <v>800</v>
      </c>
      <c r="R134">
        <v>1</v>
      </c>
      <c r="V134">
        <v>1</v>
      </c>
      <c r="AK134">
        <v>3</v>
      </c>
      <c r="AY134">
        <v>0</v>
      </c>
      <c r="AZ134">
        <v>2</v>
      </c>
      <c r="BA134">
        <v>0</v>
      </c>
      <c r="BB134">
        <v>0</v>
      </c>
      <c r="BC134">
        <v>0</v>
      </c>
      <c r="BD134">
        <v>4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2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4</v>
      </c>
      <c r="CH134">
        <v>4</v>
      </c>
      <c r="CI134">
        <v>2000</v>
      </c>
      <c r="CJ134">
        <v>0</v>
      </c>
      <c r="CK134">
        <v>3600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5600</v>
      </c>
    </row>
    <row r="135" spans="1:103">
      <c r="A135" s="44" t="s">
        <v>377</v>
      </c>
      <c r="B135" t="s">
        <v>229</v>
      </c>
      <c r="C135">
        <v>2</v>
      </c>
      <c r="D135">
        <v>1</v>
      </c>
      <c r="E135">
        <v>2</v>
      </c>
      <c r="F135">
        <v>0</v>
      </c>
      <c r="H135">
        <v>1800</v>
      </c>
      <c r="I135">
        <v>30</v>
      </c>
      <c r="J135">
        <v>60</v>
      </c>
      <c r="K135">
        <v>4000</v>
      </c>
      <c r="L135">
        <v>0</v>
      </c>
      <c r="M135">
        <v>2400</v>
      </c>
      <c r="N135">
        <v>2000</v>
      </c>
      <c r="O135">
        <v>1600</v>
      </c>
      <c r="R135">
        <v>2</v>
      </c>
      <c r="V135">
        <v>2</v>
      </c>
      <c r="AK135">
        <v>3</v>
      </c>
      <c r="AV135">
        <v>1</v>
      </c>
      <c r="AY135">
        <v>0</v>
      </c>
      <c r="AZ135">
        <v>2</v>
      </c>
      <c r="BA135">
        <v>0</v>
      </c>
      <c r="BB135">
        <v>0</v>
      </c>
      <c r="BC135">
        <v>0</v>
      </c>
      <c r="BD135">
        <v>4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2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4</v>
      </c>
      <c r="CE135">
        <v>0</v>
      </c>
      <c r="CF135">
        <v>0</v>
      </c>
      <c r="CG135">
        <v>4</v>
      </c>
      <c r="CH135">
        <v>4</v>
      </c>
      <c r="CI135">
        <v>6000</v>
      </c>
      <c r="CJ135">
        <v>0</v>
      </c>
      <c r="CK135">
        <v>3600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9600</v>
      </c>
    </row>
    <row r="136" spans="1:103">
      <c r="A136" s="44" t="s">
        <v>377</v>
      </c>
      <c r="B136" t="s">
        <v>229</v>
      </c>
      <c r="C136">
        <v>3</v>
      </c>
      <c r="D136">
        <v>1</v>
      </c>
      <c r="E136">
        <v>3</v>
      </c>
      <c r="F136">
        <v>0</v>
      </c>
      <c r="H136">
        <v>3600</v>
      </c>
      <c r="I136">
        <v>60</v>
      </c>
      <c r="J136">
        <v>120</v>
      </c>
      <c r="K136">
        <v>8000</v>
      </c>
      <c r="L136">
        <v>0</v>
      </c>
      <c r="M136">
        <v>4800</v>
      </c>
      <c r="N136">
        <v>4000</v>
      </c>
      <c r="O136">
        <v>3200</v>
      </c>
      <c r="R136">
        <v>3</v>
      </c>
      <c r="V136">
        <v>3</v>
      </c>
      <c r="AK136">
        <v>3</v>
      </c>
      <c r="AV136">
        <v>2</v>
      </c>
      <c r="AY136">
        <v>0</v>
      </c>
      <c r="AZ136">
        <v>2</v>
      </c>
      <c r="BA136">
        <v>0</v>
      </c>
      <c r="BB136">
        <v>0</v>
      </c>
      <c r="BC136">
        <v>0</v>
      </c>
      <c r="BD136">
        <v>4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4</v>
      </c>
      <c r="CE136">
        <v>0</v>
      </c>
      <c r="CF136">
        <v>0</v>
      </c>
      <c r="CG136">
        <v>4</v>
      </c>
      <c r="CH136">
        <v>4</v>
      </c>
      <c r="CI136">
        <v>14000</v>
      </c>
      <c r="CJ136">
        <v>0</v>
      </c>
      <c r="CK136">
        <v>3600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17600</v>
      </c>
    </row>
    <row r="137" spans="1:103">
      <c r="A137" s="44" t="s">
        <v>377</v>
      </c>
      <c r="B137" t="s">
        <v>229</v>
      </c>
      <c r="C137">
        <v>4</v>
      </c>
      <c r="D137">
        <v>1</v>
      </c>
      <c r="E137">
        <v>4</v>
      </c>
      <c r="F137">
        <v>0</v>
      </c>
      <c r="H137">
        <v>7200</v>
      </c>
      <c r="I137">
        <v>120</v>
      </c>
      <c r="J137">
        <v>240</v>
      </c>
      <c r="K137">
        <v>16000</v>
      </c>
      <c r="L137">
        <v>0</v>
      </c>
      <c r="M137">
        <v>9600</v>
      </c>
      <c r="N137">
        <v>8000</v>
      </c>
      <c r="O137">
        <v>6400</v>
      </c>
      <c r="R137">
        <v>4</v>
      </c>
      <c r="V137">
        <v>4</v>
      </c>
      <c r="AK137">
        <v>3</v>
      </c>
      <c r="AV137">
        <v>3</v>
      </c>
      <c r="AY137">
        <v>0</v>
      </c>
      <c r="AZ137">
        <v>2</v>
      </c>
      <c r="BA137">
        <v>0</v>
      </c>
      <c r="BB137">
        <v>0</v>
      </c>
      <c r="BC137">
        <v>0</v>
      </c>
      <c r="BD137">
        <v>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4</v>
      </c>
      <c r="CE137">
        <v>0</v>
      </c>
      <c r="CF137">
        <v>0</v>
      </c>
      <c r="CG137">
        <v>4</v>
      </c>
      <c r="CH137">
        <v>4</v>
      </c>
      <c r="CI137">
        <v>30000</v>
      </c>
      <c r="CJ137">
        <v>0</v>
      </c>
      <c r="CK137">
        <v>3600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33600</v>
      </c>
    </row>
    <row r="138" spans="1:103">
      <c r="A138" s="44" t="s">
        <v>377</v>
      </c>
      <c r="B138" t="s">
        <v>229</v>
      </c>
      <c r="C138">
        <v>5</v>
      </c>
      <c r="D138">
        <v>1</v>
      </c>
      <c r="E138">
        <v>5</v>
      </c>
      <c r="F138">
        <v>0</v>
      </c>
      <c r="H138">
        <v>14400</v>
      </c>
      <c r="I138">
        <v>240</v>
      </c>
      <c r="J138">
        <v>480</v>
      </c>
      <c r="K138">
        <v>32000</v>
      </c>
      <c r="L138">
        <v>0</v>
      </c>
      <c r="M138">
        <v>19200</v>
      </c>
      <c r="N138">
        <v>16000</v>
      </c>
      <c r="O138">
        <v>12800</v>
      </c>
      <c r="R138">
        <v>5</v>
      </c>
      <c r="V138">
        <v>5</v>
      </c>
      <c r="AK138">
        <v>3</v>
      </c>
      <c r="AV138">
        <v>4</v>
      </c>
      <c r="AY138">
        <v>0</v>
      </c>
      <c r="AZ138">
        <v>2</v>
      </c>
      <c r="BA138">
        <v>0</v>
      </c>
      <c r="BB138">
        <v>0</v>
      </c>
      <c r="BC138">
        <v>0</v>
      </c>
      <c r="BD138">
        <v>4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2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4</v>
      </c>
      <c r="CE138">
        <v>0</v>
      </c>
      <c r="CF138">
        <v>0</v>
      </c>
      <c r="CG138">
        <v>4</v>
      </c>
      <c r="CH138">
        <v>4</v>
      </c>
      <c r="CI138">
        <v>62000</v>
      </c>
      <c r="CJ138">
        <v>0</v>
      </c>
      <c r="CK138">
        <v>3600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65600</v>
      </c>
    </row>
    <row r="139" spans="1:103">
      <c r="A139" s="44" t="s">
        <v>377</v>
      </c>
      <c r="B139" t="s">
        <v>229</v>
      </c>
      <c r="C139">
        <v>6</v>
      </c>
      <c r="D139">
        <v>1</v>
      </c>
      <c r="E139">
        <v>6</v>
      </c>
      <c r="F139">
        <v>0</v>
      </c>
      <c r="H139">
        <v>28800</v>
      </c>
      <c r="I139">
        <v>480</v>
      </c>
      <c r="J139">
        <v>960</v>
      </c>
      <c r="K139">
        <v>64000</v>
      </c>
      <c r="L139">
        <v>0</v>
      </c>
      <c r="M139">
        <v>38400</v>
      </c>
      <c r="N139">
        <v>32000</v>
      </c>
      <c r="O139">
        <v>25600</v>
      </c>
      <c r="R139">
        <v>6</v>
      </c>
      <c r="V139">
        <v>6</v>
      </c>
      <c r="AK139">
        <v>3</v>
      </c>
      <c r="AV139">
        <v>5</v>
      </c>
      <c r="AY139">
        <v>0</v>
      </c>
      <c r="AZ139">
        <v>2</v>
      </c>
      <c r="BA139">
        <v>0</v>
      </c>
      <c r="BB139">
        <v>0</v>
      </c>
      <c r="BC139">
        <v>0</v>
      </c>
      <c r="BD139">
        <v>4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2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4</v>
      </c>
      <c r="CE139">
        <v>0</v>
      </c>
      <c r="CF139">
        <v>0</v>
      </c>
      <c r="CG139">
        <v>4</v>
      </c>
      <c r="CH139">
        <v>4</v>
      </c>
      <c r="CI139">
        <v>126000</v>
      </c>
      <c r="CJ139">
        <v>0</v>
      </c>
      <c r="CK139">
        <v>3600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129600</v>
      </c>
    </row>
    <row r="140" spans="1:103">
      <c r="A140" s="44" t="s">
        <v>377</v>
      </c>
      <c r="B140" t="s">
        <v>229</v>
      </c>
      <c r="C140">
        <v>7</v>
      </c>
      <c r="D140">
        <v>1</v>
      </c>
      <c r="E140">
        <v>7</v>
      </c>
      <c r="F140">
        <v>0</v>
      </c>
      <c r="H140">
        <v>57600</v>
      </c>
      <c r="I140">
        <v>960</v>
      </c>
      <c r="J140">
        <v>1920</v>
      </c>
      <c r="K140">
        <v>128000</v>
      </c>
      <c r="L140">
        <v>0</v>
      </c>
      <c r="M140">
        <v>76800</v>
      </c>
      <c r="N140">
        <v>64000</v>
      </c>
      <c r="O140">
        <v>51200</v>
      </c>
      <c r="R140">
        <v>7</v>
      </c>
      <c r="V140">
        <v>7</v>
      </c>
      <c r="AK140">
        <v>3</v>
      </c>
      <c r="AV140">
        <v>6</v>
      </c>
      <c r="AY140">
        <v>0</v>
      </c>
      <c r="AZ140">
        <v>2</v>
      </c>
      <c r="BA140">
        <v>0</v>
      </c>
      <c r="BB140">
        <v>0</v>
      </c>
      <c r="BC140">
        <v>0</v>
      </c>
      <c r="BD140">
        <v>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2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4</v>
      </c>
      <c r="CE140">
        <v>0</v>
      </c>
      <c r="CF140">
        <v>0</v>
      </c>
      <c r="CG140">
        <v>4</v>
      </c>
      <c r="CH140">
        <v>4</v>
      </c>
      <c r="CI140">
        <v>254000</v>
      </c>
      <c r="CJ140">
        <v>0</v>
      </c>
      <c r="CK140">
        <v>3600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257600</v>
      </c>
    </row>
    <row r="141" spans="1:103">
      <c r="A141" s="44" t="s">
        <v>377</v>
      </c>
      <c r="B141" t="s">
        <v>229</v>
      </c>
      <c r="C141">
        <v>8</v>
      </c>
      <c r="D141">
        <v>1</v>
      </c>
      <c r="E141">
        <v>8</v>
      </c>
      <c r="F141">
        <v>0</v>
      </c>
      <c r="H141">
        <v>115200</v>
      </c>
      <c r="I141">
        <v>1920</v>
      </c>
      <c r="J141">
        <v>3840</v>
      </c>
      <c r="K141">
        <v>256000</v>
      </c>
      <c r="L141">
        <v>0</v>
      </c>
      <c r="M141">
        <v>153600</v>
      </c>
      <c r="N141">
        <v>128000</v>
      </c>
      <c r="O141">
        <v>102400</v>
      </c>
      <c r="R141">
        <v>8</v>
      </c>
      <c r="V141">
        <v>8</v>
      </c>
      <c r="AK141">
        <v>3</v>
      </c>
      <c r="AV141">
        <v>7</v>
      </c>
      <c r="AY141">
        <v>0</v>
      </c>
      <c r="AZ141">
        <v>2</v>
      </c>
      <c r="BA141">
        <v>0</v>
      </c>
      <c r="BB141">
        <v>0</v>
      </c>
      <c r="BC141">
        <v>0</v>
      </c>
      <c r="BD141">
        <v>4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4</v>
      </c>
      <c r="CE141">
        <v>0</v>
      </c>
      <c r="CF141">
        <v>0</v>
      </c>
      <c r="CG141">
        <v>4</v>
      </c>
      <c r="CH141">
        <v>4</v>
      </c>
      <c r="CI141">
        <v>510000</v>
      </c>
      <c r="CJ141">
        <v>0</v>
      </c>
      <c r="CK141">
        <v>3600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513600</v>
      </c>
    </row>
    <row r="142" spans="1:103">
      <c r="A142" s="44" t="s">
        <v>377</v>
      </c>
      <c r="B142" t="s">
        <v>229</v>
      </c>
      <c r="C142">
        <v>9</v>
      </c>
      <c r="D142">
        <v>1</v>
      </c>
      <c r="E142">
        <v>9</v>
      </c>
      <c r="F142">
        <v>0</v>
      </c>
      <c r="H142">
        <v>230400</v>
      </c>
      <c r="I142">
        <v>3840</v>
      </c>
      <c r="J142">
        <v>7680</v>
      </c>
      <c r="K142">
        <v>512000</v>
      </c>
      <c r="L142">
        <v>0</v>
      </c>
      <c r="M142">
        <v>307200</v>
      </c>
      <c r="N142">
        <v>256000</v>
      </c>
      <c r="O142">
        <v>204800</v>
      </c>
      <c r="R142">
        <v>9</v>
      </c>
      <c r="V142">
        <v>9</v>
      </c>
      <c r="AK142">
        <v>3</v>
      </c>
      <c r="AV142">
        <v>8</v>
      </c>
      <c r="AY142">
        <v>0</v>
      </c>
      <c r="AZ142">
        <v>2</v>
      </c>
      <c r="BA142">
        <v>0</v>
      </c>
      <c r="BB142">
        <v>0</v>
      </c>
      <c r="BC142">
        <v>0</v>
      </c>
      <c r="BD142">
        <v>4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2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4</v>
      </c>
      <c r="CE142">
        <v>0</v>
      </c>
      <c r="CF142">
        <v>0</v>
      </c>
      <c r="CG142">
        <v>4</v>
      </c>
      <c r="CH142">
        <v>4</v>
      </c>
      <c r="CI142">
        <v>1022000</v>
      </c>
      <c r="CJ142">
        <v>0</v>
      </c>
      <c r="CK142">
        <v>3600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1025600</v>
      </c>
    </row>
    <row r="143" spans="1:103">
      <c r="A143" s="44" t="s">
        <v>377</v>
      </c>
      <c r="B143" t="s">
        <v>229</v>
      </c>
      <c r="C143">
        <v>10</v>
      </c>
      <c r="D143">
        <v>1</v>
      </c>
      <c r="E143">
        <v>10</v>
      </c>
      <c r="F143">
        <v>0</v>
      </c>
      <c r="H143">
        <v>460800</v>
      </c>
      <c r="I143">
        <v>7680</v>
      </c>
      <c r="J143">
        <v>15360</v>
      </c>
      <c r="K143">
        <v>1024000</v>
      </c>
      <c r="L143">
        <v>0</v>
      </c>
      <c r="M143">
        <v>614400</v>
      </c>
      <c r="N143">
        <v>512000</v>
      </c>
      <c r="O143">
        <v>409600</v>
      </c>
      <c r="R143">
        <v>10</v>
      </c>
      <c r="V143">
        <v>10</v>
      </c>
      <c r="AK143">
        <v>3</v>
      </c>
      <c r="AV143">
        <v>9</v>
      </c>
      <c r="AY143">
        <v>0</v>
      </c>
      <c r="AZ143">
        <v>2</v>
      </c>
      <c r="BA143">
        <v>0</v>
      </c>
      <c r="BB143">
        <v>0</v>
      </c>
      <c r="BC143">
        <v>0</v>
      </c>
      <c r="BD143">
        <v>4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2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4</v>
      </c>
      <c r="CE143">
        <v>0</v>
      </c>
      <c r="CF143">
        <v>0</v>
      </c>
      <c r="CG143">
        <v>4</v>
      </c>
      <c r="CH143">
        <v>4</v>
      </c>
      <c r="CI143">
        <v>2046000</v>
      </c>
      <c r="CJ143">
        <v>0</v>
      </c>
      <c r="CK143">
        <v>3600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2049600</v>
      </c>
    </row>
    <row r="144" spans="1:103" s="51" customFormat="1"/>
    <row r="145" spans="1:103">
      <c r="A145" s="44" t="s">
        <v>368</v>
      </c>
      <c r="B145" t="s">
        <v>229</v>
      </c>
      <c r="C145">
        <v>1</v>
      </c>
      <c r="D145">
        <v>1</v>
      </c>
      <c r="E145">
        <v>1</v>
      </c>
      <c r="F145">
        <v>0</v>
      </c>
      <c r="H145">
        <v>2000</v>
      </c>
      <c r="I145">
        <v>33.333333333333336</v>
      </c>
      <c r="J145">
        <v>67</v>
      </c>
      <c r="K145">
        <v>6000</v>
      </c>
      <c r="L145">
        <v>1000</v>
      </c>
      <c r="M145">
        <v>0</v>
      </c>
      <c r="N145">
        <v>0</v>
      </c>
      <c r="O145">
        <v>1000</v>
      </c>
      <c r="R145">
        <v>1</v>
      </c>
      <c r="AB145">
        <v>1</v>
      </c>
      <c r="AQ145">
        <v>1</v>
      </c>
      <c r="AY145">
        <v>0</v>
      </c>
      <c r="AZ145">
        <v>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5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3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5</v>
      </c>
      <c r="CH145">
        <v>5</v>
      </c>
      <c r="CI145">
        <v>6000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24500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30500</v>
      </c>
    </row>
    <row r="146" spans="1:103">
      <c r="A146" s="44" t="s">
        <v>368</v>
      </c>
      <c r="B146" t="s">
        <v>229</v>
      </c>
      <c r="C146">
        <v>2</v>
      </c>
      <c r="D146">
        <v>1</v>
      </c>
      <c r="E146">
        <v>2</v>
      </c>
      <c r="F146">
        <v>0</v>
      </c>
      <c r="H146">
        <v>4000</v>
      </c>
      <c r="I146">
        <v>66.666666666666671</v>
      </c>
      <c r="J146">
        <v>134</v>
      </c>
      <c r="K146">
        <v>12000</v>
      </c>
      <c r="L146">
        <v>2000</v>
      </c>
      <c r="M146">
        <v>0</v>
      </c>
      <c r="N146">
        <v>0</v>
      </c>
      <c r="O146">
        <v>2000</v>
      </c>
      <c r="R146">
        <v>2</v>
      </c>
      <c r="AB146">
        <v>2</v>
      </c>
      <c r="AQ146">
        <v>2</v>
      </c>
      <c r="AT146">
        <v>1</v>
      </c>
      <c r="AY146">
        <v>0</v>
      </c>
      <c r="AZ146">
        <v>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5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3</v>
      </c>
      <c r="BZ146">
        <v>0</v>
      </c>
      <c r="CA146">
        <v>0</v>
      </c>
      <c r="CB146">
        <v>5</v>
      </c>
      <c r="CC146">
        <v>0</v>
      </c>
      <c r="CD146">
        <v>0</v>
      </c>
      <c r="CE146">
        <v>0</v>
      </c>
      <c r="CF146">
        <v>0</v>
      </c>
      <c r="CG146">
        <v>5</v>
      </c>
      <c r="CH146">
        <v>5</v>
      </c>
      <c r="CI146">
        <v>18000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24500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42500</v>
      </c>
    </row>
    <row r="147" spans="1:103">
      <c r="A147" s="44" t="s">
        <v>368</v>
      </c>
      <c r="B147" t="s">
        <v>229</v>
      </c>
      <c r="C147">
        <v>3</v>
      </c>
      <c r="D147">
        <v>1</v>
      </c>
      <c r="E147">
        <v>3</v>
      </c>
      <c r="F147">
        <v>0</v>
      </c>
      <c r="H147">
        <v>8000</v>
      </c>
      <c r="I147">
        <v>133.33333333333334</v>
      </c>
      <c r="J147">
        <v>267</v>
      </c>
      <c r="K147">
        <v>24000</v>
      </c>
      <c r="L147">
        <v>4000</v>
      </c>
      <c r="M147">
        <v>0</v>
      </c>
      <c r="N147">
        <v>0</v>
      </c>
      <c r="O147">
        <v>4000</v>
      </c>
      <c r="R147">
        <v>3</v>
      </c>
      <c r="AB147">
        <v>3</v>
      </c>
      <c r="AQ147">
        <v>3</v>
      </c>
      <c r="AT147">
        <v>2</v>
      </c>
      <c r="AY147">
        <v>0</v>
      </c>
      <c r="AZ147">
        <v>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5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3</v>
      </c>
      <c r="BZ147">
        <v>0</v>
      </c>
      <c r="CA147">
        <v>0</v>
      </c>
      <c r="CB147">
        <v>5</v>
      </c>
      <c r="CC147">
        <v>0</v>
      </c>
      <c r="CD147">
        <v>0</v>
      </c>
      <c r="CE147">
        <v>0</v>
      </c>
      <c r="CF147">
        <v>0</v>
      </c>
      <c r="CG147">
        <v>5</v>
      </c>
      <c r="CH147">
        <v>5</v>
      </c>
      <c r="CI147">
        <v>42000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24500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66500</v>
      </c>
    </row>
    <row r="148" spans="1:103">
      <c r="A148" s="44" t="s">
        <v>368</v>
      </c>
      <c r="B148" t="s">
        <v>229</v>
      </c>
      <c r="C148">
        <v>4</v>
      </c>
      <c r="D148">
        <v>1</v>
      </c>
      <c r="E148">
        <v>4</v>
      </c>
      <c r="F148">
        <v>0</v>
      </c>
      <c r="H148">
        <v>16000</v>
      </c>
      <c r="I148">
        <v>266.66666666666669</v>
      </c>
      <c r="J148">
        <v>534</v>
      </c>
      <c r="K148">
        <v>48000</v>
      </c>
      <c r="L148">
        <v>8000</v>
      </c>
      <c r="M148">
        <v>0</v>
      </c>
      <c r="N148">
        <v>0</v>
      </c>
      <c r="O148">
        <v>8000</v>
      </c>
      <c r="R148">
        <v>4</v>
      </c>
      <c r="AB148">
        <v>4</v>
      </c>
      <c r="AQ148">
        <v>4</v>
      </c>
      <c r="AT148">
        <v>3</v>
      </c>
      <c r="AY148">
        <v>0</v>
      </c>
      <c r="AZ148">
        <v>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</v>
      </c>
      <c r="BZ148">
        <v>0</v>
      </c>
      <c r="CA148">
        <v>0</v>
      </c>
      <c r="CB148">
        <v>5</v>
      </c>
      <c r="CC148">
        <v>0</v>
      </c>
      <c r="CD148">
        <v>0</v>
      </c>
      <c r="CE148">
        <v>0</v>
      </c>
      <c r="CF148">
        <v>0</v>
      </c>
      <c r="CG148">
        <v>5</v>
      </c>
      <c r="CH148">
        <v>5</v>
      </c>
      <c r="CI148">
        <v>90000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24500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114500</v>
      </c>
    </row>
    <row r="149" spans="1:103">
      <c r="A149" s="44" t="s">
        <v>368</v>
      </c>
      <c r="B149" t="s">
        <v>229</v>
      </c>
      <c r="C149">
        <v>5</v>
      </c>
      <c r="D149">
        <v>1</v>
      </c>
      <c r="E149">
        <v>5</v>
      </c>
      <c r="F149">
        <v>0</v>
      </c>
      <c r="H149">
        <v>32000</v>
      </c>
      <c r="I149">
        <v>533.33333333333337</v>
      </c>
      <c r="J149">
        <v>1067</v>
      </c>
      <c r="K149">
        <v>96000</v>
      </c>
      <c r="L149">
        <v>16000</v>
      </c>
      <c r="M149">
        <v>0</v>
      </c>
      <c r="N149">
        <v>0</v>
      </c>
      <c r="O149">
        <v>16000</v>
      </c>
      <c r="R149">
        <v>5</v>
      </c>
      <c r="AB149">
        <v>5</v>
      </c>
      <c r="AQ149">
        <v>5</v>
      </c>
      <c r="AT149">
        <v>4</v>
      </c>
      <c r="AY149">
        <v>0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5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3</v>
      </c>
      <c r="BZ149">
        <v>0</v>
      </c>
      <c r="CA149">
        <v>0</v>
      </c>
      <c r="CB149">
        <v>5</v>
      </c>
      <c r="CC149">
        <v>0</v>
      </c>
      <c r="CD149">
        <v>0</v>
      </c>
      <c r="CE149">
        <v>0</v>
      </c>
      <c r="CF149">
        <v>0</v>
      </c>
      <c r="CG149">
        <v>5</v>
      </c>
      <c r="CH149">
        <v>5</v>
      </c>
      <c r="CI149">
        <v>186000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24500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210500</v>
      </c>
    </row>
    <row r="150" spans="1:103">
      <c r="A150" s="44" t="s">
        <v>368</v>
      </c>
      <c r="B150" t="s">
        <v>229</v>
      </c>
      <c r="C150">
        <v>6</v>
      </c>
      <c r="D150">
        <v>1</v>
      </c>
      <c r="E150">
        <v>6</v>
      </c>
      <c r="F150">
        <v>0</v>
      </c>
      <c r="H150">
        <v>64000</v>
      </c>
      <c r="I150">
        <v>1066.6666666666667</v>
      </c>
      <c r="J150">
        <v>2134</v>
      </c>
      <c r="K150">
        <v>192000</v>
      </c>
      <c r="L150">
        <v>32000</v>
      </c>
      <c r="M150">
        <v>0</v>
      </c>
      <c r="N150">
        <v>0</v>
      </c>
      <c r="O150">
        <v>32000</v>
      </c>
      <c r="R150">
        <v>6</v>
      </c>
      <c r="AB150">
        <v>6</v>
      </c>
      <c r="AQ150">
        <v>6</v>
      </c>
      <c r="AT150">
        <v>5</v>
      </c>
      <c r="AY150">
        <v>0</v>
      </c>
      <c r="AZ150">
        <v>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5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3</v>
      </c>
      <c r="BZ150">
        <v>0</v>
      </c>
      <c r="CA150">
        <v>0</v>
      </c>
      <c r="CB150">
        <v>5</v>
      </c>
      <c r="CC150">
        <v>0</v>
      </c>
      <c r="CD150">
        <v>0</v>
      </c>
      <c r="CE150">
        <v>0</v>
      </c>
      <c r="CF150">
        <v>0</v>
      </c>
      <c r="CG150">
        <v>5</v>
      </c>
      <c r="CH150">
        <v>5</v>
      </c>
      <c r="CI150">
        <v>378000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24500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402500</v>
      </c>
    </row>
    <row r="151" spans="1:103">
      <c r="A151" s="44" t="s">
        <v>368</v>
      </c>
      <c r="B151" t="s">
        <v>229</v>
      </c>
      <c r="C151">
        <v>7</v>
      </c>
      <c r="D151">
        <v>1</v>
      </c>
      <c r="E151">
        <v>7</v>
      </c>
      <c r="F151">
        <v>0</v>
      </c>
      <c r="H151">
        <v>128000</v>
      </c>
      <c r="I151">
        <v>2133.3333333333335</v>
      </c>
      <c r="J151">
        <v>4267</v>
      </c>
      <c r="K151">
        <v>384000</v>
      </c>
      <c r="L151">
        <v>64000</v>
      </c>
      <c r="M151">
        <v>0</v>
      </c>
      <c r="N151">
        <v>0</v>
      </c>
      <c r="O151">
        <v>64000</v>
      </c>
      <c r="R151">
        <v>7</v>
      </c>
      <c r="AB151">
        <v>7</v>
      </c>
      <c r="AQ151">
        <v>7</v>
      </c>
      <c r="AT151">
        <v>6</v>
      </c>
      <c r="AY151">
        <v>0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5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3</v>
      </c>
      <c r="BZ151">
        <v>0</v>
      </c>
      <c r="CA151">
        <v>0</v>
      </c>
      <c r="CB151">
        <v>5</v>
      </c>
      <c r="CC151">
        <v>0</v>
      </c>
      <c r="CD151">
        <v>0</v>
      </c>
      <c r="CE151">
        <v>0</v>
      </c>
      <c r="CF151">
        <v>0</v>
      </c>
      <c r="CG151">
        <v>5</v>
      </c>
      <c r="CH151">
        <v>5</v>
      </c>
      <c r="CI151">
        <v>762000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24500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786500</v>
      </c>
    </row>
    <row r="152" spans="1:103">
      <c r="A152" s="44" t="s">
        <v>368</v>
      </c>
      <c r="B152" t="s">
        <v>229</v>
      </c>
      <c r="C152">
        <v>8</v>
      </c>
      <c r="D152">
        <v>1</v>
      </c>
      <c r="E152">
        <v>8</v>
      </c>
      <c r="F152">
        <v>0</v>
      </c>
      <c r="H152">
        <v>256000</v>
      </c>
      <c r="I152">
        <v>4266.666666666667</v>
      </c>
      <c r="J152">
        <v>8534</v>
      </c>
      <c r="K152">
        <v>768000</v>
      </c>
      <c r="L152">
        <v>128000</v>
      </c>
      <c r="M152">
        <v>0</v>
      </c>
      <c r="N152">
        <v>0</v>
      </c>
      <c r="O152">
        <v>128000</v>
      </c>
      <c r="R152">
        <v>8</v>
      </c>
      <c r="AB152">
        <v>8</v>
      </c>
      <c r="AQ152">
        <v>8</v>
      </c>
      <c r="AT152">
        <v>7</v>
      </c>
      <c r="AY152">
        <v>0</v>
      </c>
      <c r="AZ152">
        <v>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5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3</v>
      </c>
      <c r="BZ152">
        <v>0</v>
      </c>
      <c r="CA152">
        <v>0</v>
      </c>
      <c r="CB152">
        <v>5</v>
      </c>
      <c r="CC152">
        <v>0</v>
      </c>
      <c r="CD152">
        <v>0</v>
      </c>
      <c r="CE152">
        <v>0</v>
      </c>
      <c r="CF152">
        <v>0</v>
      </c>
      <c r="CG152">
        <v>5</v>
      </c>
      <c r="CH152">
        <v>5</v>
      </c>
      <c r="CI152">
        <v>1530000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24500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1554500</v>
      </c>
    </row>
    <row r="153" spans="1:103">
      <c r="A153" s="44" t="s">
        <v>368</v>
      </c>
      <c r="B153" t="s">
        <v>229</v>
      </c>
      <c r="C153">
        <v>9</v>
      </c>
      <c r="D153">
        <v>1</v>
      </c>
      <c r="E153">
        <v>9</v>
      </c>
      <c r="F153">
        <v>0</v>
      </c>
      <c r="H153">
        <v>512000</v>
      </c>
      <c r="I153">
        <v>8533.3333333333339</v>
      </c>
      <c r="J153">
        <v>17067</v>
      </c>
      <c r="K153">
        <v>1536000</v>
      </c>
      <c r="L153">
        <v>256000</v>
      </c>
      <c r="M153">
        <v>0</v>
      </c>
      <c r="N153">
        <v>0</v>
      </c>
      <c r="O153">
        <v>256000</v>
      </c>
      <c r="R153">
        <v>9</v>
      </c>
      <c r="AB153">
        <v>9</v>
      </c>
      <c r="AQ153">
        <v>9</v>
      </c>
      <c r="AT153">
        <v>8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5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3</v>
      </c>
      <c r="BZ153">
        <v>0</v>
      </c>
      <c r="CA153">
        <v>0</v>
      </c>
      <c r="CB153">
        <v>5</v>
      </c>
      <c r="CC153">
        <v>0</v>
      </c>
      <c r="CD153">
        <v>0</v>
      </c>
      <c r="CE153">
        <v>0</v>
      </c>
      <c r="CF153">
        <v>0</v>
      </c>
      <c r="CG153">
        <v>5</v>
      </c>
      <c r="CH153">
        <v>5</v>
      </c>
      <c r="CI153">
        <v>3066000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24500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3090500</v>
      </c>
    </row>
    <row r="154" spans="1:103">
      <c r="A154" s="44" t="s">
        <v>368</v>
      </c>
      <c r="B154" t="s">
        <v>229</v>
      </c>
      <c r="C154">
        <v>10</v>
      </c>
      <c r="D154">
        <v>1</v>
      </c>
      <c r="E154">
        <v>10</v>
      </c>
      <c r="F154">
        <v>0</v>
      </c>
      <c r="H154">
        <v>1024000</v>
      </c>
      <c r="I154">
        <v>17066.666666666668</v>
      </c>
      <c r="J154">
        <v>34134</v>
      </c>
      <c r="K154">
        <v>3072000</v>
      </c>
      <c r="L154">
        <v>512000</v>
      </c>
      <c r="M154">
        <v>0</v>
      </c>
      <c r="N154">
        <v>0</v>
      </c>
      <c r="O154">
        <v>512000</v>
      </c>
      <c r="R154">
        <v>10</v>
      </c>
      <c r="AB154">
        <v>10</v>
      </c>
      <c r="AQ154">
        <v>10</v>
      </c>
      <c r="AT154">
        <v>9</v>
      </c>
      <c r="AY154">
        <v>0</v>
      </c>
      <c r="AZ154">
        <v>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5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3</v>
      </c>
      <c r="BZ154">
        <v>0</v>
      </c>
      <c r="CA154">
        <v>0</v>
      </c>
      <c r="CB154">
        <v>5</v>
      </c>
      <c r="CC154">
        <v>0</v>
      </c>
      <c r="CD154">
        <v>0</v>
      </c>
      <c r="CE154">
        <v>0</v>
      </c>
      <c r="CF154">
        <v>0</v>
      </c>
      <c r="CG154">
        <v>5</v>
      </c>
      <c r="CH154">
        <v>5</v>
      </c>
      <c r="CI154">
        <v>6138000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24500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6162500</v>
      </c>
    </row>
    <row r="160" spans="1:103">
      <c r="F160" s="37" t="s">
        <v>1057</v>
      </c>
      <c r="G160" s="81" t="s">
        <v>68</v>
      </c>
      <c r="H160" s="81" t="s">
        <v>69</v>
      </c>
      <c r="I160" s="81" t="s">
        <v>70</v>
      </c>
      <c r="J160" s="81" t="s">
        <v>71</v>
      </c>
      <c r="K160" s="82" t="s">
        <v>1058</v>
      </c>
      <c r="L160" s="37" t="s">
        <v>1066</v>
      </c>
      <c r="N160" s="37" t="s">
        <v>1058</v>
      </c>
    </row>
    <row r="161" spans="4:14">
      <c r="D161" s="44" t="s">
        <v>91</v>
      </c>
      <c r="E161" t="s">
        <v>229</v>
      </c>
      <c r="F161">
        <v>1</v>
      </c>
      <c r="G161">
        <v>500</v>
      </c>
      <c r="H161">
        <v>0</v>
      </c>
      <c r="I161">
        <v>0</v>
      </c>
      <c r="J161">
        <v>100</v>
      </c>
      <c r="K161">
        <f>SUM(G161:J161)</f>
        <v>600</v>
      </c>
      <c r="L161">
        <f>CI22</f>
        <v>1000</v>
      </c>
      <c r="M161" s="37" t="s">
        <v>1080</v>
      </c>
      <c r="N161">
        <v>700</v>
      </c>
    </row>
    <row r="162" spans="4:14">
      <c r="D162" s="44" t="s">
        <v>91</v>
      </c>
      <c r="E162" t="s">
        <v>229</v>
      </c>
      <c r="F162">
        <v>2</v>
      </c>
      <c r="G162">
        <v>1000</v>
      </c>
      <c r="H162">
        <v>0</v>
      </c>
      <c r="I162">
        <v>0</v>
      </c>
      <c r="J162">
        <v>200</v>
      </c>
      <c r="K162">
        <f>SUM(G162:J162)+K161</f>
        <v>1800</v>
      </c>
      <c r="L162">
        <f t="shared" ref="L162:L170" si="17">CI23</f>
        <v>3000</v>
      </c>
      <c r="M162" s="37" t="s">
        <v>1080</v>
      </c>
      <c r="N162">
        <v>2100</v>
      </c>
    </row>
    <row r="163" spans="4:14">
      <c r="D163" s="44" t="s">
        <v>91</v>
      </c>
      <c r="E163" t="s">
        <v>229</v>
      </c>
      <c r="F163">
        <v>3</v>
      </c>
      <c r="G163">
        <v>2000</v>
      </c>
      <c r="H163">
        <v>0</v>
      </c>
      <c r="I163">
        <v>0</v>
      </c>
      <c r="J163">
        <v>400</v>
      </c>
      <c r="K163">
        <f t="shared" ref="K163:K170" si="18">SUM(G163:J163)+K162</f>
        <v>4200</v>
      </c>
      <c r="L163">
        <f t="shared" si="17"/>
        <v>7000</v>
      </c>
      <c r="M163" s="37" t="s">
        <v>1080</v>
      </c>
      <c r="N163">
        <v>4900</v>
      </c>
    </row>
    <row r="164" spans="4:14">
      <c r="D164" s="44" t="s">
        <v>91</v>
      </c>
      <c r="E164" t="s">
        <v>229</v>
      </c>
      <c r="F164">
        <v>4</v>
      </c>
      <c r="G164">
        <v>4000</v>
      </c>
      <c r="H164">
        <v>0</v>
      </c>
      <c r="I164">
        <v>0</v>
      </c>
      <c r="J164">
        <v>800</v>
      </c>
      <c r="K164">
        <f t="shared" si="18"/>
        <v>9000</v>
      </c>
      <c r="L164">
        <f t="shared" si="17"/>
        <v>15000</v>
      </c>
      <c r="M164" s="37" t="s">
        <v>1080</v>
      </c>
      <c r="N164">
        <v>10500</v>
      </c>
    </row>
    <row r="165" spans="4:14">
      <c r="D165" s="44" t="s">
        <v>91</v>
      </c>
      <c r="E165" t="s">
        <v>229</v>
      </c>
      <c r="F165">
        <v>5</v>
      </c>
      <c r="G165">
        <v>8000</v>
      </c>
      <c r="H165">
        <v>0</v>
      </c>
      <c r="I165">
        <v>0</v>
      </c>
      <c r="J165">
        <v>1600</v>
      </c>
      <c r="K165">
        <f t="shared" si="18"/>
        <v>18600</v>
      </c>
      <c r="L165">
        <f t="shared" si="17"/>
        <v>31000</v>
      </c>
      <c r="M165" s="37" t="s">
        <v>1080</v>
      </c>
      <c r="N165">
        <v>21700</v>
      </c>
    </row>
    <row r="166" spans="4:14">
      <c r="D166" s="44" t="s">
        <v>91</v>
      </c>
      <c r="E166" t="s">
        <v>229</v>
      </c>
      <c r="F166">
        <v>6</v>
      </c>
      <c r="G166">
        <v>16000</v>
      </c>
      <c r="H166">
        <v>0</v>
      </c>
      <c r="I166">
        <v>0</v>
      </c>
      <c r="J166">
        <v>3200</v>
      </c>
      <c r="K166">
        <f t="shared" si="18"/>
        <v>37800</v>
      </c>
      <c r="L166">
        <f t="shared" si="17"/>
        <v>63000</v>
      </c>
      <c r="M166" s="37" t="s">
        <v>1080</v>
      </c>
      <c r="N166">
        <v>44100</v>
      </c>
    </row>
    <row r="167" spans="4:14">
      <c r="D167" s="44" t="s">
        <v>91</v>
      </c>
      <c r="E167" t="s">
        <v>229</v>
      </c>
      <c r="F167">
        <v>7</v>
      </c>
      <c r="G167">
        <v>32000</v>
      </c>
      <c r="H167">
        <v>0</v>
      </c>
      <c r="I167">
        <v>0</v>
      </c>
      <c r="J167">
        <v>6400</v>
      </c>
      <c r="K167">
        <f t="shared" si="18"/>
        <v>76200</v>
      </c>
      <c r="L167">
        <f t="shared" si="17"/>
        <v>127000</v>
      </c>
      <c r="M167" s="37" t="s">
        <v>1080</v>
      </c>
      <c r="N167">
        <v>88900</v>
      </c>
    </row>
    <row r="168" spans="4:14">
      <c r="D168" s="44" t="s">
        <v>91</v>
      </c>
      <c r="E168" t="s">
        <v>229</v>
      </c>
      <c r="F168">
        <v>8</v>
      </c>
      <c r="G168">
        <v>64000</v>
      </c>
      <c r="H168">
        <v>0</v>
      </c>
      <c r="I168">
        <v>0</v>
      </c>
      <c r="J168">
        <v>12800</v>
      </c>
      <c r="K168">
        <f t="shared" si="18"/>
        <v>153000</v>
      </c>
      <c r="L168">
        <f t="shared" si="17"/>
        <v>255000</v>
      </c>
      <c r="M168" s="37" t="s">
        <v>1080</v>
      </c>
      <c r="N168">
        <v>178500</v>
      </c>
    </row>
    <row r="169" spans="4:14">
      <c r="D169" s="44" t="s">
        <v>91</v>
      </c>
      <c r="E169" t="s">
        <v>229</v>
      </c>
      <c r="F169">
        <v>9</v>
      </c>
      <c r="G169">
        <v>128000</v>
      </c>
      <c r="H169">
        <v>0</v>
      </c>
      <c r="I169">
        <v>0</v>
      </c>
      <c r="J169">
        <v>25600</v>
      </c>
      <c r="K169">
        <f t="shared" si="18"/>
        <v>306600</v>
      </c>
      <c r="L169">
        <f t="shared" si="17"/>
        <v>511000</v>
      </c>
      <c r="M169" s="37" t="s">
        <v>1080</v>
      </c>
      <c r="N169">
        <v>357700</v>
      </c>
    </row>
    <row r="170" spans="4:14">
      <c r="D170" s="44" t="s">
        <v>91</v>
      </c>
      <c r="E170" t="s">
        <v>229</v>
      </c>
      <c r="F170">
        <v>10</v>
      </c>
      <c r="G170">
        <v>256000</v>
      </c>
      <c r="H170">
        <v>0</v>
      </c>
      <c r="I170">
        <v>0</v>
      </c>
      <c r="J170">
        <v>51200</v>
      </c>
      <c r="K170">
        <f t="shared" si="18"/>
        <v>613800</v>
      </c>
      <c r="L170">
        <f t="shared" si="17"/>
        <v>1023000</v>
      </c>
      <c r="M170" s="37" t="s">
        <v>1080</v>
      </c>
      <c r="N170">
        <v>716100</v>
      </c>
    </row>
    <row r="171" spans="4:14" ht="25.5">
      <c r="D171" s="44" t="s">
        <v>374</v>
      </c>
      <c r="E171" t="s">
        <v>229</v>
      </c>
      <c r="F171">
        <v>1</v>
      </c>
      <c r="G171">
        <v>0</v>
      </c>
      <c r="H171">
        <v>500</v>
      </c>
      <c r="I171">
        <v>0</v>
      </c>
      <c r="J171">
        <v>100</v>
      </c>
      <c r="K171">
        <f t="shared" ref="K171:K191" si="19">SUM(G171:J171)</f>
        <v>600</v>
      </c>
      <c r="L171">
        <f>CI52</f>
        <v>1200</v>
      </c>
      <c r="M171" t="s">
        <v>364</v>
      </c>
      <c r="N171">
        <v>750</v>
      </c>
    </row>
    <row r="172" spans="4:14" ht="25.5">
      <c r="D172" s="44" t="s">
        <v>374</v>
      </c>
      <c r="E172" t="s">
        <v>229</v>
      </c>
      <c r="F172">
        <v>2</v>
      </c>
      <c r="G172">
        <v>0</v>
      </c>
      <c r="H172">
        <v>1000</v>
      </c>
      <c r="I172">
        <v>0</v>
      </c>
      <c r="J172">
        <v>200</v>
      </c>
      <c r="K172">
        <f>SUM(G172:J172)+K171</f>
        <v>1800</v>
      </c>
      <c r="L172">
        <f t="shared" ref="L172:L180" si="20">CI53</f>
        <v>3600</v>
      </c>
      <c r="M172" t="s">
        <v>364</v>
      </c>
      <c r="N172">
        <v>2250</v>
      </c>
    </row>
    <row r="173" spans="4:14" ht="25.5">
      <c r="D173" s="44" t="s">
        <v>374</v>
      </c>
      <c r="E173" t="s">
        <v>229</v>
      </c>
      <c r="F173">
        <v>3</v>
      </c>
      <c r="G173">
        <v>0</v>
      </c>
      <c r="H173">
        <v>2000</v>
      </c>
      <c r="I173">
        <v>0</v>
      </c>
      <c r="J173">
        <v>400</v>
      </c>
      <c r="K173">
        <f t="shared" ref="K173:K180" si="21">SUM(G173:J173)+K172</f>
        <v>4200</v>
      </c>
      <c r="L173">
        <f t="shared" si="20"/>
        <v>8400</v>
      </c>
      <c r="M173" t="s">
        <v>364</v>
      </c>
      <c r="N173">
        <v>5250</v>
      </c>
    </row>
    <row r="174" spans="4:14" ht="25.5">
      <c r="D174" s="44" t="s">
        <v>374</v>
      </c>
      <c r="E174" t="s">
        <v>229</v>
      </c>
      <c r="F174">
        <v>4</v>
      </c>
      <c r="G174">
        <v>0</v>
      </c>
      <c r="H174">
        <v>4000</v>
      </c>
      <c r="I174">
        <v>0</v>
      </c>
      <c r="J174">
        <v>800</v>
      </c>
      <c r="K174">
        <f t="shared" si="21"/>
        <v>9000</v>
      </c>
      <c r="L174">
        <f t="shared" si="20"/>
        <v>18000</v>
      </c>
      <c r="M174" t="s">
        <v>364</v>
      </c>
      <c r="N174">
        <v>11250</v>
      </c>
    </row>
    <row r="175" spans="4:14" ht="25.5">
      <c r="D175" s="44" t="s">
        <v>374</v>
      </c>
      <c r="E175" t="s">
        <v>229</v>
      </c>
      <c r="F175">
        <v>5</v>
      </c>
      <c r="G175">
        <v>0</v>
      </c>
      <c r="H175">
        <v>8000</v>
      </c>
      <c r="I175">
        <v>0</v>
      </c>
      <c r="J175">
        <v>1600</v>
      </c>
      <c r="K175">
        <f t="shared" si="21"/>
        <v>18600</v>
      </c>
      <c r="L175">
        <f t="shared" si="20"/>
        <v>37200</v>
      </c>
      <c r="M175" t="s">
        <v>364</v>
      </c>
      <c r="N175">
        <v>23250</v>
      </c>
    </row>
    <row r="176" spans="4:14" ht="25.5">
      <c r="D176" s="44" t="s">
        <v>374</v>
      </c>
      <c r="E176" t="s">
        <v>229</v>
      </c>
      <c r="F176">
        <v>6</v>
      </c>
      <c r="G176">
        <v>0</v>
      </c>
      <c r="H176">
        <v>16000</v>
      </c>
      <c r="I176">
        <v>0</v>
      </c>
      <c r="J176">
        <v>3200</v>
      </c>
      <c r="K176">
        <f t="shared" si="21"/>
        <v>37800</v>
      </c>
      <c r="L176">
        <f t="shared" si="20"/>
        <v>75600</v>
      </c>
      <c r="M176" t="s">
        <v>364</v>
      </c>
      <c r="N176">
        <v>47250</v>
      </c>
    </row>
    <row r="177" spans="4:14" ht="25.5">
      <c r="D177" s="44" t="s">
        <v>374</v>
      </c>
      <c r="E177" t="s">
        <v>229</v>
      </c>
      <c r="F177">
        <v>7</v>
      </c>
      <c r="G177">
        <v>0</v>
      </c>
      <c r="H177">
        <v>32000</v>
      </c>
      <c r="I177">
        <v>0</v>
      </c>
      <c r="J177">
        <v>6400</v>
      </c>
      <c r="K177">
        <f t="shared" si="21"/>
        <v>76200</v>
      </c>
      <c r="L177">
        <f t="shared" si="20"/>
        <v>152400</v>
      </c>
      <c r="M177" t="s">
        <v>364</v>
      </c>
      <c r="N177">
        <v>95250</v>
      </c>
    </row>
    <row r="178" spans="4:14" ht="25.5">
      <c r="D178" s="44" t="s">
        <v>374</v>
      </c>
      <c r="E178" t="s">
        <v>229</v>
      </c>
      <c r="F178">
        <v>8</v>
      </c>
      <c r="G178">
        <v>0</v>
      </c>
      <c r="H178">
        <v>64000</v>
      </c>
      <c r="I178">
        <v>0</v>
      </c>
      <c r="J178">
        <v>12800</v>
      </c>
      <c r="K178">
        <f t="shared" si="21"/>
        <v>153000</v>
      </c>
      <c r="L178">
        <f t="shared" si="20"/>
        <v>306000</v>
      </c>
      <c r="M178" t="s">
        <v>364</v>
      </c>
      <c r="N178">
        <v>191250</v>
      </c>
    </row>
    <row r="179" spans="4:14" ht="25.5">
      <c r="D179" s="44" t="s">
        <v>374</v>
      </c>
      <c r="E179" t="s">
        <v>229</v>
      </c>
      <c r="F179">
        <v>9</v>
      </c>
      <c r="G179">
        <v>0</v>
      </c>
      <c r="H179">
        <v>128000</v>
      </c>
      <c r="I179">
        <v>0</v>
      </c>
      <c r="J179">
        <v>25600</v>
      </c>
      <c r="K179">
        <f t="shared" si="21"/>
        <v>306600</v>
      </c>
      <c r="L179">
        <f t="shared" si="20"/>
        <v>613200</v>
      </c>
      <c r="M179" t="s">
        <v>364</v>
      </c>
      <c r="N179">
        <v>383250</v>
      </c>
    </row>
    <row r="180" spans="4:14" ht="25.5">
      <c r="D180" s="44" t="s">
        <v>374</v>
      </c>
      <c r="E180" t="s">
        <v>229</v>
      </c>
      <c r="F180">
        <v>10</v>
      </c>
      <c r="G180">
        <v>0</v>
      </c>
      <c r="H180">
        <v>256000</v>
      </c>
      <c r="I180">
        <v>0</v>
      </c>
      <c r="J180">
        <v>51200</v>
      </c>
      <c r="K180">
        <f t="shared" si="21"/>
        <v>613800</v>
      </c>
      <c r="L180">
        <f t="shared" si="20"/>
        <v>1227600</v>
      </c>
      <c r="M180" t="s">
        <v>364</v>
      </c>
      <c r="N180">
        <v>767250</v>
      </c>
    </row>
    <row r="181" spans="4:14" ht="25.5">
      <c r="D181" t="s">
        <v>378</v>
      </c>
      <c r="E181" t="s">
        <v>229</v>
      </c>
      <c r="F181">
        <v>1</v>
      </c>
      <c r="G181">
        <v>0</v>
      </c>
      <c r="H181">
        <v>0</v>
      </c>
      <c r="I181">
        <v>500</v>
      </c>
      <c r="J181">
        <v>200</v>
      </c>
      <c r="K181">
        <f t="shared" si="19"/>
        <v>700</v>
      </c>
      <c r="L181">
        <f>CI92</f>
        <v>1500</v>
      </c>
      <c r="M181" s="49" t="s">
        <v>365</v>
      </c>
      <c r="N181" s="5">
        <v>1510</v>
      </c>
    </row>
    <row r="182" spans="4:14" ht="25.5">
      <c r="D182" t="s">
        <v>378</v>
      </c>
      <c r="E182" t="s">
        <v>229</v>
      </c>
      <c r="F182">
        <v>2</v>
      </c>
      <c r="G182">
        <v>0</v>
      </c>
      <c r="H182">
        <v>0</v>
      </c>
      <c r="I182">
        <v>1000</v>
      </c>
      <c r="J182">
        <v>400</v>
      </c>
      <c r="K182">
        <f>SUM(G182:J182)+K181</f>
        <v>2100</v>
      </c>
      <c r="L182">
        <f t="shared" ref="L182:L190" si="22">CI93</f>
        <v>4500</v>
      </c>
      <c r="M182" s="49" t="s">
        <v>365</v>
      </c>
      <c r="N182" s="5">
        <v>4530</v>
      </c>
    </row>
    <row r="183" spans="4:14" ht="25.5">
      <c r="D183" t="s">
        <v>378</v>
      </c>
      <c r="E183" t="s">
        <v>229</v>
      </c>
      <c r="F183">
        <v>3</v>
      </c>
      <c r="G183">
        <v>0</v>
      </c>
      <c r="H183">
        <v>0</v>
      </c>
      <c r="I183">
        <v>2000</v>
      </c>
      <c r="J183">
        <v>800</v>
      </c>
      <c r="K183">
        <f t="shared" ref="K183:K190" si="23">SUM(G183:J183)+K182</f>
        <v>4900</v>
      </c>
      <c r="L183">
        <f t="shared" si="22"/>
        <v>10500</v>
      </c>
      <c r="M183" s="49" t="s">
        <v>365</v>
      </c>
      <c r="N183" s="5">
        <v>10570</v>
      </c>
    </row>
    <row r="184" spans="4:14" ht="25.5">
      <c r="D184" t="s">
        <v>378</v>
      </c>
      <c r="E184" t="s">
        <v>229</v>
      </c>
      <c r="F184">
        <v>4</v>
      </c>
      <c r="G184">
        <v>0</v>
      </c>
      <c r="H184">
        <v>0</v>
      </c>
      <c r="I184">
        <v>4000</v>
      </c>
      <c r="J184">
        <v>1600</v>
      </c>
      <c r="K184">
        <f t="shared" si="23"/>
        <v>10500</v>
      </c>
      <c r="L184">
        <f t="shared" si="22"/>
        <v>22500</v>
      </c>
      <c r="M184" s="49" t="s">
        <v>365</v>
      </c>
      <c r="N184" s="5">
        <v>22650</v>
      </c>
    </row>
    <row r="185" spans="4:14" ht="25.5">
      <c r="D185" t="s">
        <v>378</v>
      </c>
      <c r="E185" t="s">
        <v>229</v>
      </c>
      <c r="F185">
        <v>5</v>
      </c>
      <c r="G185">
        <v>0</v>
      </c>
      <c r="H185">
        <v>0</v>
      </c>
      <c r="I185">
        <v>8000</v>
      </c>
      <c r="J185">
        <v>3200</v>
      </c>
      <c r="K185">
        <f t="shared" si="23"/>
        <v>21700</v>
      </c>
      <c r="L185">
        <f t="shared" si="22"/>
        <v>46500</v>
      </c>
      <c r="M185" s="49" t="s">
        <v>365</v>
      </c>
      <c r="N185" s="5">
        <v>46810</v>
      </c>
    </row>
    <row r="186" spans="4:14" ht="25.5">
      <c r="D186" t="s">
        <v>378</v>
      </c>
      <c r="E186" t="s">
        <v>229</v>
      </c>
      <c r="F186">
        <v>6</v>
      </c>
      <c r="G186">
        <v>0</v>
      </c>
      <c r="H186">
        <v>0</v>
      </c>
      <c r="I186">
        <v>16000</v>
      </c>
      <c r="J186">
        <v>6400</v>
      </c>
      <c r="K186">
        <f t="shared" si="23"/>
        <v>44100</v>
      </c>
      <c r="L186">
        <f t="shared" si="22"/>
        <v>94500</v>
      </c>
      <c r="M186" s="49" t="s">
        <v>365</v>
      </c>
      <c r="N186" s="5">
        <v>95130</v>
      </c>
    </row>
    <row r="187" spans="4:14" ht="25.5">
      <c r="D187" t="s">
        <v>378</v>
      </c>
      <c r="E187" t="s">
        <v>229</v>
      </c>
      <c r="F187">
        <v>7</v>
      </c>
      <c r="G187">
        <v>0</v>
      </c>
      <c r="H187">
        <v>0</v>
      </c>
      <c r="I187">
        <v>32000</v>
      </c>
      <c r="J187">
        <v>12800</v>
      </c>
      <c r="K187">
        <f t="shared" si="23"/>
        <v>88900</v>
      </c>
      <c r="L187">
        <f t="shared" si="22"/>
        <v>190500</v>
      </c>
      <c r="M187" s="49" t="s">
        <v>365</v>
      </c>
      <c r="N187" s="5">
        <v>191770</v>
      </c>
    </row>
    <row r="188" spans="4:14" ht="25.5">
      <c r="D188" t="s">
        <v>378</v>
      </c>
      <c r="E188" t="s">
        <v>229</v>
      </c>
      <c r="F188">
        <v>8</v>
      </c>
      <c r="G188">
        <v>0</v>
      </c>
      <c r="H188">
        <v>0</v>
      </c>
      <c r="I188">
        <v>64000</v>
      </c>
      <c r="J188">
        <v>25600</v>
      </c>
      <c r="K188">
        <f t="shared" si="23"/>
        <v>178500</v>
      </c>
      <c r="L188">
        <f t="shared" si="22"/>
        <v>382500</v>
      </c>
      <c r="M188" s="49" t="s">
        <v>365</v>
      </c>
      <c r="N188" s="5">
        <v>385050</v>
      </c>
    </row>
    <row r="189" spans="4:14" ht="25.5">
      <c r="D189" t="s">
        <v>378</v>
      </c>
      <c r="E189" t="s">
        <v>229</v>
      </c>
      <c r="F189">
        <v>9</v>
      </c>
      <c r="G189">
        <v>0</v>
      </c>
      <c r="H189">
        <v>0</v>
      </c>
      <c r="I189">
        <v>128000</v>
      </c>
      <c r="J189">
        <v>51200</v>
      </c>
      <c r="K189">
        <f t="shared" si="23"/>
        <v>357700</v>
      </c>
      <c r="L189">
        <f t="shared" si="22"/>
        <v>766500</v>
      </c>
      <c r="M189" s="49" t="s">
        <v>365</v>
      </c>
      <c r="N189" s="5">
        <v>771610</v>
      </c>
    </row>
    <row r="190" spans="4:14" ht="25.5">
      <c r="D190" t="s">
        <v>378</v>
      </c>
      <c r="E190" t="s">
        <v>229</v>
      </c>
      <c r="F190">
        <v>10</v>
      </c>
      <c r="G190">
        <v>0</v>
      </c>
      <c r="H190">
        <v>0</v>
      </c>
      <c r="I190">
        <v>256000</v>
      </c>
      <c r="J190">
        <v>102400</v>
      </c>
      <c r="K190">
        <f t="shared" si="23"/>
        <v>716100</v>
      </c>
      <c r="L190">
        <f t="shared" si="22"/>
        <v>1534500</v>
      </c>
      <c r="M190" s="49" t="s">
        <v>365</v>
      </c>
      <c r="N190" s="5">
        <v>1544730</v>
      </c>
    </row>
    <row r="191" spans="4:14">
      <c r="D191" t="s">
        <v>94</v>
      </c>
      <c r="E191" t="s">
        <v>229</v>
      </c>
      <c r="F191">
        <v>1</v>
      </c>
      <c r="G191">
        <v>0</v>
      </c>
      <c r="H191">
        <v>0</v>
      </c>
      <c r="I191">
        <v>0</v>
      </c>
      <c r="J191">
        <v>800</v>
      </c>
      <c r="K191">
        <f t="shared" si="19"/>
        <v>800</v>
      </c>
      <c r="L191">
        <f>CI82</f>
        <v>2000</v>
      </c>
      <c r="M191" t="s">
        <v>89</v>
      </c>
      <c r="N191">
        <v>1230</v>
      </c>
    </row>
    <row r="192" spans="4:14">
      <c r="D192" t="s">
        <v>94</v>
      </c>
      <c r="E192" t="s">
        <v>229</v>
      </c>
      <c r="F192">
        <v>2</v>
      </c>
      <c r="G192">
        <v>0</v>
      </c>
      <c r="H192">
        <v>0</v>
      </c>
      <c r="I192">
        <v>0</v>
      </c>
      <c r="J192">
        <v>1600</v>
      </c>
      <c r="K192">
        <f>SUM(G192:J192)+K191</f>
        <v>2400</v>
      </c>
      <c r="L192">
        <f t="shared" ref="L192:L200" si="24">CI83</f>
        <v>6000</v>
      </c>
      <c r="M192" t="s">
        <v>89</v>
      </c>
      <c r="N192">
        <v>2460</v>
      </c>
    </row>
    <row r="193" spans="3:14">
      <c r="D193" t="s">
        <v>94</v>
      </c>
      <c r="E193" t="s">
        <v>229</v>
      </c>
      <c r="F193">
        <v>3</v>
      </c>
      <c r="G193">
        <v>0</v>
      </c>
      <c r="H193">
        <v>0</v>
      </c>
      <c r="I193">
        <v>0</v>
      </c>
      <c r="J193">
        <v>3200</v>
      </c>
      <c r="K193">
        <f t="shared" ref="K193:K200" si="25">SUM(G193:J193)+K192</f>
        <v>5600</v>
      </c>
      <c r="L193">
        <f t="shared" si="24"/>
        <v>14000</v>
      </c>
      <c r="M193" t="s">
        <v>89</v>
      </c>
      <c r="N193">
        <v>4920</v>
      </c>
    </row>
    <row r="194" spans="3:14">
      <c r="D194" t="s">
        <v>94</v>
      </c>
      <c r="E194" t="s">
        <v>229</v>
      </c>
      <c r="F194">
        <v>4</v>
      </c>
      <c r="G194">
        <v>0</v>
      </c>
      <c r="H194">
        <v>0</v>
      </c>
      <c r="I194">
        <v>0</v>
      </c>
      <c r="J194">
        <v>6400</v>
      </c>
      <c r="K194">
        <f t="shared" si="25"/>
        <v>12000</v>
      </c>
      <c r="L194">
        <f t="shared" si="24"/>
        <v>30000</v>
      </c>
      <c r="M194" t="s">
        <v>89</v>
      </c>
      <c r="N194">
        <v>9840</v>
      </c>
    </row>
    <row r="195" spans="3:14">
      <c r="D195" t="s">
        <v>94</v>
      </c>
      <c r="E195" t="s">
        <v>229</v>
      </c>
      <c r="F195">
        <v>5</v>
      </c>
      <c r="G195">
        <v>0</v>
      </c>
      <c r="H195">
        <v>0</v>
      </c>
      <c r="I195">
        <v>0</v>
      </c>
      <c r="J195">
        <v>12800</v>
      </c>
      <c r="K195">
        <f t="shared" si="25"/>
        <v>24800</v>
      </c>
      <c r="L195">
        <f t="shared" si="24"/>
        <v>62000</v>
      </c>
      <c r="M195" t="s">
        <v>89</v>
      </c>
      <c r="N195">
        <v>19680</v>
      </c>
    </row>
    <row r="196" spans="3:14">
      <c r="D196" t="s">
        <v>94</v>
      </c>
      <c r="E196" t="s">
        <v>229</v>
      </c>
      <c r="F196">
        <v>6</v>
      </c>
      <c r="G196">
        <v>0</v>
      </c>
      <c r="H196">
        <v>0</v>
      </c>
      <c r="I196">
        <v>0</v>
      </c>
      <c r="J196">
        <v>25600</v>
      </c>
      <c r="K196">
        <f t="shared" si="25"/>
        <v>50400</v>
      </c>
      <c r="L196">
        <f t="shared" si="24"/>
        <v>126000</v>
      </c>
      <c r="M196" t="s">
        <v>89</v>
      </c>
      <c r="N196">
        <v>39360</v>
      </c>
    </row>
    <row r="197" spans="3:14">
      <c r="D197" t="s">
        <v>94</v>
      </c>
      <c r="E197" t="s">
        <v>229</v>
      </c>
      <c r="F197">
        <v>7</v>
      </c>
      <c r="G197">
        <v>0</v>
      </c>
      <c r="H197">
        <v>0</v>
      </c>
      <c r="I197">
        <v>0</v>
      </c>
      <c r="J197">
        <v>51200</v>
      </c>
      <c r="K197">
        <f t="shared" si="25"/>
        <v>101600</v>
      </c>
      <c r="L197">
        <f t="shared" si="24"/>
        <v>254000</v>
      </c>
      <c r="M197" t="s">
        <v>89</v>
      </c>
      <c r="N197">
        <v>78720</v>
      </c>
    </row>
    <row r="198" spans="3:14">
      <c r="D198" t="s">
        <v>94</v>
      </c>
      <c r="E198" t="s">
        <v>229</v>
      </c>
      <c r="F198">
        <v>8</v>
      </c>
      <c r="G198">
        <v>0</v>
      </c>
      <c r="H198">
        <v>0</v>
      </c>
      <c r="I198">
        <v>0</v>
      </c>
      <c r="J198">
        <v>102400</v>
      </c>
      <c r="K198">
        <f t="shared" si="25"/>
        <v>204000</v>
      </c>
      <c r="L198">
        <f t="shared" si="24"/>
        <v>510000</v>
      </c>
      <c r="M198" t="s">
        <v>89</v>
      </c>
      <c r="N198">
        <v>157440</v>
      </c>
    </row>
    <row r="199" spans="3:14">
      <c r="D199" t="s">
        <v>94</v>
      </c>
      <c r="E199" t="s">
        <v>229</v>
      </c>
      <c r="F199">
        <v>9</v>
      </c>
      <c r="G199">
        <v>0</v>
      </c>
      <c r="H199">
        <v>0</v>
      </c>
      <c r="I199">
        <v>0</v>
      </c>
      <c r="J199">
        <v>204800</v>
      </c>
      <c r="K199">
        <f t="shared" si="25"/>
        <v>408800</v>
      </c>
      <c r="L199">
        <f t="shared" si="24"/>
        <v>1022000</v>
      </c>
      <c r="M199" t="s">
        <v>89</v>
      </c>
      <c r="N199">
        <v>314880</v>
      </c>
    </row>
    <row r="200" spans="3:14">
      <c r="D200" t="s">
        <v>94</v>
      </c>
      <c r="E200" t="s">
        <v>229</v>
      </c>
      <c r="F200">
        <v>10</v>
      </c>
      <c r="G200">
        <v>0</v>
      </c>
      <c r="H200">
        <v>0</v>
      </c>
      <c r="I200">
        <v>0</v>
      </c>
      <c r="J200">
        <v>409600</v>
      </c>
      <c r="K200">
        <f t="shared" si="25"/>
        <v>818400</v>
      </c>
      <c r="L200">
        <f t="shared" si="24"/>
        <v>2046000</v>
      </c>
      <c r="M200" t="s">
        <v>89</v>
      </c>
      <c r="N200">
        <v>629760</v>
      </c>
    </row>
    <row r="202" spans="3:14" ht="25.5">
      <c r="C202" s="37" t="s">
        <v>1084</v>
      </c>
      <c r="D202" s="44" t="s">
        <v>102</v>
      </c>
      <c r="E202" t="s">
        <v>229</v>
      </c>
      <c r="F202">
        <v>1</v>
      </c>
      <c r="G202">
        <f>SUMIFS(L$2:L$154,$A$2:$A$154,$D202,$C$2:$C$154,$F202)</f>
        <v>0</v>
      </c>
      <c r="H202">
        <f t="shared" ref="H202:J202" si="26">SUMIFS(M$2:M$154,$A$2:$A$154,$D202,$C$2:$C$154,$F202)</f>
        <v>800</v>
      </c>
      <c r="I202">
        <f t="shared" si="26"/>
        <v>500</v>
      </c>
      <c r="J202">
        <f t="shared" si="26"/>
        <v>600</v>
      </c>
      <c r="K202">
        <f t="shared" ref="K202" si="27">SUM(G202:J202)</f>
        <v>1900</v>
      </c>
      <c r="L202">
        <f>SUMIFS(CI$2:CI$154,$A$2:$A$154,$D202,$C$2:$C$154,$F202)</f>
        <v>5000</v>
      </c>
    </row>
    <row r="203" spans="3:14">
      <c r="D203" s="44" t="s">
        <v>102</v>
      </c>
      <c r="E203" t="s">
        <v>229</v>
      </c>
      <c r="F203">
        <v>2</v>
      </c>
      <c r="G203">
        <f t="shared" ref="G203:G211" si="28">SUMIFS(L$2:L$154,$A$2:$A$154,$D203,$C$2:$C$154,$F203)</f>
        <v>0</v>
      </c>
      <c r="H203">
        <f t="shared" ref="H203:H212" si="29">SUMIFS(M$2:M$154,$A$2:$A$154,$D203,$C$2:$C$154,$F203)</f>
        <v>1600</v>
      </c>
      <c r="I203">
        <f t="shared" ref="I203:I212" si="30">SUMIFS(N$2:N$154,$A$2:$A$154,$D203,$C$2:$C$154,$F203)</f>
        <v>1000</v>
      </c>
      <c r="J203">
        <f t="shared" ref="J203:J212" si="31">SUMIFS(O$2:O$154,$A$2:$A$154,$D203,$C$2:$C$154,$F203)</f>
        <v>1200</v>
      </c>
      <c r="K203">
        <f>SUM(G203:J203)+K202</f>
        <v>5700</v>
      </c>
      <c r="L203">
        <f t="shared" ref="L203:L211" si="32">SUMIFS(CI$2:CI$154,$A$2:$A$154,$D203,$C$2:$C$154,$F203)</f>
        <v>15000</v>
      </c>
    </row>
    <row r="204" spans="3:14">
      <c r="D204" s="44" t="s">
        <v>102</v>
      </c>
      <c r="E204" t="s">
        <v>229</v>
      </c>
      <c r="F204">
        <v>3</v>
      </c>
      <c r="G204">
        <f t="shared" si="28"/>
        <v>0</v>
      </c>
      <c r="H204">
        <f t="shared" si="29"/>
        <v>3200</v>
      </c>
      <c r="I204">
        <f t="shared" si="30"/>
        <v>2000</v>
      </c>
      <c r="J204">
        <f t="shared" si="31"/>
        <v>2400</v>
      </c>
      <c r="K204">
        <f t="shared" ref="K204:K211" si="33">SUM(G204:J204)+K203</f>
        <v>13300</v>
      </c>
      <c r="L204">
        <f t="shared" si="32"/>
        <v>35000</v>
      </c>
    </row>
    <row r="205" spans="3:14">
      <c r="D205" s="44" t="s">
        <v>102</v>
      </c>
      <c r="E205" t="s">
        <v>229</v>
      </c>
      <c r="F205">
        <v>4</v>
      </c>
      <c r="G205">
        <f t="shared" si="28"/>
        <v>0</v>
      </c>
      <c r="H205">
        <f t="shared" si="29"/>
        <v>6400</v>
      </c>
      <c r="I205">
        <f t="shared" si="30"/>
        <v>4000</v>
      </c>
      <c r="J205">
        <f t="shared" si="31"/>
        <v>4800</v>
      </c>
      <c r="K205">
        <f t="shared" si="33"/>
        <v>28500</v>
      </c>
      <c r="L205">
        <f t="shared" si="32"/>
        <v>75000</v>
      </c>
    </row>
    <row r="206" spans="3:14">
      <c r="D206" s="44" t="s">
        <v>102</v>
      </c>
      <c r="E206" t="s">
        <v>229</v>
      </c>
      <c r="F206">
        <v>5</v>
      </c>
      <c r="G206">
        <f t="shared" si="28"/>
        <v>0</v>
      </c>
      <c r="H206">
        <f t="shared" si="29"/>
        <v>12800</v>
      </c>
      <c r="I206">
        <f t="shared" si="30"/>
        <v>8000</v>
      </c>
      <c r="J206">
        <f t="shared" si="31"/>
        <v>9600</v>
      </c>
      <c r="K206">
        <f t="shared" si="33"/>
        <v>58900</v>
      </c>
      <c r="L206">
        <f t="shared" si="32"/>
        <v>155000</v>
      </c>
    </row>
    <row r="207" spans="3:14">
      <c r="D207" s="44" t="s">
        <v>102</v>
      </c>
      <c r="E207" t="s">
        <v>229</v>
      </c>
      <c r="F207">
        <v>6</v>
      </c>
      <c r="G207">
        <f t="shared" si="28"/>
        <v>0</v>
      </c>
      <c r="H207">
        <f t="shared" si="29"/>
        <v>25600</v>
      </c>
      <c r="I207">
        <f t="shared" si="30"/>
        <v>16000</v>
      </c>
      <c r="J207">
        <f t="shared" si="31"/>
        <v>19200</v>
      </c>
      <c r="K207">
        <f t="shared" si="33"/>
        <v>119700</v>
      </c>
      <c r="L207">
        <f t="shared" si="32"/>
        <v>315000</v>
      </c>
    </row>
    <row r="208" spans="3:14">
      <c r="D208" s="44" t="s">
        <v>102</v>
      </c>
      <c r="E208" t="s">
        <v>229</v>
      </c>
      <c r="F208">
        <v>7</v>
      </c>
      <c r="G208">
        <f t="shared" si="28"/>
        <v>0</v>
      </c>
      <c r="H208">
        <f t="shared" si="29"/>
        <v>51200</v>
      </c>
      <c r="I208">
        <f t="shared" si="30"/>
        <v>32000</v>
      </c>
      <c r="J208">
        <f t="shared" si="31"/>
        <v>38400</v>
      </c>
      <c r="K208">
        <f t="shared" si="33"/>
        <v>241300</v>
      </c>
      <c r="L208">
        <f t="shared" si="32"/>
        <v>635000</v>
      </c>
    </row>
    <row r="209" spans="3:12">
      <c r="D209" s="44" t="s">
        <v>102</v>
      </c>
      <c r="E209" t="s">
        <v>229</v>
      </c>
      <c r="F209">
        <v>8</v>
      </c>
      <c r="G209">
        <f t="shared" si="28"/>
        <v>0</v>
      </c>
      <c r="H209">
        <f t="shared" si="29"/>
        <v>102400</v>
      </c>
      <c r="I209">
        <f t="shared" si="30"/>
        <v>64000</v>
      </c>
      <c r="J209">
        <f t="shared" si="31"/>
        <v>76800</v>
      </c>
      <c r="K209">
        <f t="shared" si="33"/>
        <v>484500</v>
      </c>
      <c r="L209">
        <f t="shared" si="32"/>
        <v>1275000</v>
      </c>
    </row>
    <row r="210" spans="3:12">
      <c r="D210" s="44" t="s">
        <v>102</v>
      </c>
      <c r="E210" t="s">
        <v>229</v>
      </c>
      <c r="F210">
        <v>9</v>
      </c>
      <c r="G210">
        <f t="shared" si="28"/>
        <v>0</v>
      </c>
      <c r="H210">
        <f t="shared" si="29"/>
        <v>204800</v>
      </c>
      <c r="I210">
        <f t="shared" si="30"/>
        <v>128000</v>
      </c>
      <c r="J210">
        <f t="shared" si="31"/>
        <v>153600</v>
      </c>
      <c r="K210">
        <f t="shared" si="33"/>
        <v>970900</v>
      </c>
      <c r="L210">
        <f t="shared" si="32"/>
        <v>2555000</v>
      </c>
    </row>
    <row r="211" spans="3:12">
      <c r="D211" s="44" t="s">
        <v>102</v>
      </c>
      <c r="E211" t="s">
        <v>229</v>
      </c>
      <c r="F211">
        <v>10</v>
      </c>
      <c r="G211">
        <f t="shared" si="28"/>
        <v>0</v>
      </c>
      <c r="H211">
        <f t="shared" si="29"/>
        <v>409600</v>
      </c>
      <c r="I211">
        <f t="shared" si="30"/>
        <v>256000</v>
      </c>
      <c r="J211">
        <f t="shared" si="31"/>
        <v>307200</v>
      </c>
      <c r="K211">
        <f t="shared" si="33"/>
        <v>1943700</v>
      </c>
      <c r="L211">
        <f t="shared" si="32"/>
        <v>5115000</v>
      </c>
    </row>
    <row r="212" spans="3:12" ht="51">
      <c r="C212" s="37" t="s">
        <v>1085</v>
      </c>
      <c r="D212" t="s">
        <v>376</v>
      </c>
      <c r="E212" t="s">
        <v>229</v>
      </c>
      <c r="F212">
        <v>1</v>
      </c>
      <c r="G212">
        <f>SUMIFS(L$2:L$154,$A$2:$A$154,$D212,$C$2:$C$154,$F212)</f>
        <v>800</v>
      </c>
      <c r="H212">
        <f t="shared" si="29"/>
        <v>120</v>
      </c>
      <c r="I212">
        <f t="shared" si="30"/>
        <v>200</v>
      </c>
      <c r="J212">
        <f t="shared" si="31"/>
        <v>3000</v>
      </c>
      <c r="K212">
        <f t="shared" ref="K212" si="34">SUM(G212:J212)</f>
        <v>4120</v>
      </c>
      <c r="L212">
        <f>SUMIFS(CI$2:CI$154,$A$2:$A$154,$D212,$C$2:$C$154,$F212)</f>
        <v>3000</v>
      </c>
    </row>
    <row r="213" spans="3:12" ht="25.5">
      <c r="D213" t="s">
        <v>376</v>
      </c>
      <c r="E213" t="s">
        <v>229</v>
      </c>
      <c r="F213">
        <v>2</v>
      </c>
      <c r="G213">
        <f t="shared" ref="G213" si="35">SUMIFS(L$2:L$154,$A$2:$A$154,$D213,$C$2:$C$154,$F213)</f>
        <v>1600</v>
      </c>
      <c r="H213">
        <f t="shared" ref="H213" si="36">SUMIFS(M$2:M$154,$A$2:$A$154,$D213,$C$2:$C$154,$F213)</f>
        <v>240</v>
      </c>
      <c r="I213">
        <f t="shared" ref="I213" si="37">SUMIFS(N$2:N$154,$A$2:$A$154,$D213,$C$2:$C$154,$F213)</f>
        <v>400</v>
      </c>
      <c r="J213">
        <f t="shared" ref="J213" si="38">SUMIFS(O$2:O$154,$A$2:$A$154,$D213,$C$2:$C$154,$F213)</f>
        <v>6000</v>
      </c>
      <c r="K213">
        <f>SUM(G213:J213)+K212</f>
        <v>12360</v>
      </c>
      <c r="L213">
        <f t="shared" ref="L213" si="39">SUMIFS(CI$2:CI$154,$A$2:$A$154,$D213,$C$2:$C$154,$F213)</f>
        <v>9000</v>
      </c>
    </row>
    <row r="214" spans="3:12" ht="25.5">
      <c r="D214" t="s">
        <v>376</v>
      </c>
      <c r="E214" t="s">
        <v>229</v>
      </c>
      <c r="F214">
        <v>3</v>
      </c>
      <c r="G214">
        <f t="shared" ref="G214:G221" si="40">SUMIFS(L$2:L$154,$A$2:$A$154,$D214,$C$2:$C$154,$F214)</f>
        <v>3200</v>
      </c>
      <c r="H214">
        <f t="shared" ref="H214:H221" si="41">SUMIFS(M$2:M$154,$A$2:$A$154,$D214,$C$2:$C$154,$F214)</f>
        <v>480</v>
      </c>
      <c r="I214">
        <f t="shared" ref="I214:I221" si="42">SUMIFS(N$2:N$154,$A$2:$A$154,$D214,$C$2:$C$154,$F214)</f>
        <v>800</v>
      </c>
      <c r="J214">
        <f t="shared" ref="J214:J221" si="43">SUMIFS(O$2:O$154,$A$2:$A$154,$D214,$C$2:$C$154,$F214)</f>
        <v>12000</v>
      </c>
      <c r="K214">
        <f t="shared" ref="K214:K221" si="44">SUM(G214:J214)+K213</f>
        <v>28840</v>
      </c>
      <c r="L214">
        <f t="shared" ref="L214:L251" si="45">SUMIFS(CI$2:CI$154,$A$2:$A$154,$D214,$C$2:$C$154,$F214)</f>
        <v>21000</v>
      </c>
    </row>
    <row r="215" spans="3:12" ht="25.5">
      <c r="D215" t="s">
        <v>376</v>
      </c>
      <c r="E215" t="s">
        <v>229</v>
      </c>
      <c r="F215">
        <v>4</v>
      </c>
      <c r="G215">
        <f t="shared" si="40"/>
        <v>6400</v>
      </c>
      <c r="H215">
        <f t="shared" si="41"/>
        <v>960</v>
      </c>
      <c r="I215">
        <f t="shared" si="42"/>
        <v>1600</v>
      </c>
      <c r="J215">
        <f t="shared" si="43"/>
        <v>24000</v>
      </c>
      <c r="K215">
        <f t="shared" si="44"/>
        <v>61800</v>
      </c>
      <c r="L215">
        <f t="shared" si="45"/>
        <v>45000</v>
      </c>
    </row>
    <row r="216" spans="3:12" ht="25.5">
      <c r="D216" t="s">
        <v>376</v>
      </c>
      <c r="E216" t="s">
        <v>229</v>
      </c>
      <c r="F216">
        <v>5</v>
      </c>
      <c r="G216">
        <f t="shared" si="40"/>
        <v>12800</v>
      </c>
      <c r="H216">
        <f t="shared" si="41"/>
        <v>1920</v>
      </c>
      <c r="I216">
        <f t="shared" si="42"/>
        <v>3200</v>
      </c>
      <c r="J216">
        <f t="shared" si="43"/>
        <v>48000</v>
      </c>
      <c r="K216">
        <f t="shared" si="44"/>
        <v>127720</v>
      </c>
      <c r="L216">
        <f t="shared" si="45"/>
        <v>93000</v>
      </c>
    </row>
    <row r="217" spans="3:12" ht="25.5">
      <c r="D217" t="s">
        <v>376</v>
      </c>
      <c r="E217" t="s">
        <v>229</v>
      </c>
      <c r="F217">
        <v>6</v>
      </c>
      <c r="G217">
        <f t="shared" si="40"/>
        <v>25600</v>
      </c>
      <c r="H217">
        <f t="shared" si="41"/>
        <v>3840</v>
      </c>
      <c r="I217">
        <f t="shared" si="42"/>
        <v>6400</v>
      </c>
      <c r="J217">
        <f t="shared" si="43"/>
        <v>96000</v>
      </c>
      <c r="K217">
        <f t="shared" si="44"/>
        <v>259560</v>
      </c>
      <c r="L217">
        <f t="shared" si="45"/>
        <v>189000</v>
      </c>
    </row>
    <row r="218" spans="3:12" ht="25.5">
      <c r="D218" t="s">
        <v>376</v>
      </c>
      <c r="E218" t="s">
        <v>229</v>
      </c>
      <c r="F218">
        <v>7</v>
      </c>
      <c r="G218">
        <f t="shared" si="40"/>
        <v>51200</v>
      </c>
      <c r="H218">
        <f t="shared" si="41"/>
        <v>7680</v>
      </c>
      <c r="I218">
        <f t="shared" si="42"/>
        <v>12800</v>
      </c>
      <c r="J218">
        <f t="shared" si="43"/>
        <v>192000</v>
      </c>
      <c r="K218">
        <f t="shared" si="44"/>
        <v>523240</v>
      </c>
      <c r="L218">
        <f t="shared" si="45"/>
        <v>381000</v>
      </c>
    </row>
    <row r="219" spans="3:12" ht="25.5">
      <c r="D219" t="s">
        <v>376</v>
      </c>
      <c r="E219" t="s">
        <v>229</v>
      </c>
      <c r="F219">
        <v>8</v>
      </c>
      <c r="G219">
        <f t="shared" si="40"/>
        <v>102400</v>
      </c>
      <c r="H219">
        <f t="shared" si="41"/>
        <v>15360</v>
      </c>
      <c r="I219">
        <f t="shared" si="42"/>
        <v>25600</v>
      </c>
      <c r="J219">
        <f t="shared" si="43"/>
        <v>384000</v>
      </c>
      <c r="K219">
        <f t="shared" si="44"/>
        <v>1050600</v>
      </c>
      <c r="L219">
        <f t="shared" si="45"/>
        <v>765000</v>
      </c>
    </row>
    <row r="220" spans="3:12" ht="25.5">
      <c r="D220" t="s">
        <v>376</v>
      </c>
      <c r="E220" t="s">
        <v>229</v>
      </c>
      <c r="F220">
        <v>9</v>
      </c>
      <c r="G220">
        <f t="shared" si="40"/>
        <v>204800</v>
      </c>
      <c r="H220">
        <f t="shared" si="41"/>
        <v>30720</v>
      </c>
      <c r="I220">
        <f t="shared" si="42"/>
        <v>51200</v>
      </c>
      <c r="J220">
        <f t="shared" si="43"/>
        <v>768000</v>
      </c>
      <c r="K220">
        <f t="shared" si="44"/>
        <v>2105320</v>
      </c>
      <c r="L220">
        <f t="shared" si="45"/>
        <v>1533000</v>
      </c>
    </row>
    <row r="221" spans="3:12" ht="25.5">
      <c r="D221" t="s">
        <v>376</v>
      </c>
      <c r="E221" t="s">
        <v>229</v>
      </c>
      <c r="F221">
        <v>10</v>
      </c>
      <c r="G221">
        <f t="shared" si="40"/>
        <v>409600</v>
      </c>
      <c r="H221">
        <f t="shared" si="41"/>
        <v>61440</v>
      </c>
      <c r="I221">
        <f t="shared" si="42"/>
        <v>102400</v>
      </c>
      <c r="J221">
        <f t="shared" si="43"/>
        <v>1536000</v>
      </c>
      <c r="K221">
        <f t="shared" si="44"/>
        <v>4214760</v>
      </c>
      <c r="L221">
        <f t="shared" si="45"/>
        <v>3069000</v>
      </c>
    </row>
    <row r="222" spans="3:12" ht="63.75">
      <c r="C222" s="37" t="s">
        <v>1086</v>
      </c>
      <c r="D222" t="s">
        <v>1083</v>
      </c>
      <c r="E222" t="s">
        <v>229</v>
      </c>
      <c r="F222">
        <v>1</v>
      </c>
      <c r="G222">
        <f t="shared" ref="G222:G231" si="46">SUMIFS(L$2:L$154,$A$2:$A$154,$D222,$C$2:$C$154,$F222)</f>
        <v>1000</v>
      </c>
      <c r="H222">
        <f t="shared" ref="H222:H231" si="47">SUMIFS(M$2:M$154,$A$2:$A$154,$D222,$C$2:$C$154,$F222)</f>
        <v>0</v>
      </c>
      <c r="I222">
        <f t="shared" ref="I222:I231" si="48">SUMIFS(N$2:N$154,$A$2:$A$154,$D222,$C$2:$C$154,$F222)</f>
        <v>0</v>
      </c>
      <c r="J222">
        <f t="shared" ref="J222:J231" si="49">SUMIFS(O$2:O$154,$A$2:$A$154,$D222,$C$2:$C$154,$F222)</f>
        <v>1000</v>
      </c>
      <c r="K222">
        <f t="shared" ref="K222" si="50">SUM(G222:J222)</f>
        <v>2000</v>
      </c>
      <c r="L222">
        <f t="shared" si="45"/>
        <v>6000</v>
      </c>
    </row>
    <row r="223" spans="3:12" ht="25.5">
      <c r="D223" t="s">
        <v>1083</v>
      </c>
      <c r="E223" t="s">
        <v>229</v>
      </c>
      <c r="F223">
        <v>2</v>
      </c>
      <c r="G223">
        <f t="shared" si="46"/>
        <v>2000</v>
      </c>
      <c r="H223">
        <f t="shared" si="47"/>
        <v>0</v>
      </c>
      <c r="I223">
        <f t="shared" si="48"/>
        <v>0</v>
      </c>
      <c r="J223">
        <f t="shared" si="49"/>
        <v>2000</v>
      </c>
      <c r="K223">
        <f>SUM(G223:J223)+K222</f>
        <v>6000</v>
      </c>
      <c r="L223">
        <f t="shared" si="45"/>
        <v>18000</v>
      </c>
    </row>
    <row r="224" spans="3:12" ht="25.5">
      <c r="D224" t="s">
        <v>1083</v>
      </c>
      <c r="E224" t="s">
        <v>229</v>
      </c>
      <c r="F224">
        <v>3</v>
      </c>
      <c r="G224">
        <f t="shared" si="46"/>
        <v>4000</v>
      </c>
      <c r="H224">
        <f t="shared" si="47"/>
        <v>0</v>
      </c>
      <c r="I224">
        <f t="shared" si="48"/>
        <v>0</v>
      </c>
      <c r="J224">
        <f t="shared" si="49"/>
        <v>4000</v>
      </c>
      <c r="K224">
        <f t="shared" ref="K224:K231" si="51">SUM(G224:J224)+K223</f>
        <v>14000</v>
      </c>
      <c r="L224">
        <f t="shared" si="45"/>
        <v>42000</v>
      </c>
    </row>
    <row r="225" spans="3:12" ht="25.5">
      <c r="D225" t="s">
        <v>1083</v>
      </c>
      <c r="E225" t="s">
        <v>229</v>
      </c>
      <c r="F225">
        <v>4</v>
      </c>
      <c r="G225">
        <f t="shared" si="46"/>
        <v>8000</v>
      </c>
      <c r="H225">
        <f t="shared" si="47"/>
        <v>0</v>
      </c>
      <c r="I225">
        <f t="shared" si="48"/>
        <v>0</v>
      </c>
      <c r="J225">
        <f t="shared" si="49"/>
        <v>8000</v>
      </c>
      <c r="K225">
        <f t="shared" si="51"/>
        <v>30000</v>
      </c>
      <c r="L225">
        <f t="shared" si="45"/>
        <v>90000</v>
      </c>
    </row>
    <row r="226" spans="3:12" ht="25.5">
      <c r="D226" t="s">
        <v>1083</v>
      </c>
      <c r="E226" t="s">
        <v>229</v>
      </c>
      <c r="F226">
        <v>5</v>
      </c>
      <c r="G226">
        <f t="shared" si="46"/>
        <v>16000</v>
      </c>
      <c r="H226">
        <f t="shared" si="47"/>
        <v>0</v>
      </c>
      <c r="I226">
        <f t="shared" si="48"/>
        <v>0</v>
      </c>
      <c r="J226">
        <f t="shared" si="49"/>
        <v>16000</v>
      </c>
      <c r="K226">
        <f t="shared" si="51"/>
        <v>62000</v>
      </c>
      <c r="L226">
        <f t="shared" si="45"/>
        <v>186000</v>
      </c>
    </row>
    <row r="227" spans="3:12" ht="25.5">
      <c r="D227" t="s">
        <v>1083</v>
      </c>
      <c r="E227" t="s">
        <v>229</v>
      </c>
      <c r="F227">
        <v>6</v>
      </c>
      <c r="G227">
        <f t="shared" si="46"/>
        <v>32000</v>
      </c>
      <c r="H227">
        <f t="shared" si="47"/>
        <v>0</v>
      </c>
      <c r="I227">
        <f t="shared" si="48"/>
        <v>0</v>
      </c>
      <c r="J227">
        <f t="shared" si="49"/>
        <v>32000</v>
      </c>
      <c r="K227">
        <f t="shared" si="51"/>
        <v>126000</v>
      </c>
      <c r="L227">
        <f t="shared" si="45"/>
        <v>378000</v>
      </c>
    </row>
    <row r="228" spans="3:12" ht="25.5">
      <c r="D228" t="s">
        <v>1083</v>
      </c>
      <c r="E228" t="s">
        <v>229</v>
      </c>
      <c r="F228">
        <v>7</v>
      </c>
      <c r="G228">
        <f t="shared" si="46"/>
        <v>64000</v>
      </c>
      <c r="H228">
        <f t="shared" si="47"/>
        <v>0</v>
      </c>
      <c r="I228">
        <f t="shared" si="48"/>
        <v>0</v>
      </c>
      <c r="J228">
        <f t="shared" si="49"/>
        <v>64000</v>
      </c>
      <c r="K228">
        <f t="shared" si="51"/>
        <v>254000</v>
      </c>
      <c r="L228">
        <f t="shared" si="45"/>
        <v>762000</v>
      </c>
    </row>
    <row r="229" spans="3:12" ht="25.5">
      <c r="D229" t="s">
        <v>1083</v>
      </c>
      <c r="E229" t="s">
        <v>229</v>
      </c>
      <c r="F229">
        <v>8</v>
      </c>
      <c r="G229">
        <f t="shared" si="46"/>
        <v>128000</v>
      </c>
      <c r="H229">
        <f t="shared" si="47"/>
        <v>0</v>
      </c>
      <c r="I229">
        <f t="shared" si="48"/>
        <v>0</v>
      </c>
      <c r="J229">
        <f t="shared" si="49"/>
        <v>128000</v>
      </c>
      <c r="K229">
        <f t="shared" si="51"/>
        <v>510000</v>
      </c>
      <c r="L229">
        <f t="shared" si="45"/>
        <v>1530000</v>
      </c>
    </row>
    <row r="230" spans="3:12" ht="25.5">
      <c r="D230" t="s">
        <v>1083</v>
      </c>
      <c r="E230" t="s">
        <v>229</v>
      </c>
      <c r="F230">
        <v>9</v>
      </c>
      <c r="G230">
        <f t="shared" si="46"/>
        <v>256000</v>
      </c>
      <c r="H230">
        <f t="shared" si="47"/>
        <v>0</v>
      </c>
      <c r="I230">
        <f t="shared" si="48"/>
        <v>0</v>
      </c>
      <c r="J230">
        <f t="shared" si="49"/>
        <v>256000</v>
      </c>
      <c r="K230">
        <f t="shared" si="51"/>
        <v>1022000</v>
      </c>
      <c r="L230">
        <f t="shared" si="45"/>
        <v>3066000</v>
      </c>
    </row>
    <row r="231" spans="3:12" ht="25.5">
      <c r="D231" t="s">
        <v>1083</v>
      </c>
      <c r="E231" t="s">
        <v>229</v>
      </c>
      <c r="F231">
        <v>10</v>
      </c>
      <c r="G231">
        <f t="shared" si="46"/>
        <v>512000</v>
      </c>
      <c r="H231">
        <f t="shared" si="47"/>
        <v>0</v>
      </c>
      <c r="I231">
        <f t="shared" si="48"/>
        <v>0</v>
      </c>
      <c r="J231">
        <f t="shared" si="49"/>
        <v>512000</v>
      </c>
      <c r="K231">
        <f t="shared" si="51"/>
        <v>2046000</v>
      </c>
      <c r="L231">
        <f t="shared" si="45"/>
        <v>6138000</v>
      </c>
    </row>
    <row r="232" spans="3:12" ht="63.75">
      <c r="C232" s="37" t="s">
        <v>1087</v>
      </c>
      <c r="D232" t="s">
        <v>373</v>
      </c>
      <c r="E232" t="s">
        <v>229</v>
      </c>
      <c r="F232">
        <v>1</v>
      </c>
      <c r="G232">
        <f t="shared" ref="G232:G241" si="52">SUMIFS(L$2:L$154,$A$2:$A$154,$D232,$C$2:$C$154,$F232)</f>
        <v>1500</v>
      </c>
      <c r="H232">
        <f t="shared" ref="H232:H241" si="53">SUMIFS(M$2:M$154,$A$2:$A$154,$D232,$C$2:$C$154,$F232)</f>
        <v>0</v>
      </c>
      <c r="I232">
        <f t="shared" ref="I232:I241" si="54">SUMIFS(N$2:N$154,$A$2:$A$154,$D232,$C$2:$C$154,$F232)</f>
        <v>0</v>
      </c>
      <c r="J232">
        <f t="shared" ref="J232:J241" si="55">SUMIFS(O$2:O$154,$A$2:$A$154,$D232,$C$2:$C$154,$F232)</f>
        <v>0</v>
      </c>
      <c r="K232">
        <f t="shared" ref="K232" si="56">SUM(G232:J232)</f>
        <v>1500</v>
      </c>
      <c r="L232">
        <f t="shared" si="45"/>
        <v>3600</v>
      </c>
    </row>
    <row r="233" spans="3:12">
      <c r="D233" t="s">
        <v>373</v>
      </c>
      <c r="E233" t="s">
        <v>229</v>
      </c>
      <c r="F233">
        <v>2</v>
      </c>
      <c r="G233">
        <f t="shared" si="52"/>
        <v>3000</v>
      </c>
      <c r="H233">
        <f t="shared" si="53"/>
        <v>0</v>
      </c>
      <c r="I233">
        <f t="shared" si="54"/>
        <v>0</v>
      </c>
      <c r="J233">
        <f t="shared" si="55"/>
        <v>0</v>
      </c>
      <c r="K233">
        <f>SUM(G233:J233)+K232</f>
        <v>4500</v>
      </c>
      <c r="L233">
        <f t="shared" si="45"/>
        <v>10800</v>
      </c>
    </row>
    <row r="234" spans="3:12">
      <c r="D234" t="s">
        <v>373</v>
      </c>
      <c r="E234" t="s">
        <v>229</v>
      </c>
      <c r="F234">
        <v>3</v>
      </c>
      <c r="G234">
        <f t="shared" si="52"/>
        <v>6000</v>
      </c>
      <c r="H234">
        <f t="shared" si="53"/>
        <v>0</v>
      </c>
      <c r="I234">
        <f t="shared" si="54"/>
        <v>0</v>
      </c>
      <c r="J234">
        <f t="shared" si="55"/>
        <v>0</v>
      </c>
      <c r="K234">
        <f t="shared" ref="K234:K241" si="57">SUM(G234:J234)+K233</f>
        <v>10500</v>
      </c>
      <c r="L234">
        <f t="shared" si="45"/>
        <v>25200</v>
      </c>
    </row>
    <row r="235" spans="3:12">
      <c r="D235" t="s">
        <v>373</v>
      </c>
      <c r="E235" t="s">
        <v>229</v>
      </c>
      <c r="F235">
        <v>4</v>
      </c>
      <c r="G235">
        <f t="shared" si="52"/>
        <v>12000</v>
      </c>
      <c r="H235">
        <f t="shared" si="53"/>
        <v>0</v>
      </c>
      <c r="I235">
        <f t="shared" si="54"/>
        <v>0</v>
      </c>
      <c r="J235">
        <f t="shared" si="55"/>
        <v>0</v>
      </c>
      <c r="K235">
        <f t="shared" si="57"/>
        <v>22500</v>
      </c>
      <c r="L235">
        <f t="shared" si="45"/>
        <v>54000</v>
      </c>
    </row>
    <row r="236" spans="3:12">
      <c r="D236" t="s">
        <v>373</v>
      </c>
      <c r="E236" t="s">
        <v>229</v>
      </c>
      <c r="F236">
        <v>5</v>
      </c>
      <c r="G236">
        <f t="shared" si="52"/>
        <v>24000</v>
      </c>
      <c r="H236">
        <f t="shared" si="53"/>
        <v>0</v>
      </c>
      <c r="I236">
        <f t="shared" si="54"/>
        <v>0</v>
      </c>
      <c r="J236">
        <f t="shared" si="55"/>
        <v>0</v>
      </c>
      <c r="K236">
        <f t="shared" si="57"/>
        <v>46500</v>
      </c>
      <c r="L236">
        <f t="shared" si="45"/>
        <v>111600</v>
      </c>
    </row>
    <row r="237" spans="3:12">
      <c r="D237" t="s">
        <v>373</v>
      </c>
      <c r="E237" t="s">
        <v>229</v>
      </c>
      <c r="F237">
        <v>6</v>
      </c>
      <c r="G237">
        <f t="shared" si="52"/>
        <v>48000</v>
      </c>
      <c r="H237">
        <f t="shared" si="53"/>
        <v>0</v>
      </c>
      <c r="I237">
        <f t="shared" si="54"/>
        <v>0</v>
      </c>
      <c r="J237">
        <f t="shared" si="55"/>
        <v>0</v>
      </c>
      <c r="K237">
        <f t="shared" si="57"/>
        <v>94500</v>
      </c>
      <c r="L237">
        <f t="shared" si="45"/>
        <v>226800</v>
      </c>
    </row>
    <row r="238" spans="3:12">
      <c r="D238" t="s">
        <v>373</v>
      </c>
      <c r="E238" t="s">
        <v>229</v>
      </c>
      <c r="F238">
        <v>7</v>
      </c>
      <c r="G238">
        <f t="shared" si="52"/>
        <v>96000</v>
      </c>
      <c r="H238">
        <f t="shared" si="53"/>
        <v>0</v>
      </c>
      <c r="I238">
        <f t="shared" si="54"/>
        <v>0</v>
      </c>
      <c r="J238">
        <f t="shared" si="55"/>
        <v>0</v>
      </c>
      <c r="K238">
        <f t="shared" si="57"/>
        <v>190500</v>
      </c>
      <c r="L238">
        <f t="shared" si="45"/>
        <v>457200</v>
      </c>
    </row>
    <row r="239" spans="3:12">
      <c r="D239" t="s">
        <v>373</v>
      </c>
      <c r="E239" t="s">
        <v>229</v>
      </c>
      <c r="F239">
        <v>8</v>
      </c>
      <c r="G239">
        <f t="shared" si="52"/>
        <v>192000</v>
      </c>
      <c r="H239">
        <f t="shared" si="53"/>
        <v>0</v>
      </c>
      <c r="I239">
        <f t="shared" si="54"/>
        <v>0</v>
      </c>
      <c r="J239">
        <f t="shared" si="55"/>
        <v>0</v>
      </c>
      <c r="K239">
        <f t="shared" si="57"/>
        <v>382500</v>
      </c>
      <c r="L239">
        <f t="shared" si="45"/>
        <v>918000</v>
      </c>
    </row>
    <row r="240" spans="3:12">
      <c r="D240" t="s">
        <v>373</v>
      </c>
      <c r="E240" t="s">
        <v>229</v>
      </c>
      <c r="F240">
        <v>9</v>
      </c>
      <c r="G240">
        <f t="shared" si="52"/>
        <v>384000</v>
      </c>
      <c r="H240">
        <f t="shared" si="53"/>
        <v>0</v>
      </c>
      <c r="I240">
        <f t="shared" si="54"/>
        <v>0</v>
      </c>
      <c r="J240">
        <f t="shared" si="55"/>
        <v>0</v>
      </c>
      <c r="K240">
        <f t="shared" si="57"/>
        <v>766500</v>
      </c>
      <c r="L240">
        <f t="shared" si="45"/>
        <v>1839600</v>
      </c>
    </row>
    <row r="241" spans="3:12">
      <c r="D241" t="s">
        <v>373</v>
      </c>
      <c r="E241" t="s">
        <v>229</v>
      </c>
      <c r="F241">
        <v>10</v>
      </c>
      <c r="G241">
        <f t="shared" si="52"/>
        <v>768000</v>
      </c>
      <c r="H241">
        <f t="shared" si="53"/>
        <v>0</v>
      </c>
      <c r="I241">
        <f t="shared" si="54"/>
        <v>0</v>
      </c>
      <c r="J241">
        <f t="shared" si="55"/>
        <v>0</v>
      </c>
      <c r="K241">
        <f t="shared" si="57"/>
        <v>1534500</v>
      </c>
      <c r="L241">
        <f t="shared" si="45"/>
        <v>3682800</v>
      </c>
    </row>
    <row r="242" spans="3:12" ht="51">
      <c r="C242" s="37" t="s">
        <v>1088</v>
      </c>
      <c r="D242" s="37" t="s">
        <v>375</v>
      </c>
      <c r="E242" t="s">
        <v>229</v>
      </c>
      <c r="F242">
        <v>1</v>
      </c>
      <c r="G242">
        <f t="shared" ref="G242:G251" si="58">SUMIFS(L$2:L$154,$A$2:$A$154,$D242,$C$2:$C$154,$F242)</f>
        <v>600</v>
      </c>
      <c r="H242">
        <f t="shared" ref="H242:H251" si="59">SUMIFS(M$2:M$154,$A$2:$A$154,$D242,$C$2:$C$154,$F242)</f>
        <v>0</v>
      </c>
      <c r="I242">
        <f t="shared" ref="I242:I251" si="60">SUMIFS(N$2:N$154,$A$2:$A$154,$D242,$C$2:$C$154,$F242)</f>
        <v>0</v>
      </c>
      <c r="J242">
        <f t="shared" ref="J242:J251" si="61">SUMIFS(O$2:O$154,$A$2:$A$154,$D242,$C$2:$C$154,$F242)</f>
        <v>0</v>
      </c>
      <c r="K242">
        <f t="shared" ref="K242" si="62">SUM(G242:J242)</f>
        <v>600</v>
      </c>
      <c r="L242">
        <f t="shared" si="45"/>
        <v>3000</v>
      </c>
    </row>
    <row r="243" spans="3:12" ht="25.5">
      <c r="D243" t="s">
        <v>375</v>
      </c>
      <c r="E243" t="s">
        <v>229</v>
      </c>
      <c r="F243">
        <v>2</v>
      </c>
      <c r="G243">
        <f t="shared" si="58"/>
        <v>1200</v>
      </c>
      <c r="H243">
        <f t="shared" si="59"/>
        <v>0</v>
      </c>
      <c r="I243">
        <f t="shared" si="60"/>
        <v>0</v>
      </c>
      <c r="J243">
        <f t="shared" si="61"/>
        <v>0</v>
      </c>
      <c r="K243">
        <f>SUM(G243:J243)+K242</f>
        <v>1800</v>
      </c>
      <c r="L243">
        <f t="shared" si="45"/>
        <v>9000</v>
      </c>
    </row>
    <row r="244" spans="3:12" ht="25.5">
      <c r="D244" t="s">
        <v>375</v>
      </c>
      <c r="E244" t="s">
        <v>229</v>
      </c>
      <c r="F244">
        <v>3</v>
      </c>
      <c r="G244">
        <f t="shared" si="58"/>
        <v>2400</v>
      </c>
      <c r="H244">
        <f t="shared" si="59"/>
        <v>0</v>
      </c>
      <c r="I244">
        <f t="shared" si="60"/>
        <v>0</v>
      </c>
      <c r="J244">
        <f t="shared" si="61"/>
        <v>0</v>
      </c>
      <c r="K244">
        <f t="shared" ref="K244:K251" si="63">SUM(G244:J244)+K243</f>
        <v>4200</v>
      </c>
      <c r="L244">
        <f t="shared" si="45"/>
        <v>21000</v>
      </c>
    </row>
    <row r="245" spans="3:12" ht="25.5">
      <c r="D245" t="s">
        <v>375</v>
      </c>
      <c r="E245" t="s">
        <v>229</v>
      </c>
      <c r="F245">
        <v>4</v>
      </c>
      <c r="G245">
        <f t="shared" si="58"/>
        <v>4800</v>
      </c>
      <c r="H245">
        <f t="shared" si="59"/>
        <v>0</v>
      </c>
      <c r="I245">
        <f t="shared" si="60"/>
        <v>0</v>
      </c>
      <c r="J245">
        <f t="shared" si="61"/>
        <v>0</v>
      </c>
      <c r="K245">
        <f t="shared" si="63"/>
        <v>9000</v>
      </c>
      <c r="L245">
        <f t="shared" si="45"/>
        <v>45000</v>
      </c>
    </row>
    <row r="246" spans="3:12" ht="25.5">
      <c r="D246" t="s">
        <v>375</v>
      </c>
      <c r="E246" t="s">
        <v>229</v>
      </c>
      <c r="F246">
        <v>5</v>
      </c>
      <c r="G246">
        <f t="shared" si="58"/>
        <v>9600</v>
      </c>
      <c r="H246">
        <f t="shared" si="59"/>
        <v>0</v>
      </c>
      <c r="I246">
        <f t="shared" si="60"/>
        <v>0</v>
      </c>
      <c r="J246">
        <f t="shared" si="61"/>
        <v>0</v>
      </c>
      <c r="K246">
        <f t="shared" si="63"/>
        <v>18600</v>
      </c>
      <c r="L246">
        <f t="shared" si="45"/>
        <v>93000</v>
      </c>
    </row>
    <row r="247" spans="3:12" ht="25.5">
      <c r="D247" t="s">
        <v>375</v>
      </c>
      <c r="E247" t="s">
        <v>229</v>
      </c>
      <c r="F247">
        <v>6</v>
      </c>
      <c r="G247">
        <f t="shared" si="58"/>
        <v>19200</v>
      </c>
      <c r="H247">
        <f t="shared" si="59"/>
        <v>0</v>
      </c>
      <c r="I247">
        <f t="shared" si="60"/>
        <v>0</v>
      </c>
      <c r="J247">
        <f t="shared" si="61"/>
        <v>0</v>
      </c>
      <c r="K247">
        <f t="shared" si="63"/>
        <v>37800</v>
      </c>
      <c r="L247">
        <f t="shared" si="45"/>
        <v>189000</v>
      </c>
    </row>
    <row r="248" spans="3:12" ht="25.5">
      <c r="D248" t="s">
        <v>375</v>
      </c>
      <c r="E248" t="s">
        <v>229</v>
      </c>
      <c r="F248">
        <v>7</v>
      </c>
      <c r="G248">
        <f t="shared" si="58"/>
        <v>38400</v>
      </c>
      <c r="H248">
        <f t="shared" si="59"/>
        <v>0</v>
      </c>
      <c r="I248">
        <f t="shared" si="60"/>
        <v>0</v>
      </c>
      <c r="J248">
        <f t="shared" si="61"/>
        <v>0</v>
      </c>
      <c r="K248">
        <f t="shared" si="63"/>
        <v>76200</v>
      </c>
      <c r="L248">
        <f t="shared" si="45"/>
        <v>381000</v>
      </c>
    </row>
    <row r="249" spans="3:12" ht="25.5">
      <c r="D249" t="s">
        <v>375</v>
      </c>
      <c r="E249" t="s">
        <v>229</v>
      </c>
      <c r="F249">
        <v>8</v>
      </c>
      <c r="G249">
        <f t="shared" si="58"/>
        <v>76800</v>
      </c>
      <c r="H249">
        <f t="shared" si="59"/>
        <v>0</v>
      </c>
      <c r="I249">
        <f t="shared" si="60"/>
        <v>0</v>
      </c>
      <c r="J249">
        <f t="shared" si="61"/>
        <v>0</v>
      </c>
      <c r="K249">
        <f t="shared" si="63"/>
        <v>153000</v>
      </c>
      <c r="L249">
        <f t="shared" si="45"/>
        <v>765000</v>
      </c>
    </row>
    <row r="250" spans="3:12" ht="25.5">
      <c r="D250" t="s">
        <v>375</v>
      </c>
      <c r="E250" t="s">
        <v>229</v>
      </c>
      <c r="F250">
        <v>9</v>
      </c>
      <c r="G250">
        <f t="shared" si="58"/>
        <v>153600</v>
      </c>
      <c r="H250">
        <f t="shared" si="59"/>
        <v>0</v>
      </c>
      <c r="I250">
        <f t="shared" si="60"/>
        <v>0</v>
      </c>
      <c r="J250">
        <f t="shared" si="61"/>
        <v>0</v>
      </c>
      <c r="K250">
        <f t="shared" si="63"/>
        <v>306600</v>
      </c>
      <c r="L250">
        <f t="shared" si="45"/>
        <v>1533000</v>
      </c>
    </row>
    <row r="251" spans="3:12" ht="25.5">
      <c r="D251" t="s">
        <v>375</v>
      </c>
      <c r="E251" t="s">
        <v>229</v>
      </c>
      <c r="F251">
        <v>10</v>
      </c>
      <c r="G251">
        <f t="shared" si="58"/>
        <v>307200</v>
      </c>
      <c r="H251">
        <f t="shared" si="59"/>
        <v>0</v>
      </c>
      <c r="I251">
        <f t="shared" si="60"/>
        <v>0</v>
      </c>
      <c r="J251">
        <f t="shared" si="61"/>
        <v>0</v>
      </c>
      <c r="K251">
        <f t="shared" si="63"/>
        <v>613800</v>
      </c>
      <c r="L251">
        <f t="shared" si="45"/>
        <v>3069000</v>
      </c>
    </row>
    <row r="256" spans="3:12" ht="38.25">
      <c r="C256" s="37" t="s">
        <v>1098</v>
      </c>
      <c r="D256" s="65" t="s">
        <v>1097</v>
      </c>
      <c r="E256" t="s">
        <v>229</v>
      </c>
      <c r="F256">
        <v>1</v>
      </c>
      <c r="G256">
        <f t="shared" ref="G256:G265" si="64">SUMIFS(L$2:L$154,$A$2:$A$154,$D256,$C$2:$C$154,$F256)</f>
        <v>0</v>
      </c>
      <c r="H256">
        <f t="shared" ref="H256:H265" si="65">SUMIFS(M$2:M$154,$A$2:$A$154,$D256,$C$2:$C$154,$F256)</f>
        <v>2000</v>
      </c>
      <c r="I256">
        <f t="shared" ref="I256:I265" si="66">SUMIFS(N$2:N$154,$A$2:$A$154,$D256,$C$2:$C$154,$F256)</f>
        <v>2000</v>
      </c>
      <c r="J256">
        <f t="shared" ref="J256:J265" si="67">SUMIFS(O$2:O$154,$A$2:$A$154,$D256,$C$2:$C$154,$F256)</f>
        <v>2000</v>
      </c>
      <c r="K256">
        <f t="shared" ref="K256" si="68">SUM(G256:J256)</f>
        <v>6000</v>
      </c>
      <c r="L256">
        <f t="shared" ref="L256:L275" si="69">SUMIFS(CI$2:CI$154,$A$2:$A$154,$D256,$C$2:$C$154,$F256)</f>
        <v>5000</v>
      </c>
    </row>
    <row r="257" spans="4:12" ht="25.5">
      <c r="D257" s="65" t="s">
        <v>1097</v>
      </c>
      <c r="E257" t="s">
        <v>229</v>
      </c>
      <c r="F257">
        <v>2</v>
      </c>
      <c r="G257">
        <f t="shared" si="64"/>
        <v>0</v>
      </c>
      <c r="H257">
        <f t="shared" si="65"/>
        <v>4000</v>
      </c>
      <c r="I257">
        <f t="shared" si="66"/>
        <v>4000</v>
      </c>
      <c r="J257">
        <f t="shared" si="67"/>
        <v>4000</v>
      </c>
      <c r="K257">
        <f>SUM(G257:J257)+K256</f>
        <v>18000</v>
      </c>
      <c r="L257">
        <f t="shared" si="69"/>
        <v>15000</v>
      </c>
    </row>
    <row r="258" spans="4:12" ht="25.5">
      <c r="D258" s="65" t="s">
        <v>1097</v>
      </c>
      <c r="E258" t="s">
        <v>229</v>
      </c>
      <c r="F258">
        <v>3</v>
      </c>
      <c r="G258">
        <f t="shared" si="64"/>
        <v>0</v>
      </c>
      <c r="H258">
        <f t="shared" si="65"/>
        <v>8000</v>
      </c>
      <c r="I258">
        <f t="shared" si="66"/>
        <v>8000</v>
      </c>
      <c r="J258">
        <f t="shared" si="67"/>
        <v>8000</v>
      </c>
      <c r="K258">
        <f t="shared" ref="K258:K265" si="70">SUM(G258:J258)+K257</f>
        <v>42000</v>
      </c>
      <c r="L258">
        <f t="shared" si="69"/>
        <v>35000</v>
      </c>
    </row>
    <row r="259" spans="4:12" ht="25.5">
      <c r="D259" s="65" t="s">
        <v>1097</v>
      </c>
      <c r="E259" t="s">
        <v>229</v>
      </c>
      <c r="F259">
        <v>4</v>
      </c>
      <c r="G259">
        <f t="shared" si="64"/>
        <v>0</v>
      </c>
      <c r="H259">
        <f t="shared" si="65"/>
        <v>16000</v>
      </c>
      <c r="I259">
        <f t="shared" si="66"/>
        <v>16000</v>
      </c>
      <c r="J259">
        <f t="shared" si="67"/>
        <v>16000</v>
      </c>
      <c r="K259">
        <f t="shared" si="70"/>
        <v>90000</v>
      </c>
      <c r="L259">
        <f t="shared" si="69"/>
        <v>75000</v>
      </c>
    </row>
    <row r="260" spans="4:12" ht="25.5">
      <c r="D260" s="65" t="s">
        <v>1097</v>
      </c>
      <c r="E260" t="s">
        <v>229</v>
      </c>
      <c r="F260">
        <v>5</v>
      </c>
      <c r="G260">
        <f t="shared" si="64"/>
        <v>0</v>
      </c>
      <c r="H260">
        <f t="shared" si="65"/>
        <v>32000</v>
      </c>
      <c r="I260">
        <f t="shared" si="66"/>
        <v>32000</v>
      </c>
      <c r="J260">
        <f t="shared" si="67"/>
        <v>32000</v>
      </c>
      <c r="K260">
        <f t="shared" si="70"/>
        <v>186000</v>
      </c>
      <c r="L260">
        <f t="shared" si="69"/>
        <v>155000</v>
      </c>
    </row>
    <row r="261" spans="4:12" ht="25.5">
      <c r="D261" s="65" t="s">
        <v>1097</v>
      </c>
      <c r="E261" t="s">
        <v>229</v>
      </c>
      <c r="F261">
        <v>6</v>
      </c>
      <c r="G261">
        <f t="shared" si="64"/>
        <v>0</v>
      </c>
      <c r="H261">
        <f t="shared" si="65"/>
        <v>64000</v>
      </c>
      <c r="I261">
        <f t="shared" si="66"/>
        <v>64000</v>
      </c>
      <c r="J261">
        <f t="shared" si="67"/>
        <v>64000</v>
      </c>
      <c r="K261">
        <f t="shared" si="70"/>
        <v>378000</v>
      </c>
      <c r="L261">
        <f t="shared" si="69"/>
        <v>315000</v>
      </c>
    </row>
    <row r="262" spans="4:12" ht="25.5">
      <c r="D262" s="65" t="s">
        <v>1097</v>
      </c>
      <c r="E262" t="s">
        <v>229</v>
      </c>
      <c r="F262">
        <v>7</v>
      </c>
      <c r="G262">
        <f t="shared" si="64"/>
        <v>0</v>
      </c>
      <c r="H262">
        <f t="shared" si="65"/>
        <v>128000</v>
      </c>
      <c r="I262">
        <f t="shared" si="66"/>
        <v>128000</v>
      </c>
      <c r="J262">
        <f t="shared" si="67"/>
        <v>128000</v>
      </c>
      <c r="K262">
        <f t="shared" si="70"/>
        <v>762000</v>
      </c>
      <c r="L262">
        <f t="shared" si="69"/>
        <v>635000</v>
      </c>
    </row>
    <row r="263" spans="4:12" ht="25.5">
      <c r="D263" s="65" t="s">
        <v>1097</v>
      </c>
      <c r="E263" t="s">
        <v>229</v>
      </c>
      <c r="F263">
        <v>8</v>
      </c>
      <c r="G263">
        <f t="shared" si="64"/>
        <v>0</v>
      </c>
      <c r="H263">
        <f t="shared" si="65"/>
        <v>256000</v>
      </c>
      <c r="I263">
        <f t="shared" si="66"/>
        <v>256000</v>
      </c>
      <c r="J263">
        <f t="shared" si="67"/>
        <v>256000</v>
      </c>
      <c r="K263">
        <f t="shared" si="70"/>
        <v>1530000</v>
      </c>
      <c r="L263">
        <f t="shared" si="69"/>
        <v>1275000</v>
      </c>
    </row>
    <row r="264" spans="4:12" ht="25.5">
      <c r="D264" s="65" t="s">
        <v>1097</v>
      </c>
      <c r="E264" t="s">
        <v>229</v>
      </c>
      <c r="F264">
        <v>9</v>
      </c>
      <c r="G264">
        <f t="shared" si="64"/>
        <v>0</v>
      </c>
      <c r="H264">
        <f t="shared" si="65"/>
        <v>512000</v>
      </c>
      <c r="I264">
        <f t="shared" si="66"/>
        <v>512000</v>
      </c>
      <c r="J264">
        <f t="shared" si="67"/>
        <v>512000</v>
      </c>
      <c r="K264">
        <f t="shared" si="70"/>
        <v>3066000</v>
      </c>
      <c r="L264">
        <f t="shared" si="69"/>
        <v>2555000</v>
      </c>
    </row>
    <row r="265" spans="4:12" ht="25.5">
      <c r="D265" s="65" t="s">
        <v>1097</v>
      </c>
      <c r="E265" t="s">
        <v>229</v>
      </c>
      <c r="F265">
        <v>10</v>
      </c>
      <c r="G265">
        <f t="shared" si="64"/>
        <v>0</v>
      </c>
      <c r="H265">
        <f t="shared" si="65"/>
        <v>1024000</v>
      </c>
      <c r="I265">
        <f t="shared" si="66"/>
        <v>1024000</v>
      </c>
      <c r="J265">
        <f t="shared" si="67"/>
        <v>1024000</v>
      </c>
      <c r="K265">
        <f t="shared" si="70"/>
        <v>6138000</v>
      </c>
      <c r="L265">
        <f t="shared" si="69"/>
        <v>5115000</v>
      </c>
    </row>
    <row r="266" spans="4:12" ht="25.5">
      <c r="D266" s="65" t="s">
        <v>1099</v>
      </c>
      <c r="E266" t="s">
        <v>229</v>
      </c>
      <c r="F266">
        <v>1</v>
      </c>
      <c r="G266">
        <f t="shared" ref="G266:G275" si="71">SUMIFS(L$2:L$154,$A$2:$A$154,$D266,$C$2:$C$154,$F266)</f>
        <v>0</v>
      </c>
      <c r="H266">
        <f t="shared" ref="H266:H275" si="72">SUMIFS(M$2:M$154,$A$2:$A$154,$D266,$C$2:$C$154,$F266)</f>
        <v>500</v>
      </c>
      <c r="I266">
        <f t="shared" ref="I266:I275" si="73">SUMIFS(N$2:N$154,$A$2:$A$154,$D266,$C$2:$C$154,$F266)</f>
        <v>0</v>
      </c>
      <c r="J266">
        <f t="shared" ref="J266:J275" si="74">SUMIFS(O$2:O$154,$A$2:$A$154,$D266,$C$2:$C$154,$F266)</f>
        <v>500</v>
      </c>
      <c r="K266">
        <f t="shared" ref="K266" si="75">SUM(G266:J266)</f>
        <v>1000</v>
      </c>
      <c r="L266">
        <f t="shared" si="69"/>
        <v>5000</v>
      </c>
    </row>
    <row r="267" spans="4:12" ht="25.5">
      <c r="D267" s="65" t="s">
        <v>1100</v>
      </c>
      <c r="E267" t="s">
        <v>229</v>
      </c>
      <c r="F267">
        <v>2</v>
      </c>
      <c r="G267">
        <f t="shared" si="71"/>
        <v>0</v>
      </c>
      <c r="H267">
        <f t="shared" si="72"/>
        <v>1000</v>
      </c>
      <c r="I267">
        <f t="shared" si="73"/>
        <v>0</v>
      </c>
      <c r="J267">
        <f t="shared" si="74"/>
        <v>1000</v>
      </c>
      <c r="K267">
        <f>SUM(G267:J267)+K266</f>
        <v>3000</v>
      </c>
      <c r="L267">
        <f t="shared" si="69"/>
        <v>15000</v>
      </c>
    </row>
    <row r="268" spans="4:12" ht="25.5">
      <c r="D268" s="65" t="s">
        <v>1100</v>
      </c>
      <c r="E268" t="s">
        <v>229</v>
      </c>
      <c r="F268">
        <v>3</v>
      </c>
      <c r="G268">
        <f t="shared" si="71"/>
        <v>0</v>
      </c>
      <c r="H268">
        <f t="shared" si="72"/>
        <v>2000</v>
      </c>
      <c r="I268">
        <f t="shared" si="73"/>
        <v>0</v>
      </c>
      <c r="J268">
        <f t="shared" si="74"/>
        <v>2000</v>
      </c>
      <c r="K268">
        <f t="shared" ref="K268:K275" si="76">SUM(G268:J268)+K267</f>
        <v>7000</v>
      </c>
      <c r="L268">
        <f t="shared" si="69"/>
        <v>35000</v>
      </c>
    </row>
    <row r="269" spans="4:12" ht="25.5">
      <c r="D269" s="65" t="s">
        <v>1100</v>
      </c>
      <c r="E269" t="s">
        <v>229</v>
      </c>
      <c r="F269">
        <v>4</v>
      </c>
      <c r="G269">
        <f t="shared" si="71"/>
        <v>0</v>
      </c>
      <c r="H269">
        <f t="shared" si="72"/>
        <v>4000</v>
      </c>
      <c r="I269">
        <f t="shared" si="73"/>
        <v>0</v>
      </c>
      <c r="J269">
        <f t="shared" si="74"/>
        <v>4000</v>
      </c>
      <c r="K269">
        <f t="shared" si="76"/>
        <v>15000</v>
      </c>
      <c r="L269">
        <f t="shared" si="69"/>
        <v>75000</v>
      </c>
    </row>
    <row r="270" spans="4:12" ht="25.5">
      <c r="D270" s="65" t="s">
        <v>1100</v>
      </c>
      <c r="E270" t="s">
        <v>229</v>
      </c>
      <c r="F270">
        <v>5</v>
      </c>
      <c r="G270">
        <f t="shared" si="71"/>
        <v>0</v>
      </c>
      <c r="H270">
        <f t="shared" si="72"/>
        <v>8000</v>
      </c>
      <c r="I270">
        <f t="shared" si="73"/>
        <v>0</v>
      </c>
      <c r="J270">
        <f t="shared" si="74"/>
        <v>8000</v>
      </c>
      <c r="K270">
        <f t="shared" si="76"/>
        <v>31000</v>
      </c>
      <c r="L270">
        <f t="shared" si="69"/>
        <v>155000</v>
      </c>
    </row>
    <row r="271" spans="4:12" ht="25.5">
      <c r="D271" s="65" t="s">
        <v>1100</v>
      </c>
      <c r="E271" t="s">
        <v>229</v>
      </c>
      <c r="F271">
        <v>6</v>
      </c>
      <c r="G271">
        <f t="shared" si="71"/>
        <v>0</v>
      </c>
      <c r="H271">
        <f t="shared" si="72"/>
        <v>16000</v>
      </c>
      <c r="I271">
        <f t="shared" si="73"/>
        <v>0</v>
      </c>
      <c r="J271">
        <f t="shared" si="74"/>
        <v>16000</v>
      </c>
      <c r="K271">
        <f t="shared" si="76"/>
        <v>63000</v>
      </c>
      <c r="L271">
        <f t="shared" si="69"/>
        <v>315000</v>
      </c>
    </row>
    <row r="272" spans="4:12" ht="25.5">
      <c r="D272" s="65" t="s">
        <v>1100</v>
      </c>
      <c r="E272" t="s">
        <v>229</v>
      </c>
      <c r="F272">
        <v>7</v>
      </c>
      <c r="G272">
        <f t="shared" si="71"/>
        <v>0</v>
      </c>
      <c r="H272">
        <f t="shared" si="72"/>
        <v>32000</v>
      </c>
      <c r="I272">
        <f t="shared" si="73"/>
        <v>0</v>
      </c>
      <c r="J272">
        <f t="shared" si="74"/>
        <v>32000</v>
      </c>
      <c r="K272">
        <f t="shared" si="76"/>
        <v>127000</v>
      </c>
      <c r="L272">
        <f t="shared" si="69"/>
        <v>635000</v>
      </c>
    </row>
    <row r="273" spans="4:12" ht="25.5">
      <c r="D273" s="65" t="s">
        <v>1100</v>
      </c>
      <c r="E273" t="s">
        <v>229</v>
      </c>
      <c r="F273">
        <v>8</v>
      </c>
      <c r="G273">
        <f t="shared" si="71"/>
        <v>0</v>
      </c>
      <c r="H273">
        <f t="shared" si="72"/>
        <v>64000</v>
      </c>
      <c r="I273">
        <f t="shared" si="73"/>
        <v>0</v>
      </c>
      <c r="J273">
        <f t="shared" si="74"/>
        <v>64000</v>
      </c>
      <c r="K273">
        <f t="shared" si="76"/>
        <v>255000</v>
      </c>
      <c r="L273">
        <f t="shared" si="69"/>
        <v>1275000</v>
      </c>
    </row>
    <row r="274" spans="4:12" ht="25.5">
      <c r="D274" s="65" t="s">
        <v>1100</v>
      </c>
      <c r="E274" t="s">
        <v>229</v>
      </c>
      <c r="F274">
        <v>9</v>
      </c>
      <c r="G274">
        <f t="shared" si="71"/>
        <v>0</v>
      </c>
      <c r="H274">
        <f t="shared" si="72"/>
        <v>128000</v>
      </c>
      <c r="I274">
        <f t="shared" si="73"/>
        <v>0</v>
      </c>
      <c r="J274">
        <f t="shared" si="74"/>
        <v>128000</v>
      </c>
      <c r="K274">
        <f t="shared" si="76"/>
        <v>511000</v>
      </c>
      <c r="L274">
        <f t="shared" si="69"/>
        <v>2555000</v>
      </c>
    </row>
    <row r="275" spans="4:12" ht="25.5">
      <c r="D275" s="65" t="s">
        <v>1100</v>
      </c>
      <c r="E275" t="s">
        <v>229</v>
      </c>
      <c r="F275">
        <v>10</v>
      </c>
      <c r="G275">
        <f t="shared" si="71"/>
        <v>0</v>
      </c>
      <c r="H275">
        <f t="shared" si="72"/>
        <v>256000</v>
      </c>
      <c r="I275">
        <f t="shared" si="73"/>
        <v>0</v>
      </c>
      <c r="J275">
        <f t="shared" si="74"/>
        <v>256000</v>
      </c>
      <c r="K275">
        <f t="shared" si="76"/>
        <v>1023000</v>
      </c>
      <c r="L275">
        <f t="shared" si="69"/>
        <v>5115000</v>
      </c>
    </row>
  </sheetData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4"/>
  <dimension ref="A1:N87"/>
  <sheetViews>
    <sheetView topLeftCell="A28" workbookViewId="0">
      <selection activeCell="G7" sqref="G7"/>
    </sheetView>
  </sheetViews>
  <sheetFormatPr defaultRowHeight="12.75"/>
  <cols>
    <col min="2" max="2" width="13.28515625" customWidth="1"/>
    <col min="3" max="3" width="19.42578125" customWidth="1"/>
  </cols>
  <sheetData>
    <row r="1" spans="1:14" ht="51">
      <c r="A1" s="37" t="s">
        <v>868</v>
      </c>
      <c r="B1" s="37" t="s">
        <v>869</v>
      </c>
      <c r="C1" s="37" t="s">
        <v>945</v>
      </c>
    </row>
    <row r="2" spans="1:14">
      <c r="A2" s="37" t="s">
        <v>756</v>
      </c>
    </row>
    <row r="3" spans="1:14">
      <c r="A3" s="37" t="s">
        <v>877</v>
      </c>
    </row>
    <row r="4" spans="1:14" ht="38.25">
      <c r="A4" s="37" t="s">
        <v>894</v>
      </c>
      <c r="B4" s="37" t="s">
        <v>944</v>
      </c>
      <c r="C4" s="37" t="s">
        <v>948</v>
      </c>
    </row>
    <row r="5" spans="1:14">
      <c r="A5" s="37" t="s">
        <v>756</v>
      </c>
    </row>
    <row r="6" spans="1:14" ht="51">
      <c r="A6" s="37" t="s">
        <v>982</v>
      </c>
      <c r="B6" s="37" t="s">
        <v>983</v>
      </c>
      <c r="C6" s="37" t="s">
        <v>991</v>
      </c>
    </row>
    <row r="7" spans="1:14">
      <c r="A7" s="37" t="s">
        <v>756</v>
      </c>
    </row>
    <row r="8" spans="1:14" s="44" customFormat="1" ht="25.5">
      <c r="A8" s="43" t="s">
        <v>1062</v>
      </c>
      <c r="C8" s="43" t="s">
        <v>1063</v>
      </c>
    </row>
    <row r="9" spans="1:14" s="44" customFormat="1" ht="25.5">
      <c r="A9" s="43" t="s">
        <v>1071</v>
      </c>
      <c r="C9" s="43" t="s">
        <v>1078</v>
      </c>
    </row>
    <row r="10" spans="1:14">
      <c r="A10" s="37"/>
      <c r="C10" s="37"/>
    </row>
    <row r="12" spans="1:14" ht="25.5">
      <c r="A12" s="37" t="s">
        <v>1077</v>
      </c>
      <c r="C12" s="37" t="s">
        <v>1079</v>
      </c>
    </row>
    <row r="13" spans="1:14" ht="24" customHeight="1">
      <c r="A13" s="37" t="s">
        <v>756</v>
      </c>
    </row>
    <row r="14" spans="1:14" ht="38.25">
      <c r="A14" s="49" t="s">
        <v>13</v>
      </c>
      <c r="B14" s="48" t="s">
        <v>14</v>
      </c>
      <c r="C14" s="37" t="s">
        <v>985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878</v>
      </c>
      <c r="L14" t="s">
        <v>879</v>
      </c>
      <c r="M14" t="s">
        <v>880</v>
      </c>
      <c r="N14" s="37" t="s">
        <v>1072</v>
      </c>
    </row>
    <row r="15" spans="1:14" ht="25.5">
      <c r="A15" s="49" t="s">
        <v>359</v>
      </c>
      <c r="B15" t="s">
        <v>106</v>
      </c>
      <c r="C15">
        <v>1</v>
      </c>
      <c r="D15">
        <v>150</v>
      </c>
      <c r="E15">
        <v>2.5</v>
      </c>
      <c r="F15">
        <v>0</v>
      </c>
      <c r="G15">
        <v>100</v>
      </c>
      <c r="H15">
        <v>600</v>
      </c>
      <c r="I15">
        <v>2000</v>
      </c>
      <c r="J15">
        <v>250</v>
      </c>
      <c r="K15">
        <f>SUM(G15:J15)</f>
        <v>2950</v>
      </c>
      <c r="L15">
        <f>K15</f>
        <v>2950</v>
      </c>
    </row>
    <row r="16" spans="1:14" ht="25.5">
      <c r="A16" s="49" t="s">
        <v>359</v>
      </c>
      <c r="B16" t="s">
        <v>106</v>
      </c>
      <c r="C16">
        <v>2</v>
      </c>
      <c r="D16">
        <v>300</v>
      </c>
      <c r="E16">
        <v>5</v>
      </c>
      <c r="F16">
        <v>0</v>
      </c>
      <c r="G16">
        <v>200</v>
      </c>
      <c r="H16">
        <v>1200</v>
      </c>
      <c r="I16">
        <v>4000</v>
      </c>
      <c r="J16">
        <v>500</v>
      </c>
      <c r="K16">
        <f t="shared" ref="K16:K34" si="0">SUM(G16:J16)</f>
        <v>5900</v>
      </c>
      <c r="L16">
        <f>L15+K16</f>
        <v>8850</v>
      </c>
    </row>
    <row r="17" spans="1:12" ht="25.5">
      <c r="A17" s="49" t="s">
        <v>359</v>
      </c>
      <c r="B17" t="s">
        <v>106</v>
      </c>
      <c r="C17">
        <v>3</v>
      </c>
      <c r="D17">
        <v>600</v>
      </c>
      <c r="E17">
        <v>10</v>
      </c>
      <c r="F17">
        <v>0</v>
      </c>
      <c r="G17">
        <v>400</v>
      </c>
      <c r="H17">
        <v>2400</v>
      </c>
      <c r="I17">
        <v>8000</v>
      </c>
      <c r="J17">
        <v>1000</v>
      </c>
      <c r="K17">
        <f t="shared" si="0"/>
        <v>11800</v>
      </c>
      <c r="L17">
        <f t="shared" ref="L17:L24" si="1">L16+K17</f>
        <v>20650</v>
      </c>
    </row>
    <row r="18" spans="1:12" ht="25.5">
      <c r="A18" s="49" t="s">
        <v>359</v>
      </c>
      <c r="B18" t="s">
        <v>106</v>
      </c>
      <c r="C18">
        <v>4</v>
      </c>
      <c r="D18">
        <v>1200</v>
      </c>
      <c r="E18">
        <v>20</v>
      </c>
      <c r="F18">
        <v>0</v>
      </c>
      <c r="G18">
        <v>800</v>
      </c>
      <c r="H18">
        <v>4800</v>
      </c>
      <c r="I18">
        <v>16000</v>
      </c>
      <c r="J18">
        <v>2000</v>
      </c>
      <c r="K18">
        <f t="shared" si="0"/>
        <v>23600</v>
      </c>
      <c r="L18">
        <f t="shared" si="1"/>
        <v>44250</v>
      </c>
    </row>
    <row r="19" spans="1:12" ht="25.5">
      <c r="A19" s="49" t="s">
        <v>359</v>
      </c>
      <c r="B19" t="s">
        <v>106</v>
      </c>
      <c r="C19">
        <v>5</v>
      </c>
      <c r="D19">
        <v>2400</v>
      </c>
      <c r="E19">
        <v>40</v>
      </c>
      <c r="F19">
        <v>0</v>
      </c>
      <c r="G19">
        <v>1600</v>
      </c>
      <c r="H19">
        <v>9600</v>
      </c>
      <c r="I19">
        <v>32000</v>
      </c>
      <c r="J19">
        <v>4000</v>
      </c>
      <c r="K19">
        <f t="shared" si="0"/>
        <v>47200</v>
      </c>
      <c r="L19">
        <f t="shared" si="1"/>
        <v>91450</v>
      </c>
    </row>
    <row r="20" spans="1:12" ht="25.5">
      <c r="A20" s="49" t="s">
        <v>359</v>
      </c>
      <c r="B20" t="s">
        <v>106</v>
      </c>
      <c r="C20">
        <v>6</v>
      </c>
      <c r="D20">
        <v>4800</v>
      </c>
      <c r="E20">
        <v>80</v>
      </c>
      <c r="F20">
        <v>0</v>
      </c>
      <c r="G20">
        <v>3200</v>
      </c>
      <c r="H20">
        <v>19200</v>
      </c>
      <c r="I20">
        <v>64000</v>
      </c>
      <c r="J20">
        <v>8000</v>
      </c>
      <c r="K20">
        <f t="shared" si="0"/>
        <v>94400</v>
      </c>
      <c r="L20">
        <f t="shared" si="1"/>
        <v>185850</v>
      </c>
    </row>
    <row r="21" spans="1:12" ht="25.5">
      <c r="A21" s="49" t="s">
        <v>359</v>
      </c>
      <c r="B21" t="s">
        <v>106</v>
      </c>
      <c r="C21">
        <v>7</v>
      </c>
      <c r="D21">
        <v>9600</v>
      </c>
      <c r="E21">
        <v>160</v>
      </c>
      <c r="F21">
        <v>0</v>
      </c>
      <c r="G21">
        <v>6400</v>
      </c>
      <c r="H21">
        <v>38400</v>
      </c>
      <c r="I21">
        <v>128000</v>
      </c>
      <c r="J21">
        <v>16000</v>
      </c>
      <c r="K21">
        <f t="shared" si="0"/>
        <v>188800</v>
      </c>
      <c r="L21">
        <f t="shared" si="1"/>
        <v>374650</v>
      </c>
    </row>
    <row r="22" spans="1:12" ht="25.5">
      <c r="A22" s="49" t="s">
        <v>359</v>
      </c>
      <c r="B22" t="s">
        <v>106</v>
      </c>
      <c r="C22">
        <v>8</v>
      </c>
      <c r="D22">
        <v>19200</v>
      </c>
      <c r="E22">
        <v>320</v>
      </c>
      <c r="F22">
        <v>0</v>
      </c>
      <c r="G22">
        <v>12800</v>
      </c>
      <c r="H22">
        <v>76800</v>
      </c>
      <c r="I22">
        <v>256000</v>
      </c>
      <c r="J22">
        <v>32000</v>
      </c>
      <c r="K22">
        <f t="shared" si="0"/>
        <v>377600</v>
      </c>
      <c r="L22">
        <f t="shared" si="1"/>
        <v>752250</v>
      </c>
    </row>
    <row r="23" spans="1:12" ht="25.5">
      <c r="A23" s="49" t="s">
        <v>359</v>
      </c>
      <c r="B23" t="s">
        <v>106</v>
      </c>
      <c r="C23">
        <v>9</v>
      </c>
      <c r="D23">
        <v>38400</v>
      </c>
      <c r="E23">
        <v>640</v>
      </c>
      <c r="F23">
        <v>0</v>
      </c>
      <c r="G23">
        <v>25600</v>
      </c>
      <c r="H23">
        <v>153600</v>
      </c>
      <c r="I23">
        <v>512000</v>
      </c>
      <c r="J23">
        <v>64000</v>
      </c>
      <c r="K23">
        <f t="shared" si="0"/>
        <v>755200</v>
      </c>
      <c r="L23">
        <f t="shared" si="1"/>
        <v>1507450</v>
      </c>
    </row>
    <row r="24" spans="1:12" ht="25.5">
      <c r="A24" s="49" t="s">
        <v>359</v>
      </c>
      <c r="B24" t="s">
        <v>106</v>
      </c>
      <c r="C24">
        <v>10</v>
      </c>
      <c r="D24">
        <v>76800</v>
      </c>
      <c r="E24">
        <v>1280</v>
      </c>
      <c r="F24">
        <v>0</v>
      </c>
      <c r="G24">
        <v>51200</v>
      </c>
      <c r="H24">
        <v>307200</v>
      </c>
      <c r="I24">
        <v>1024000</v>
      </c>
      <c r="J24">
        <v>128000</v>
      </c>
      <c r="K24">
        <f t="shared" si="0"/>
        <v>1510400</v>
      </c>
      <c r="L24">
        <f t="shared" si="1"/>
        <v>3017850</v>
      </c>
    </row>
    <row r="25" spans="1:12">
      <c r="A25" s="37" t="s">
        <v>986</v>
      </c>
      <c r="B25" t="s">
        <v>106</v>
      </c>
      <c r="C25">
        <v>1</v>
      </c>
      <c r="D25" s="98">
        <v>720</v>
      </c>
      <c r="E25" s="98">
        <v>12</v>
      </c>
      <c r="F25" s="98">
        <v>0</v>
      </c>
      <c r="G25" s="98">
        <v>1500</v>
      </c>
      <c r="H25" s="98">
        <v>5000</v>
      </c>
      <c r="I25" s="98">
        <v>4500</v>
      </c>
      <c r="J25" s="98">
        <v>500</v>
      </c>
      <c r="K25">
        <f t="shared" si="0"/>
        <v>11500</v>
      </c>
      <c r="L25">
        <f>K25</f>
        <v>11500</v>
      </c>
    </row>
    <row r="26" spans="1:12">
      <c r="A26" s="37" t="s">
        <v>986</v>
      </c>
      <c r="B26" t="s">
        <v>106</v>
      </c>
      <c r="C26">
        <v>2</v>
      </c>
      <c r="D26" s="98">
        <v>1440</v>
      </c>
      <c r="E26" s="98">
        <v>24</v>
      </c>
      <c r="F26" s="98">
        <v>0</v>
      </c>
      <c r="G26" s="98">
        <v>3000</v>
      </c>
      <c r="H26" s="98">
        <v>10000</v>
      </c>
      <c r="I26" s="98">
        <v>9000</v>
      </c>
      <c r="J26" s="98">
        <v>1000</v>
      </c>
      <c r="K26">
        <f t="shared" si="0"/>
        <v>23000</v>
      </c>
      <c r="L26">
        <f>L25+K26</f>
        <v>34500</v>
      </c>
    </row>
    <row r="27" spans="1:12">
      <c r="A27" s="37" t="s">
        <v>986</v>
      </c>
      <c r="B27" t="s">
        <v>106</v>
      </c>
      <c r="C27">
        <v>3</v>
      </c>
      <c r="D27" s="98">
        <v>2880</v>
      </c>
      <c r="E27" s="98">
        <v>48</v>
      </c>
      <c r="F27" s="98">
        <v>0</v>
      </c>
      <c r="G27" s="98">
        <v>6000</v>
      </c>
      <c r="H27" s="98">
        <v>20000</v>
      </c>
      <c r="I27" s="98">
        <v>18000</v>
      </c>
      <c r="J27" s="98">
        <v>2000</v>
      </c>
      <c r="K27">
        <f t="shared" si="0"/>
        <v>46000</v>
      </c>
      <c r="L27">
        <f t="shared" ref="L27:L34" si="2">L26+K27</f>
        <v>80500</v>
      </c>
    </row>
    <row r="28" spans="1:12">
      <c r="A28" s="37" t="s">
        <v>986</v>
      </c>
      <c r="B28" t="s">
        <v>106</v>
      </c>
      <c r="C28">
        <v>4</v>
      </c>
      <c r="D28" s="98">
        <v>5760</v>
      </c>
      <c r="E28" s="98">
        <v>96</v>
      </c>
      <c r="F28" s="98">
        <v>0</v>
      </c>
      <c r="G28" s="98">
        <v>12000</v>
      </c>
      <c r="H28" s="98">
        <v>40000</v>
      </c>
      <c r="I28" s="98">
        <v>36000</v>
      </c>
      <c r="J28" s="98">
        <v>4000</v>
      </c>
      <c r="K28">
        <f t="shared" si="0"/>
        <v>92000</v>
      </c>
      <c r="L28">
        <f t="shared" si="2"/>
        <v>172500</v>
      </c>
    </row>
    <row r="29" spans="1:12">
      <c r="A29" s="37" t="s">
        <v>986</v>
      </c>
      <c r="B29" t="s">
        <v>106</v>
      </c>
      <c r="C29">
        <v>5</v>
      </c>
      <c r="D29" s="98">
        <v>11520</v>
      </c>
      <c r="E29" s="98">
        <v>192</v>
      </c>
      <c r="F29" s="98">
        <v>0</v>
      </c>
      <c r="G29" s="98">
        <v>24000</v>
      </c>
      <c r="H29" s="98">
        <v>80000</v>
      </c>
      <c r="I29" s="98">
        <v>72000</v>
      </c>
      <c r="J29" s="98">
        <v>8000</v>
      </c>
      <c r="K29">
        <f t="shared" si="0"/>
        <v>184000</v>
      </c>
      <c r="L29">
        <f t="shared" si="2"/>
        <v>356500</v>
      </c>
    </row>
    <row r="30" spans="1:12">
      <c r="A30" s="37" t="s">
        <v>986</v>
      </c>
      <c r="B30" t="s">
        <v>106</v>
      </c>
      <c r="C30">
        <v>6</v>
      </c>
      <c r="D30" s="98">
        <v>23040</v>
      </c>
      <c r="E30" s="98">
        <v>384</v>
      </c>
      <c r="F30" s="98">
        <v>0</v>
      </c>
      <c r="G30" s="98">
        <v>48000</v>
      </c>
      <c r="H30" s="98">
        <v>160000</v>
      </c>
      <c r="I30" s="98">
        <v>144000</v>
      </c>
      <c r="J30" s="98">
        <v>16000</v>
      </c>
      <c r="K30">
        <f t="shared" si="0"/>
        <v>368000</v>
      </c>
      <c r="L30">
        <f t="shared" si="2"/>
        <v>724500</v>
      </c>
    </row>
    <row r="31" spans="1:12">
      <c r="A31" s="37" t="s">
        <v>986</v>
      </c>
      <c r="B31" t="s">
        <v>106</v>
      </c>
      <c r="C31">
        <v>7</v>
      </c>
      <c r="D31" s="98">
        <v>46080</v>
      </c>
      <c r="E31" s="98">
        <v>768</v>
      </c>
      <c r="F31" s="98">
        <v>0</v>
      </c>
      <c r="G31" s="98">
        <v>96000</v>
      </c>
      <c r="H31" s="98">
        <v>320000</v>
      </c>
      <c r="I31" s="98">
        <v>288000</v>
      </c>
      <c r="J31" s="98">
        <v>32000</v>
      </c>
      <c r="K31">
        <f t="shared" si="0"/>
        <v>736000</v>
      </c>
      <c r="L31">
        <f t="shared" si="2"/>
        <v>1460500</v>
      </c>
    </row>
    <row r="32" spans="1:12">
      <c r="A32" s="37" t="s">
        <v>986</v>
      </c>
      <c r="B32" t="s">
        <v>106</v>
      </c>
      <c r="C32">
        <v>8</v>
      </c>
      <c r="D32" s="98">
        <v>92160</v>
      </c>
      <c r="E32" s="98">
        <v>1536</v>
      </c>
      <c r="F32" s="98">
        <v>0</v>
      </c>
      <c r="G32" s="98">
        <v>192000</v>
      </c>
      <c r="H32" s="98">
        <v>640000</v>
      </c>
      <c r="I32" s="98">
        <v>576000</v>
      </c>
      <c r="J32" s="98">
        <v>64000</v>
      </c>
      <c r="K32">
        <f t="shared" si="0"/>
        <v>1472000</v>
      </c>
      <c r="L32">
        <f t="shared" si="2"/>
        <v>2932500</v>
      </c>
    </row>
    <row r="33" spans="1:14">
      <c r="A33" s="37" t="s">
        <v>986</v>
      </c>
      <c r="B33" t="s">
        <v>106</v>
      </c>
      <c r="C33">
        <v>9</v>
      </c>
      <c r="D33" s="98">
        <v>184320</v>
      </c>
      <c r="E33" s="98">
        <v>3072</v>
      </c>
      <c r="F33" s="98">
        <v>0</v>
      </c>
      <c r="G33" s="98">
        <v>384000</v>
      </c>
      <c r="H33" s="98">
        <v>1280000</v>
      </c>
      <c r="I33" s="98">
        <v>1152000</v>
      </c>
      <c r="J33" s="98">
        <v>128000</v>
      </c>
      <c r="K33">
        <f t="shared" si="0"/>
        <v>2944000</v>
      </c>
      <c r="L33">
        <f t="shared" si="2"/>
        <v>5876500</v>
      </c>
    </row>
    <row r="34" spans="1:14">
      <c r="A34" s="37" t="s">
        <v>986</v>
      </c>
      <c r="B34" t="s">
        <v>106</v>
      </c>
      <c r="C34">
        <v>10</v>
      </c>
      <c r="D34" s="98">
        <v>368640</v>
      </c>
      <c r="E34" s="98">
        <v>6144</v>
      </c>
      <c r="F34" s="98">
        <v>0</v>
      </c>
      <c r="G34" s="98">
        <v>768000</v>
      </c>
      <c r="H34" s="98">
        <v>2560000</v>
      </c>
      <c r="I34" s="98">
        <v>2304000</v>
      </c>
      <c r="J34" s="98">
        <v>256000</v>
      </c>
      <c r="K34">
        <f t="shared" si="0"/>
        <v>5888000</v>
      </c>
      <c r="L34">
        <f t="shared" si="2"/>
        <v>11764500</v>
      </c>
    </row>
    <row r="35" spans="1:14" ht="25.5">
      <c r="A35" s="37" t="s">
        <v>1062</v>
      </c>
      <c r="B35" t="s">
        <v>106</v>
      </c>
      <c r="C35">
        <v>1</v>
      </c>
      <c r="D35">
        <v>300</v>
      </c>
      <c r="E35">
        <v>5</v>
      </c>
      <c r="F35">
        <v>0</v>
      </c>
      <c r="G35">
        <v>150</v>
      </c>
      <c r="H35">
        <v>1000</v>
      </c>
      <c r="I35">
        <v>3000</v>
      </c>
      <c r="J35">
        <v>300</v>
      </c>
      <c r="K35">
        <f t="shared" ref="K35:K44" si="3">SUM(G35:J35)</f>
        <v>4450</v>
      </c>
      <c r="L35">
        <f>K35</f>
        <v>4450</v>
      </c>
    </row>
    <row r="36" spans="1:14" ht="25.5">
      <c r="A36" s="37" t="s">
        <v>1062</v>
      </c>
      <c r="B36" t="s">
        <v>106</v>
      </c>
      <c r="C36">
        <v>2</v>
      </c>
      <c r="D36">
        <v>600</v>
      </c>
      <c r="E36">
        <v>10</v>
      </c>
      <c r="F36">
        <v>0</v>
      </c>
      <c r="G36">
        <v>300</v>
      </c>
      <c r="H36">
        <v>2000</v>
      </c>
      <c r="I36">
        <v>6000</v>
      </c>
      <c r="J36">
        <v>600</v>
      </c>
      <c r="K36">
        <f t="shared" si="3"/>
        <v>8900</v>
      </c>
      <c r="L36">
        <f t="shared" ref="L36:L44" si="4">L35+K36</f>
        <v>13350</v>
      </c>
    </row>
    <row r="37" spans="1:14" ht="25.5">
      <c r="A37" s="37" t="s">
        <v>1062</v>
      </c>
      <c r="B37" t="s">
        <v>106</v>
      </c>
      <c r="C37">
        <v>3</v>
      </c>
      <c r="D37">
        <v>1200</v>
      </c>
      <c r="E37">
        <v>20</v>
      </c>
      <c r="F37">
        <v>0</v>
      </c>
      <c r="G37">
        <v>600</v>
      </c>
      <c r="H37">
        <v>4000</v>
      </c>
      <c r="I37">
        <v>12000</v>
      </c>
      <c r="J37">
        <v>1200</v>
      </c>
      <c r="K37">
        <f t="shared" si="3"/>
        <v>17800</v>
      </c>
      <c r="L37">
        <f t="shared" si="4"/>
        <v>31150</v>
      </c>
    </row>
    <row r="38" spans="1:14" ht="25.5">
      <c r="A38" s="37" t="s">
        <v>1062</v>
      </c>
      <c r="B38" t="s">
        <v>106</v>
      </c>
      <c r="C38">
        <v>4</v>
      </c>
      <c r="D38">
        <v>2400</v>
      </c>
      <c r="E38">
        <v>40</v>
      </c>
      <c r="F38">
        <v>0</v>
      </c>
      <c r="G38">
        <v>1200</v>
      </c>
      <c r="H38">
        <v>8000</v>
      </c>
      <c r="I38">
        <v>24000</v>
      </c>
      <c r="J38">
        <v>2400</v>
      </c>
      <c r="K38">
        <f t="shared" si="3"/>
        <v>35600</v>
      </c>
      <c r="L38">
        <f t="shared" si="4"/>
        <v>66750</v>
      </c>
    </row>
    <row r="39" spans="1:14" ht="25.5">
      <c r="A39" s="37" t="s">
        <v>1062</v>
      </c>
      <c r="B39" t="s">
        <v>106</v>
      </c>
      <c r="C39">
        <v>5</v>
      </c>
      <c r="D39">
        <v>4800</v>
      </c>
      <c r="E39">
        <v>80</v>
      </c>
      <c r="F39">
        <v>0</v>
      </c>
      <c r="G39">
        <v>2400</v>
      </c>
      <c r="H39">
        <v>16000</v>
      </c>
      <c r="I39">
        <v>48000</v>
      </c>
      <c r="J39">
        <v>4800</v>
      </c>
      <c r="K39">
        <f t="shared" si="3"/>
        <v>71200</v>
      </c>
      <c r="L39">
        <f t="shared" si="4"/>
        <v>137950</v>
      </c>
    </row>
    <row r="40" spans="1:14" ht="25.5">
      <c r="A40" s="37" t="s">
        <v>1062</v>
      </c>
      <c r="B40" t="s">
        <v>106</v>
      </c>
      <c r="C40">
        <v>6</v>
      </c>
      <c r="D40">
        <v>9600</v>
      </c>
      <c r="E40">
        <v>160</v>
      </c>
      <c r="F40">
        <v>0</v>
      </c>
      <c r="G40">
        <v>4800</v>
      </c>
      <c r="H40">
        <v>32000</v>
      </c>
      <c r="I40">
        <v>96000</v>
      </c>
      <c r="J40">
        <v>9600</v>
      </c>
      <c r="K40">
        <f t="shared" si="3"/>
        <v>142400</v>
      </c>
      <c r="L40">
        <f t="shared" si="4"/>
        <v>280350</v>
      </c>
    </row>
    <row r="41" spans="1:14" ht="25.5">
      <c r="A41" s="37" t="s">
        <v>1062</v>
      </c>
      <c r="B41" t="s">
        <v>106</v>
      </c>
      <c r="C41">
        <v>7</v>
      </c>
      <c r="D41">
        <v>19200</v>
      </c>
      <c r="E41">
        <v>320</v>
      </c>
      <c r="F41">
        <v>0</v>
      </c>
      <c r="G41">
        <v>9600</v>
      </c>
      <c r="H41">
        <v>64000</v>
      </c>
      <c r="I41">
        <v>192000</v>
      </c>
      <c r="J41">
        <v>19200</v>
      </c>
      <c r="K41">
        <f t="shared" si="3"/>
        <v>284800</v>
      </c>
      <c r="L41">
        <f t="shared" si="4"/>
        <v>565150</v>
      </c>
    </row>
    <row r="42" spans="1:14" ht="25.5">
      <c r="A42" s="37" t="s">
        <v>1062</v>
      </c>
      <c r="B42" t="s">
        <v>106</v>
      </c>
      <c r="C42">
        <v>8</v>
      </c>
      <c r="D42">
        <v>38400</v>
      </c>
      <c r="E42">
        <v>640</v>
      </c>
      <c r="F42">
        <v>0</v>
      </c>
      <c r="G42">
        <v>19200</v>
      </c>
      <c r="H42">
        <v>128000</v>
      </c>
      <c r="I42">
        <v>384000</v>
      </c>
      <c r="J42">
        <v>38400</v>
      </c>
      <c r="K42">
        <f t="shared" si="3"/>
        <v>569600</v>
      </c>
      <c r="L42">
        <f t="shared" si="4"/>
        <v>1134750</v>
      </c>
    </row>
    <row r="43" spans="1:14" ht="25.5">
      <c r="A43" s="37" t="s">
        <v>1062</v>
      </c>
      <c r="B43" t="s">
        <v>106</v>
      </c>
      <c r="C43">
        <v>9</v>
      </c>
      <c r="D43">
        <v>76800</v>
      </c>
      <c r="E43">
        <v>1280</v>
      </c>
      <c r="F43">
        <v>0</v>
      </c>
      <c r="G43">
        <v>38400</v>
      </c>
      <c r="H43">
        <v>256000</v>
      </c>
      <c r="I43">
        <v>768000</v>
      </c>
      <c r="J43">
        <v>76800</v>
      </c>
      <c r="K43">
        <f t="shared" si="3"/>
        <v>1139200</v>
      </c>
      <c r="L43">
        <f t="shared" si="4"/>
        <v>2273950</v>
      </c>
    </row>
    <row r="44" spans="1:14" ht="25.5">
      <c r="A44" s="37" t="s">
        <v>1062</v>
      </c>
      <c r="B44" t="s">
        <v>106</v>
      </c>
      <c r="C44">
        <v>10</v>
      </c>
      <c r="D44">
        <v>153600</v>
      </c>
      <c r="E44">
        <v>2560</v>
      </c>
      <c r="F44">
        <v>0</v>
      </c>
      <c r="G44">
        <v>76800</v>
      </c>
      <c r="H44">
        <v>512000</v>
      </c>
      <c r="I44">
        <v>1536000</v>
      </c>
      <c r="J44">
        <v>153600</v>
      </c>
      <c r="K44">
        <f t="shared" si="3"/>
        <v>2278400</v>
      </c>
      <c r="L44">
        <f t="shared" si="4"/>
        <v>4552350</v>
      </c>
    </row>
    <row r="46" spans="1:14">
      <c r="A46" s="37"/>
    </row>
    <row r="47" spans="1:14" ht="76.5">
      <c r="A47" s="49" t="s">
        <v>369</v>
      </c>
      <c r="B47" t="s">
        <v>229</v>
      </c>
      <c r="C47">
        <v>1</v>
      </c>
      <c r="D47">
        <v>30</v>
      </c>
      <c r="E47">
        <v>0.5</v>
      </c>
      <c r="F47">
        <v>2000</v>
      </c>
      <c r="G47">
        <v>300</v>
      </c>
      <c r="H47">
        <v>0</v>
      </c>
      <c r="I47">
        <v>0</v>
      </c>
      <c r="J47">
        <v>0</v>
      </c>
      <c r="K47">
        <f t="shared" ref="K47:K56" si="5">SUM(G47:J47)</f>
        <v>300</v>
      </c>
      <c r="L47">
        <f>K47</f>
        <v>300</v>
      </c>
      <c r="N47" s="37" t="s">
        <v>1075</v>
      </c>
    </row>
    <row r="48" spans="1:14" ht="25.5">
      <c r="A48" s="49" t="s">
        <v>369</v>
      </c>
      <c r="B48" t="s">
        <v>229</v>
      </c>
      <c r="C48">
        <v>2</v>
      </c>
      <c r="D48">
        <v>600</v>
      </c>
      <c r="E48">
        <v>10</v>
      </c>
      <c r="F48">
        <v>4000</v>
      </c>
      <c r="G48">
        <v>600</v>
      </c>
      <c r="H48">
        <v>0</v>
      </c>
      <c r="I48">
        <v>0</v>
      </c>
      <c r="J48">
        <v>0</v>
      </c>
      <c r="K48">
        <f t="shared" si="5"/>
        <v>600</v>
      </c>
      <c r="L48">
        <f t="shared" ref="L48:L56" si="6">L47+K48</f>
        <v>900</v>
      </c>
    </row>
    <row r="49" spans="1:14" ht="25.5">
      <c r="A49" s="49" t="s">
        <v>369</v>
      </c>
      <c r="B49" t="s">
        <v>229</v>
      </c>
      <c r="C49">
        <v>3</v>
      </c>
      <c r="D49">
        <v>1200</v>
      </c>
      <c r="E49">
        <v>20</v>
      </c>
      <c r="F49">
        <v>8000</v>
      </c>
      <c r="G49">
        <v>1200</v>
      </c>
      <c r="H49">
        <v>0</v>
      </c>
      <c r="I49">
        <v>0</v>
      </c>
      <c r="J49">
        <v>0</v>
      </c>
      <c r="K49">
        <f t="shared" si="5"/>
        <v>1200</v>
      </c>
      <c r="L49">
        <f t="shared" si="6"/>
        <v>2100</v>
      </c>
    </row>
    <row r="50" spans="1:14" ht="25.5">
      <c r="A50" s="49" t="s">
        <v>369</v>
      </c>
      <c r="B50" t="s">
        <v>229</v>
      </c>
      <c r="C50">
        <v>4</v>
      </c>
      <c r="D50">
        <v>2400</v>
      </c>
      <c r="E50">
        <v>40</v>
      </c>
      <c r="F50">
        <v>16000</v>
      </c>
      <c r="G50">
        <v>2400</v>
      </c>
      <c r="H50">
        <v>0</v>
      </c>
      <c r="I50">
        <v>0</v>
      </c>
      <c r="J50">
        <v>0</v>
      </c>
      <c r="K50">
        <f t="shared" si="5"/>
        <v>2400</v>
      </c>
      <c r="L50">
        <f t="shared" si="6"/>
        <v>4500</v>
      </c>
    </row>
    <row r="51" spans="1:14" ht="25.5">
      <c r="A51" s="49" t="s">
        <v>369</v>
      </c>
      <c r="B51" t="s">
        <v>229</v>
      </c>
      <c r="C51">
        <v>5</v>
      </c>
      <c r="D51">
        <v>4800</v>
      </c>
      <c r="E51">
        <v>80</v>
      </c>
      <c r="F51">
        <v>32000</v>
      </c>
      <c r="G51">
        <v>4800</v>
      </c>
      <c r="H51">
        <v>0</v>
      </c>
      <c r="I51">
        <v>0</v>
      </c>
      <c r="J51">
        <v>0</v>
      </c>
      <c r="K51">
        <f t="shared" si="5"/>
        <v>4800</v>
      </c>
      <c r="L51">
        <f t="shared" si="6"/>
        <v>9300</v>
      </c>
    </row>
    <row r="52" spans="1:14" ht="25.5">
      <c r="A52" s="49" t="s">
        <v>369</v>
      </c>
      <c r="B52" t="s">
        <v>229</v>
      </c>
      <c r="C52">
        <v>6</v>
      </c>
      <c r="D52">
        <v>9600</v>
      </c>
      <c r="E52">
        <v>160</v>
      </c>
      <c r="F52">
        <v>64000</v>
      </c>
      <c r="G52">
        <v>9600</v>
      </c>
      <c r="H52">
        <v>0</v>
      </c>
      <c r="I52">
        <v>0</v>
      </c>
      <c r="J52">
        <v>0</v>
      </c>
      <c r="K52">
        <f t="shared" si="5"/>
        <v>9600</v>
      </c>
      <c r="L52">
        <f t="shared" si="6"/>
        <v>18900</v>
      </c>
    </row>
    <row r="53" spans="1:14" ht="25.5">
      <c r="A53" s="49" t="s">
        <v>369</v>
      </c>
      <c r="B53" t="s">
        <v>229</v>
      </c>
      <c r="C53">
        <v>7</v>
      </c>
      <c r="D53">
        <v>19200</v>
      </c>
      <c r="E53">
        <v>320</v>
      </c>
      <c r="F53">
        <v>128000</v>
      </c>
      <c r="G53">
        <v>19200</v>
      </c>
      <c r="H53">
        <v>0</v>
      </c>
      <c r="I53">
        <v>0</v>
      </c>
      <c r="J53">
        <v>0</v>
      </c>
      <c r="K53">
        <f t="shared" si="5"/>
        <v>19200</v>
      </c>
      <c r="L53">
        <f t="shared" si="6"/>
        <v>38100</v>
      </c>
    </row>
    <row r="54" spans="1:14" ht="25.5">
      <c r="A54" s="49" t="s">
        <v>369</v>
      </c>
      <c r="B54" t="s">
        <v>229</v>
      </c>
      <c r="C54">
        <v>8</v>
      </c>
      <c r="D54">
        <v>38400</v>
      </c>
      <c r="E54">
        <v>640</v>
      </c>
      <c r="F54">
        <v>256000</v>
      </c>
      <c r="G54">
        <v>38400</v>
      </c>
      <c r="H54">
        <v>0</v>
      </c>
      <c r="I54">
        <v>0</v>
      </c>
      <c r="J54">
        <v>0</v>
      </c>
      <c r="K54">
        <f t="shared" si="5"/>
        <v>38400</v>
      </c>
      <c r="L54">
        <f t="shared" si="6"/>
        <v>76500</v>
      </c>
    </row>
    <row r="55" spans="1:14" ht="25.5">
      <c r="A55" s="49" t="s">
        <v>369</v>
      </c>
      <c r="B55" t="s">
        <v>229</v>
      </c>
      <c r="C55">
        <v>9</v>
      </c>
      <c r="D55">
        <v>76800</v>
      </c>
      <c r="E55">
        <v>1280</v>
      </c>
      <c r="F55">
        <v>512000</v>
      </c>
      <c r="G55">
        <v>76800</v>
      </c>
      <c r="H55">
        <v>0</v>
      </c>
      <c r="I55">
        <v>0</v>
      </c>
      <c r="J55">
        <v>0</v>
      </c>
      <c r="K55">
        <f t="shared" si="5"/>
        <v>76800</v>
      </c>
      <c r="L55">
        <f t="shared" si="6"/>
        <v>153300</v>
      </c>
    </row>
    <row r="56" spans="1:14" ht="25.5">
      <c r="A56" s="49" t="s">
        <v>369</v>
      </c>
      <c r="B56" t="s">
        <v>229</v>
      </c>
      <c r="C56">
        <v>10</v>
      </c>
      <c r="D56">
        <v>153600</v>
      </c>
      <c r="E56">
        <v>2560</v>
      </c>
      <c r="F56">
        <v>1024000</v>
      </c>
      <c r="G56">
        <v>153600</v>
      </c>
      <c r="H56">
        <v>0</v>
      </c>
      <c r="I56">
        <v>0</v>
      </c>
      <c r="J56">
        <v>0</v>
      </c>
      <c r="K56">
        <f t="shared" si="5"/>
        <v>153600</v>
      </c>
      <c r="L56">
        <f t="shared" si="6"/>
        <v>306900</v>
      </c>
    </row>
    <row r="57" spans="1:14" ht="63.75">
      <c r="A57" s="37" t="s">
        <v>1074</v>
      </c>
      <c r="B57" t="s">
        <v>229</v>
      </c>
      <c r="C57">
        <v>1</v>
      </c>
      <c r="D57">
        <v>1600</v>
      </c>
      <c r="E57">
        <v>26.666666666666668</v>
      </c>
      <c r="F57">
        <v>3000</v>
      </c>
      <c r="G57">
        <v>500</v>
      </c>
      <c r="H57">
        <v>0</v>
      </c>
      <c r="I57">
        <v>200</v>
      </c>
      <c r="J57">
        <v>0</v>
      </c>
      <c r="K57">
        <f t="shared" ref="K57:K66" si="7">SUM(G57:J57)</f>
        <v>700</v>
      </c>
      <c r="L57">
        <f t="shared" ref="L57:L66" si="8">L56+K57</f>
        <v>307600</v>
      </c>
      <c r="N57" s="37" t="s">
        <v>1076</v>
      </c>
    </row>
    <row r="58" spans="1:14" ht="25.5">
      <c r="A58" s="37" t="s">
        <v>1074</v>
      </c>
      <c r="B58" t="s">
        <v>229</v>
      </c>
      <c r="C58">
        <v>2</v>
      </c>
      <c r="D58">
        <v>3200</v>
      </c>
      <c r="E58">
        <v>53.333333333333336</v>
      </c>
      <c r="F58">
        <v>6000</v>
      </c>
      <c r="G58">
        <v>1000</v>
      </c>
      <c r="H58">
        <v>0</v>
      </c>
      <c r="I58">
        <v>400</v>
      </c>
      <c r="J58">
        <v>0</v>
      </c>
      <c r="K58">
        <f t="shared" si="7"/>
        <v>1400</v>
      </c>
      <c r="L58">
        <f t="shared" si="8"/>
        <v>309000</v>
      </c>
    </row>
    <row r="59" spans="1:14" ht="25.5">
      <c r="A59" s="37" t="s">
        <v>1074</v>
      </c>
      <c r="B59" t="s">
        <v>229</v>
      </c>
      <c r="C59">
        <v>3</v>
      </c>
      <c r="D59">
        <v>6400</v>
      </c>
      <c r="E59">
        <v>106.66666666666667</v>
      </c>
      <c r="F59">
        <v>12000</v>
      </c>
      <c r="G59">
        <v>2000</v>
      </c>
      <c r="H59">
        <v>0</v>
      </c>
      <c r="I59">
        <v>800</v>
      </c>
      <c r="J59">
        <v>0</v>
      </c>
      <c r="K59">
        <f t="shared" si="7"/>
        <v>2800</v>
      </c>
      <c r="L59">
        <f t="shared" si="8"/>
        <v>311800</v>
      </c>
    </row>
    <row r="60" spans="1:14" ht="25.5">
      <c r="A60" s="37" t="s">
        <v>1074</v>
      </c>
      <c r="B60" t="s">
        <v>229</v>
      </c>
      <c r="C60">
        <v>4</v>
      </c>
      <c r="D60">
        <v>12800</v>
      </c>
      <c r="E60">
        <v>213.33333333333334</v>
      </c>
      <c r="F60">
        <v>24000</v>
      </c>
      <c r="G60">
        <v>4000</v>
      </c>
      <c r="H60">
        <v>0</v>
      </c>
      <c r="I60">
        <v>1600</v>
      </c>
      <c r="J60">
        <v>0</v>
      </c>
      <c r="K60">
        <f t="shared" si="7"/>
        <v>5600</v>
      </c>
      <c r="L60">
        <f t="shared" si="8"/>
        <v>317400</v>
      </c>
    </row>
    <row r="61" spans="1:14" ht="25.5">
      <c r="A61" s="37" t="s">
        <v>1074</v>
      </c>
      <c r="B61" t="s">
        <v>229</v>
      </c>
      <c r="C61">
        <v>5</v>
      </c>
      <c r="D61">
        <v>25600</v>
      </c>
      <c r="E61">
        <v>426.66666666666669</v>
      </c>
      <c r="F61">
        <v>48000</v>
      </c>
      <c r="G61">
        <v>8000</v>
      </c>
      <c r="H61">
        <v>0</v>
      </c>
      <c r="I61">
        <v>3200</v>
      </c>
      <c r="J61">
        <v>0</v>
      </c>
      <c r="K61">
        <f t="shared" si="7"/>
        <v>11200</v>
      </c>
      <c r="L61">
        <f t="shared" si="8"/>
        <v>328600</v>
      </c>
    </row>
    <row r="62" spans="1:14" ht="25.5">
      <c r="A62" s="37" t="s">
        <v>1074</v>
      </c>
      <c r="B62" t="s">
        <v>229</v>
      </c>
      <c r="C62">
        <v>6</v>
      </c>
      <c r="D62">
        <v>51200</v>
      </c>
      <c r="E62">
        <v>853.33333333333337</v>
      </c>
      <c r="F62">
        <v>96000</v>
      </c>
      <c r="G62">
        <v>16000</v>
      </c>
      <c r="H62">
        <v>0</v>
      </c>
      <c r="I62">
        <v>6400</v>
      </c>
      <c r="J62">
        <v>0</v>
      </c>
      <c r="K62">
        <f t="shared" si="7"/>
        <v>22400</v>
      </c>
      <c r="L62">
        <f t="shared" si="8"/>
        <v>351000</v>
      </c>
    </row>
    <row r="63" spans="1:14" ht="25.5">
      <c r="A63" s="37" t="s">
        <v>1074</v>
      </c>
      <c r="B63" t="s">
        <v>229</v>
      </c>
      <c r="C63">
        <v>7</v>
      </c>
      <c r="D63">
        <v>102400</v>
      </c>
      <c r="E63">
        <v>1706.6666666666667</v>
      </c>
      <c r="F63">
        <v>192000</v>
      </c>
      <c r="G63">
        <v>32000</v>
      </c>
      <c r="H63">
        <v>0</v>
      </c>
      <c r="I63">
        <v>12800</v>
      </c>
      <c r="J63">
        <v>0</v>
      </c>
      <c r="K63">
        <f t="shared" si="7"/>
        <v>44800</v>
      </c>
      <c r="L63">
        <f t="shared" si="8"/>
        <v>395800</v>
      </c>
    </row>
    <row r="64" spans="1:14" ht="25.5">
      <c r="A64" s="37" t="s">
        <v>1074</v>
      </c>
      <c r="B64" t="s">
        <v>229</v>
      </c>
      <c r="C64">
        <v>8</v>
      </c>
      <c r="D64">
        <v>204800</v>
      </c>
      <c r="E64">
        <v>3413.3333333333335</v>
      </c>
      <c r="F64">
        <v>384000</v>
      </c>
      <c r="G64">
        <v>64000</v>
      </c>
      <c r="H64">
        <v>0</v>
      </c>
      <c r="I64">
        <v>25600</v>
      </c>
      <c r="J64">
        <v>0</v>
      </c>
      <c r="K64">
        <f t="shared" si="7"/>
        <v>89600</v>
      </c>
      <c r="L64">
        <f t="shared" si="8"/>
        <v>485400</v>
      </c>
    </row>
    <row r="65" spans="1:12" ht="25.5">
      <c r="A65" s="37" t="s">
        <v>1074</v>
      </c>
      <c r="B65" t="s">
        <v>229</v>
      </c>
      <c r="C65">
        <v>9</v>
      </c>
      <c r="D65">
        <v>409600</v>
      </c>
      <c r="E65">
        <v>6826.666666666667</v>
      </c>
      <c r="F65">
        <v>768000</v>
      </c>
      <c r="G65">
        <v>128000</v>
      </c>
      <c r="H65">
        <v>0</v>
      </c>
      <c r="I65">
        <v>51200</v>
      </c>
      <c r="J65">
        <v>0</v>
      </c>
      <c r="K65">
        <f t="shared" si="7"/>
        <v>179200</v>
      </c>
      <c r="L65">
        <f t="shared" si="8"/>
        <v>664600</v>
      </c>
    </row>
    <row r="66" spans="1:12" ht="25.5">
      <c r="A66" s="37" t="s">
        <v>1074</v>
      </c>
      <c r="B66" t="s">
        <v>229</v>
      </c>
      <c r="C66">
        <v>10</v>
      </c>
      <c r="D66">
        <v>819200</v>
      </c>
      <c r="E66">
        <v>13653.333333333334</v>
      </c>
      <c r="F66">
        <v>1536000</v>
      </c>
      <c r="G66">
        <v>256000</v>
      </c>
      <c r="H66">
        <v>0</v>
      </c>
      <c r="I66">
        <v>102400</v>
      </c>
      <c r="J66">
        <v>0</v>
      </c>
      <c r="K66">
        <f t="shared" si="7"/>
        <v>358400</v>
      </c>
      <c r="L66">
        <f t="shared" si="8"/>
        <v>1023000</v>
      </c>
    </row>
    <row r="68" spans="1:12" ht="14.25" customHeight="1">
      <c r="A68" s="37" t="s">
        <v>361</v>
      </c>
      <c r="B68" t="s">
        <v>106</v>
      </c>
      <c r="C68">
        <v>1</v>
      </c>
      <c r="D68">
        <v>600</v>
      </c>
      <c r="E68">
        <v>10</v>
      </c>
      <c r="F68">
        <v>0</v>
      </c>
      <c r="G68">
        <v>100</v>
      </c>
      <c r="H68">
        <v>1500</v>
      </c>
      <c r="I68">
        <v>1000</v>
      </c>
      <c r="J68">
        <v>300</v>
      </c>
      <c r="K68">
        <f t="shared" ref="K68:K77" si="9">SUM(G68:J68)</f>
        <v>2900</v>
      </c>
      <c r="L68">
        <f>K68</f>
        <v>2900</v>
      </c>
    </row>
    <row r="69" spans="1:12">
      <c r="A69" s="37" t="s">
        <v>361</v>
      </c>
      <c r="B69" t="s">
        <v>106</v>
      </c>
      <c r="C69">
        <v>2</v>
      </c>
      <c r="D69">
        <v>1200</v>
      </c>
      <c r="E69">
        <v>20</v>
      </c>
      <c r="F69">
        <v>0</v>
      </c>
      <c r="G69">
        <v>200</v>
      </c>
      <c r="H69">
        <v>3000</v>
      </c>
      <c r="I69">
        <v>2000</v>
      </c>
      <c r="J69">
        <v>600</v>
      </c>
      <c r="K69">
        <f t="shared" si="9"/>
        <v>5800</v>
      </c>
      <c r="L69">
        <f t="shared" ref="L69:L77" si="10">L68+K69</f>
        <v>8700</v>
      </c>
    </row>
    <row r="70" spans="1:12" ht="14.25" customHeight="1">
      <c r="A70" s="37" t="s">
        <v>361</v>
      </c>
      <c r="B70" t="s">
        <v>106</v>
      </c>
      <c r="C70">
        <v>3</v>
      </c>
      <c r="D70">
        <v>2400</v>
      </c>
      <c r="E70">
        <v>40</v>
      </c>
      <c r="F70">
        <v>0</v>
      </c>
      <c r="G70">
        <v>400</v>
      </c>
      <c r="H70">
        <v>6000</v>
      </c>
      <c r="I70">
        <v>4000</v>
      </c>
      <c r="J70">
        <v>1200</v>
      </c>
      <c r="K70">
        <f t="shared" si="9"/>
        <v>11600</v>
      </c>
      <c r="L70">
        <f t="shared" si="10"/>
        <v>20300</v>
      </c>
    </row>
    <row r="71" spans="1:12">
      <c r="A71" s="37" t="s">
        <v>361</v>
      </c>
      <c r="B71" t="s">
        <v>106</v>
      </c>
      <c r="C71">
        <v>4</v>
      </c>
      <c r="D71">
        <v>4800</v>
      </c>
      <c r="E71">
        <v>80</v>
      </c>
      <c r="F71">
        <v>0</v>
      </c>
      <c r="G71">
        <v>800</v>
      </c>
      <c r="H71">
        <v>12000</v>
      </c>
      <c r="I71">
        <v>8000</v>
      </c>
      <c r="J71">
        <v>2400</v>
      </c>
      <c r="K71">
        <f t="shared" si="9"/>
        <v>23200</v>
      </c>
      <c r="L71">
        <f t="shared" si="10"/>
        <v>43500</v>
      </c>
    </row>
    <row r="72" spans="1:12" ht="14.25" customHeight="1">
      <c r="A72" s="37" t="s">
        <v>361</v>
      </c>
      <c r="B72" t="s">
        <v>106</v>
      </c>
      <c r="C72">
        <v>5</v>
      </c>
      <c r="D72">
        <v>9600</v>
      </c>
      <c r="E72">
        <v>160</v>
      </c>
      <c r="F72">
        <v>0</v>
      </c>
      <c r="G72">
        <v>1600</v>
      </c>
      <c r="H72">
        <v>24000</v>
      </c>
      <c r="I72">
        <v>16000</v>
      </c>
      <c r="J72">
        <v>4800</v>
      </c>
      <c r="K72">
        <f t="shared" si="9"/>
        <v>46400</v>
      </c>
      <c r="L72">
        <f t="shared" si="10"/>
        <v>89900</v>
      </c>
    </row>
    <row r="73" spans="1:12">
      <c r="A73" s="37" t="s">
        <v>361</v>
      </c>
      <c r="B73" t="s">
        <v>106</v>
      </c>
      <c r="C73">
        <v>6</v>
      </c>
      <c r="D73">
        <v>19200</v>
      </c>
      <c r="E73">
        <v>320</v>
      </c>
      <c r="F73">
        <v>0</v>
      </c>
      <c r="G73">
        <v>3200</v>
      </c>
      <c r="H73">
        <v>48000</v>
      </c>
      <c r="I73">
        <v>32000</v>
      </c>
      <c r="J73">
        <v>9600</v>
      </c>
      <c r="K73">
        <f t="shared" si="9"/>
        <v>92800</v>
      </c>
      <c r="L73">
        <f t="shared" si="10"/>
        <v>182700</v>
      </c>
    </row>
    <row r="74" spans="1:12" ht="14.25" customHeight="1">
      <c r="A74" s="37" t="s">
        <v>361</v>
      </c>
      <c r="B74" t="s">
        <v>106</v>
      </c>
      <c r="C74">
        <v>7</v>
      </c>
      <c r="D74">
        <v>38400</v>
      </c>
      <c r="E74">
        <v>640</v>
      </c>
      <c r="F74">
        <v>0</v>
      </c>
      <c r="G74">
        <v>6400</v>
      </c>
      <c r="H74">
        <v>96000</v>
      </c>
      <c r="I74">
        <v>64000</v>
      </c>
      <c r="J74">
        <v>19200</v>
      </c>
      <c r="K74">
        <f t="shared" si="9"/>
        <v>185600</v>
      </c>
      <c r="L74">
        <f t="shared" si="10"/>
        <v>368300</v>
      </c>
    </row>
    <row r="75" spans="1:12">
      <c r="A75" s="37" t="s">
        <v>361</v>
      </c>
      <c r="B75" t="s">
        <v>106</v>
      </c>
      <c r="C75">
        <v>8</v>
      </c>
      <c r="D75">
        <v>76800</v>
      </c>
      <c r="E75">
        <v>1280</v>
      </c>
      <c r="F75">
        <v>0</v>
      </c>
      <c r="G75">
        <v>12800</v>
      </c>
      <c r="H75">
        <v>192000</v>
      </c>
      <c r="I75">
        <v>128000</v>
      </c>
      <c r="J75">
        <v>38400</v>
      </c>
      <c r="K75">
        <f t="shared" si="9"/>
        <v>371200</v>
      </c>
      <c r="L75">
        <f t="shared" si="10"/>
        <v>739500</v>
      </c>
    </row>
    <row r="76" spans="1:12" ht="14.25" customHeight="1">
      <c r="A76" s="37" t="s">
        <v>361</v>
      </c>
      <c r="B76" t="s">
        <v>106</v>
      </c>
      <c r="C76">
        <v>9</v>
      </c>
      <c r="D76">
        <v>153600</v>
      </c>
      <c r="E76">
        <v>2560</v>
      </c>
      <c r="F76">
        <v>0</v>
      </c>
      <c r="G76">
        <v>25600</v>
      </c>
      <c r="H76">
        <v>384000</v>
      </c>
      <c r="I76">
        <v>256000</v>
      </c>
      <c r="J76">
        <v>76800</v>
      </c>
      <c r="K76">
        <f t="shared" si="9"/>
        <v>742400</v>
      </c>
      <c r="L76">
        <f t="shared" si="10"/>
        <v>1481900</v>
      </c>
    </row>
    <row r="77" spans="1:12">
      <c r="A77" s="37" t="s">
        <v>361</v>
      </c>
      <c r="B77" t="s">
        <v>106</v>
      </c>
      <c r="C77">
        <v>10</v>
      </c>
      <c r="D77">
        <v>307200</v>
      </c>
      <c r="E77">
        <v>5120</v>
      </c>
      <c r="F77">
        <v>0</v>
      </c>
      <c r="G77">
        <v>51200</v>
      </c>
      <c r="H77">
        <v>768000</v>
      </c>
      <c r="I77">
        <v>512000</v>
      </c>
      <c r="J77">
        <v>153600</v>
      </c>
      <c r="K77">
        <f t="shared" si="9"/>
        <v>1484800</v>
      </c>
      <c r="L77">
        <f t="shared" si="10"/>
        <v>2966700</v>
      </c>
    </row>
    <row r="78" spans="1:12">
      <c r="A78" s="37" t="s">
        <v>1092</v>
      </c>
      <c r="B78" t="s">
        <v>229</v>
      </c>
      <c r="C78">
        <v>1</v>
      </c>
      <c r="D78">
        <v>900</v>
      </c>
      <c r="E78">
        <v>15</v>
      </c>
      <c r="F78">
        <v>2000</v>
      </c>
      <c r="G78">
        <v>0</v>
      </c>
      <c r="H78">
        <v>1200</v>
      </c>
      <c r="I78">
        <v>1000</v>
      </c>
      <c r="J78">
        <v>800</v>
      </c>
      <c r="K78">
        <f t="shared" ref="K78:K87" si="11">SUM(G78:J78)</f>
        <v>3000</v>
      </c>
      <c r="L78">
        <f>K78</f>
        <v>3000</v>
      </c>
    </row>
    <row r="79" spans="1:12">
      <c r="A79" s="37" t="s">
        <v>1092</v>
      </c>
      <c r="B79" t="s">
        <v>229</v>
      </c>
      <c r="C79">
        <v>2</v>
      </c>
      <c r="D79">
        <v>1800</v>
      </c>
      <c r="E79">
        <v>30</v>
      </c>
      <c r="F79">
        <v>4000</v>
      </c>
      <c r="G79">
        <v>0</v>
      </c>
      <c r="H79">
        <v>2400</v>
      </c>
      <c r="I79">
        <v>2000</v>
      </c>
      <c r="J79">
        <v>1600</v>
      </c>
      <c r="K79">
        <f t="shared" si="11"/>
        <v>6000</v>
      </c>
      <c r="L79">
        <f>L78+K79</f>
        <v>9000</v>
      </c>
    </row>
    <row r="80" spans="1:12">
      <c r="A80" s="37" t="s">
        <v>1092</v>
      </c>
      <c r="B80" t="s">
        <v>229</v>
      </c>
      <c r="C80">
        <v>3</v>
      </c>
      <c r="D80">
        <v>3600</v>
      </c>
      <c r="E80">
        <v>60</v>
      </c>
      <c r="F80">
        <v>8000</v>
      </c>
      <c r="G80">
        <v>0</v>
      </c>
      <c r="H80">
        <v>4800</v>
      </c>
      <c r="I80">
        <v>4000</v>
      </c>
      <c r="J80">
        <v>3200</v>
      </c>
      <c r="K80">
        <f t="shared" si="11"/>
        <v>12000</v>
      </c>
      <c r="L80">
        <f t="shared" ref="L80:L87" si="12">L79+K80</f>
        <v>21000</v>
      </c>
    </row>
    <row r="81" spans="1:12">
      <c r="A81" s="37" t="s">
        <v>1092</v>
      </c>
      <c r="B81" t="s">
        <v>229</v>
      </c>
      <c r="C81">
        <v>4</v>
      </c>
      <c r="D81">
        <v>7200</v>
      </c>
      <c r="E81">
        <v>120</v>
      </c>
      <c r="F81">
        <v>16000</v>
      </c>
      <c r="G81">
        <v>0</v>
      </c>
      <c r="H81">
        <v>9600</v>
      </c>
      <c r="I81">
        <v>8000</v>
      </c>
      <c r="J81">
        <v>6400</v>
      </c>
      <c r="K81">
        <f t="shared" si="11"/>
        <v>24000</v>
      </c>
      <c r="L81">
        <f t="shared" si="12"/>
        <v>45000</v>
      </c>
    </row>
    <row r="82" spans="1:12">
      <c r="A82" s="37" t="s">
        <v>1092</v>
      </c>
      <c r="B82" t="s">
        <v>229</v>
      </c>
      <c r="C82">
        <v>5</v>
      </c>
      <c r="D82">
        <v>14400</v>
      </c>
      <c r="E82">
        <v>240</v>
      </c>
      <c r="F82">
        <v>32000</v>
      </c>
      <c r="G82">
        <v>0</v>
      </c>
      <c r="H82">
        <v>19200</v>
      </c>
      <c r="I82">
        <v>16000</v>
      </c>
      <c r="J82">
        <v>12800</v>
      </c>
      <c r="K82">
        <f t="shared" si="11"/>
        <v>48000</v>
      </c>
      <c r="L82">
        <f t="shared" si="12"/>
        <v>93000</v>
      </c>
    </row>
    <row r="83" spans="1:12">
      <c r="A83" s="37" t="s">
        <v>1092</v>
      </c>
      <c r="B83" t="s">
        <v>229</v>
      </c>
      <c r="C83">
        <v>6</v>
      </c>
      <c r="D83">
        <v>28800</v>
      </c>
      <c r="E83">
        <v>480</v>
      </c>
      <c r="F83">
        <v>64000</v>
      </c>
      <c r="G83">
        <v>0</v>
      </c>
      <c r="H83">
        <v>38400</v>
      </c>
      <c r="I83">
        <v>32000</v>
      </c>
      <c r="J83">
        <v>25600</v>
      </c>
      <c r="K83">
        <f t="shared" si="11"/>
        <v>96000</v>
      </c>
      <c r="L83">
        <f t="shared" si="12"/>
        <v>189000</v>
      </c>
    </row>
    <row r="84" spans="1:12">
      <c r="A84" s="37" t="s">
        <v>1092</v>
      </c>
      <c r="B84" t="s">
        <v>229</v>
      </c>
      <c r="C84">
        <v>7</v>
      </c>
      <c r="D84">
        <v>57600</v>
      </c>
      <c r="E84">
        <v>960</v>
      </c>
      <c r="F84">
        <v>128000</v>
      </c>
      <c r="G84">
        <v>0</v>
      </c>
      <c r="H84">
        <v>76800</v>
      </c>
      <c r="I84">
        <v>64000</v>
      </c>
      <c r="J84">
        <v>51200</v>
      </c>
      <c r="K84">
        <f t="shared" si="11"/>
        <v>192000</v>
      </c>
      <c r="L84">
        <f t="shared" si="12"/>
        <v>381000</v>
      </c>
    </row>
    <row r="85" spans="1:12">
      <c r="A85" s="37" t="s">
        <v>1092</v>
      </c>
      <c r="B85" t="s">
        <v>229</v>
      </c>
      <c r="C85">
        <v>8</v>
      </c>
      <c r="D85">
        <v>115200</v>
      </c>
      <c r="E85">
        <v>1920</v>
      </c>
      <c r="F85">
        <v>256000</v>
      </c>
      <c r="G85">
        <v>0</v>
      </c>
      <c r="H85">
        <v>153600</v>
      </c>
      <c r="I85">
        <v>128000</v>
      </c>
      <c r="J85">
        <v>102400</v>
      </c>
      <c r="K85">
        <f t="shared" si="11"/>
        <v>384000</v>
      </c>
      <c r="L85">
        <f t="shared" si="12"/>
        <v>765000</v>
      </c>
    </row>
    <row r="86" spans="1:12">
      <c r="A86" s="37" t="s">
        <v>1092</v>
      </c>
      <c r="B86" t="s">
        <v>229</v>
      </c>
      <c r="C86">
        <v>9</v>
      </c>
      <c r="D86">
        <v>230400</v>
      </c>
      <c r="E86">
        <v>3840</v>
      </c>
      <c r="F86">
        <v>512000</v>
      </c>
      <c r="G86">
        <v>0</v>
      </c>
      <c r="H86">
        <v>307200</v>
      </c>
      <c r="I86">
        <v>256000</v>
      </c>
      <c r="J86">
        <v>204800</v>
      </c>
      <c r="K86">
        <f t="shared" si="11"/>
        <v>768000</v>
      </c>
      <c r="L86">
        <f t="shared" si="12"/>
        <v>1533000</v>
      </c>
    </row>
    <row r="87" spans="1:12">
      <c r="A87" s="37" t="s">
        <v>1092</v>
      </c>
      <c r="B87" t="s">
        <v>229</v>
      </c>
      <c r="C87">
        <v>10</v>
      </c>
      <c r="D87">
        <v>460800</v>
      </c>
      <c r="E87">
        <v>7680</v>
      </c>
      <c r="F87">
        <v>1024000</v>
      </c>
      <c r="G87">
        <v>0</v>
      </c>
      <c r="H87">
        <v>614400</v>
      </c>
      <c r="I87">
        <v>512000</v>
      </c>
      <c r="J87">
        <v>409600</v>
      </c>
      <c r="K87">
        <f t="shared" si="11"/>
        <v>1536000</v>
      </c>
      <c r="L87">
        <f t="shared" si="12"/>
        <v>3069000</v>
      </c>
    </row>
  </sheetData>
  <phoneticPr fontId="14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3"/>
  <dimension ref="A1:P11"/>
  <sheetViews>
    <sheetView workbookViewId="0">
      <selection activeCell="K11" sqref="K11"/>
    </sheetView>
  </sheetViews>
  <sheetFormatPr defaultRowHeight="12.75"/>
  <sheetData>
    <row r="1" spans="1:16" ht="38.25">
      <c r="A1" s="86" t="s">
        <v>1141</v>
      </c>
      <c r="B1" s="86" t="s">
        <v>1142</v>
      </c>
      <c r="C1" s="86" t="s">
        <v>1143</v>
      </c>
      <c r="D1" s="86" t="s">
        <v>1144</v>
      </c>
      <c r="E1" s="86" t="s">
        <v>1146</v>
      </c>
      <c r="F1" s="88" t="s">
        <v>1145</v>
      </c>
      <c r="G1" s="86" t="s">
        <v>1147</v>
      </c>
      <c r="H1" s="86" t="s">
        <v>1148</v>
      </c>
      <c r="I1" s="86" t="s">
        <v>1149</v>
      </c>
      <c r="J1" s="86" t="s">
        <v>1150</v>
      </c>
      <c r="K1" t="s">
        <v>1151</v>
      </c>
      <c r="L1" s="88" t="s">
        <v>1152</v>
      </c>
      <c r="M1" s="88" t="s">
        <v>1153</v>
      </c>
    </row>
    <row r="2" spans="1:16">
      <c r="A2">
        <v>1</v>
      </c>
      <c r="B2">
        <v>40</v>
      </c>
      <c r="C2">
        <v>40</v>
      </c>
      <c r="D2">
        <v>40</v>
      </c>
      <c r="K2">
        <f>SUM(B2:D2)+SUM(E2:G2)*2+SUM(H2:J2)*4</f>
        <v>120</v>
      </c>
      <c r="L2">
        <f>K2/2</f>
        <v>60</v>
      </c>
      <c r="M2">
        <f>L2/2</f>
        <v>30</v>
      </c>
      <c r="P2" s="86"/>
    </row>
    <row r="3" spans="1:16">
      <c r="A3">
        <v>2</v>
      </c>
      <c r="B3">
        <v>60</v>
      </c>
      <c r="C3" s="87">
        <v>60</v>
      </c>
      <c r="D3" s="87">
        <v>60</v>
      </c>
      <c r="K3" s="89">
        <f t="shared" ref="K3:K11" si="0">SUM(B3:D3)+SUM(E3:G3)*2+SUM(H3:J3)*4</f>
        <v>180</v>
      </c>
      <c r="L3" s="89">
        <f t="shared" ref="L3:M11" si="1">K3/2</f>
        <v>90</v>
      </c>
      <c r="M3" s="89">
        <f t="shared" si="1"/>
        <v>45</v>
      </c>
    </row>
    <row r="4" spans="1:16">
      <c r="A4" s="87">
        <v>3</v>
      </c>
      <c r="B4">
        <v>90</v>
      </c>
      <c r="C4">
        <v>90</v>
      </c>
      <c r="D4">
        <v>90</v>
      </c>
      <c r="K4" s="89">
        <f t="shared" si="0"/>
        <v>270</v>
      </c>
      <c r="L4" s="89">
        <f t="shared" si="1"/>
        <v>135</v>
      </c>
      <c r="M4" s="89">
        <f t="shared" si="1"/>
        <v>67.5</v>
      </c>
    </row>
    <row r="5" spans="1:16">
      <c r="A5" s="87">
        <v>4</v>
      </c>
      <c r="B5">
        <v>60</v>
      </c>
      <c r="C5" s="87">
        <v>60</v>
      </c>
      <c r="D5" s="87">
        <v>60</v>
      </c>
      <c r="E5">
        <v>140</v>
      </c>
      <c r="F5" s="87">
        <v>140</v>
      </c>
      <c r="G5" s="87">
        <v>140</v>
      </c>
      <c r="K5" s="89">
        <f t="shared" si="0"/>
        <v>1020</v>
      </c>
      <c r="L5" s="89">
        <f t="shared" si="1"/>
        <v>510</v>
      </c>
      <c r="M5" s="89">
        <f t="shared" si="1"/>
        <v>255</v>
      </c>
    </row>
    <row r="6" spans="1:16">
      <c r="A6" s="87">
        <v>5</v>
      </c>
      <c r="B6">
        <v>90</v>
      </c>
      <c r="C6">
        <v>90</v>
      </c>
      <c r="D6">
        <v>90</v>
      </c>
      <c r="E6">
        <v>210</v>
      </c>
      <c r="F6" s="87">
        <v>210</v>
      </c>
      <c r="G6" s="87">
        <v>210</v>
      </c>
      <c r="K6" s="89">
        <f t="shared" si="0"/>
        <v>1530</v>
      </c>
      <c r="L6" s="89">
        <f t="shared" si="1"/>
        <v>765</v>
      </c>
      <c r="M6" s="89">
        <f t="shared" si="1"/>
        <v>382.5</v>
      </c>
    </row>
    <row r="7" spans="1:16">
      <c r="A7" s="87">
        <v>6</v>
      </c>
      <c r="B7">
        <v>140</v>
      </c>
      <c r="C7" s="87">
        <v>140</v>
      </c>
      <c r="D7" s="87">
        <v>140</v>
      </c>
      <c r="E7">
        <v>320</v>
      </c>
      <c r="F7">
        <v>320</v>
      </c>
      <c r="G7">
        <v>320</v>
      </c>
      <c r="K7" s="89">
        <f t="shared" si="0"/>
        <v>2340</v>
      </c>
      <c r="L7" s="89">
        <f t="shared" si="1"/>
        <v>1170</v>
      </c>
      <c r="M7" s="89">
        <f t="shared" si="1"/>
        <v>585</v>
      </c>
    </row>
    <row r="8" spans="1:16">
      <c r="A8" s="87">
        <v>7</v>
      </c>
      <c r="B8">
        <v>480</v>
      </c>
      <c r="C8" s="87">
        <v>480</v>
      </c>
      <c r="D8" s="87">
        <v>480</v>
      </c>
      <c r="E8">
        <v>210</v>
      </c>
      <c r="F8" s="87">
        <v>210</v>
      </c>
      <c r="G8" s="87">
        <v>210</v>
      </c>
      <c r="H8">
        <v>90</v>
      </c>
      <c r="I8" s="87">
        <v>90</v>
      </c>
      <c r="J8" s="87">
        <v>90</v>
      </c>
      <c r="K8" s="89">
        <f t="shared" si="0"/>
        <v>3780</v>
      </c>
      <c r="L8" s="89">
        <f t="shared" si="1"/>
        <v>1890</v>
      </c>
      <c r="M8" s="89">
        <f t="shared" si="1"/>
        <v>945</v>
      </c>
      <c r="P8" s="86"/>
    </row>
    <row r="9" spans="1:16">
      <c r="A9" s="87">
        <v>8</v>
      </c>
      <c r="B9">
        <v>720</v>
      </c>
      <c r="C9" s="87">
        <v>720</v>
      </c>
      <c r="D9" s="87">
        <v>720</v>
      </c>
      <c r="E9">
        <v>320</v>
      </c>
      <c r="F9" s="87">
        <v>320</v>
      </c>
      <c r="G9" s="87">
        <v>320</v>
      </c>
      <c r="H9">
        <v>140</v>
      </c>
      <c r="I9" s="87">
        <v>140</v>
      </c>
      <c r="J9" s="87">
        <v>140</v>
      </c>
      <c r="K9" s="89">
        <f t="shared" si="0"/>
        <v>5760</v>
      </c>
      <c r="L9" s="89">
        <f t="shared" si="1"/>
        <v>2880</v>
      </c>
      <c r="M9" s="89">
        <f t="shared" si="1"/>
        <v>1440</v>
      </c>
    </row>
    <row r="10" spans="1:16">
      <c r="A10" s="87">
        <v>9</v>
      </c>
      <c r="B10">
        <v>1080</v>
      </c>
      <c r="C10" s="87">
        <v>1080</v>
      </c>
      <c r="D10" s="87">
        <v>1080</v>
      </c>
      <c r="E10">
        <v>480</v>
      </c>
      <c r="F10" s="87">
        <v>480</v>
      </c>
      <c r="G10" s="87">
        <v>480</v>
      </c>
      <c r="H10">
        <v>210</v>
      </c>
      <c r="I10" s="87">
        <v>210</v>
      </c>
      <c r="J10" s="87">
        <v>210</v>
      </c>
      <c r="K10" s="89">
        <f t="shared" si="0"/>
        <v>8640</v>
      </c>
      <c r="L10" s="89">
        <f t="shared" si="1"/>
        <v>4320</v>
      </c>
      <c r="M10" s="89">
        <f t="shared" si="1"/>
        <v>2160</v>
      </c>
    </row>
    <row r="11" spans="1:16">
      <c r="A11" s="87">
        <v>10</v>
      </c>
      <c r="B11">
        <v>1620</v>
      </c>
      <c r="C11">
        <v>1620</v>
      </c>
      <c r="D11">
        <v>1620</v>
      </c>
      <c r="E11">
        <v>720</v>
      </c>
      <c r="F11" s="87">
        <v>720</v>
      </c>
      <c r="G11" s="87">
        <v>720</v>
      </c>
      <c r="H11">
        <v>320</v>
      </c>
      <c r="I11" s="87">
        <v>320</v>
      </c>
      <c r="J11" s="87">
        <v>320</v>
      </c>
      <c r="K11" s="89">
        <f t="shared" si="0"/>
        <v>13020</v>
      </c>
      <c r="L11" s="89">
        <f t="shared" si="1"/>
        <v>6510</v>
      </c>
      <c r="M11" s="89">
        <f t="shared" si="1"/>
        <v>3255</v>
      </c>
      <c r="P11" s="86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31"/>
  <dimension ref="A2:K59"/>
  <sheetViews>
    <sheetView topLeftCell="A25" workbookViewId="0">
      <selection activeCell="C28" sqref="C28"/>
    </sheetView>
  </sheetViews>
  <sheetFormatPr defaultRowHeight="12.75"/>
  <cols>
    <col min="2" max="2" width="16.140625" customWidth="1"/>
    <col min="3" max="3" width="30" customWidth="1"/>
    <col min="4" max="4" width="28.28515625" customWidth="1"/>
  </cols>
  <sheetData>
    <row r="2" spans="1:5" ht="25.5">
      <c r="A2" s="37" t="s">
        <v>774</v>
      </c>
    </row>
    <row r="3" spans="1:5" ht="38.25">
      <c r="B3" s="37" t="s">
        <v>775</v>
      </c>
      <c r="C3" s="37" t="s">
        <v>784</v>
      </c>
    </row>
    <row r="4" spans="1:5" ht="25.5">
      <c r="A4" s="37" t="s">
        <v>785</v>
      </c>
    </row>
    <row r="5" spans="1:5" ht="38.25">
      <c r="B5" s="37" t="s">
        <v>786</v>
      </c>
      <c r="C5" s="37" t="s">
        <v>970</v>
      </c>
    </row>
    <row r="6" spans="1:5">
      <c r="C6" s="37" t="s">
        <v>969</v>
      </c>
    </row>
    <row r="7" spans="1:5" ht="25.5">
      <c r="A7" s="37" t="s">
        <v>787</v>
      </c>
    </row>
    <row r="8" spans="1:5" ht="38.25">
      <c r="B8" s="37" t="s">
        <v>788</v>
      </c>
    </row>
    <row r="9" spans="1:5">
      <c r="C9" s="37" t="s">
        <v>789</v>
      </c>
    </row>
    <row r="10" spans="1:5" ht="25.5">
      <c r="A10" s="37" t="s">
        <v>790</v>
      </c>
    </row>
    <row r="11" spans="1:5" ht="54.75" customHeight="1">
      <c r="B11" s="37" t="s">
        <v>801</v>
      </c>
    </row>
    <row r="12" spans="1:5" ht="65.25" customHeight="1">
      <c r="C12" s="37" t="s">
        <v>802</v>
      </c>
      <c r="D12" s="37" t="s">
        <v>831</v>
      </c>
    </row>
    <row r="13" spans="1:5" ht="40.5" customHeight="1">
      <c r="A13" s="37" t="s">
        <v>803</v>
      </c>
      <c r="B13" s="37" t="s">
        <v>891</v>
      </c>
      <c r="C13" s="37"/>
    </row>
    <row r="14" spans="1:5" ht="65.25" customHeight="1">
      <c r="A14" s="37"/>
      <c r="B14" s="37" t="s">
        <v>835</v>
      </c>
      <c r="C14" s="37"/>
    </row>
    <row r="15" spans="1:5" ht="65.25" customHeight="1">
      <c r="A15" s="37" t="s">
        <v>839</v>
      </c>
      <c r="C15" s="37"/>
    </row>
    <row r="16" spans="1:5" ht="63.75">
      <c r="B16" s="37" t="s">
        <v>841</v>
      </c>
      <c r="C16" s="37" t="s">
        <v>1036</v>
      </c>
      <c r="D16" s="37" t="s">
        <v>1035</v>
      </c>
      <c r="E16" s="43" t="s">
        <v>844</v>
      </c>
    </row>
    <row r="17" spans="1:11" ht="25.5">
      <c r="A17" s="37" t="s">
        <v>845</v>
      </c>
      <c r="B17" s="37"/>
      <c r="C17" s="37"/>
      <c r="D17" s="37"/>
      <c r="E17" s="43"/>
    </row>
    <row r="18" spans="1:11" ht="38.25">
      <c r="B18" s="37" t="s">
        <v>846</v>
      </c>
      <c r="C18" s="37" t="s">
        <v>1118</v>
      </c>
      <c r="D18" s="37" t="s">
        <v>1119</v>
      </c>
    </row>
    <row r="19" spans="1:11" ht="25.5">
      <c r="A19" s="37" t="s">
        <v>862</v>
      </c>
      <c r="B19" s="37"/>
      <c r="C19" s="37"/>
      <c r="D19" s="37"/>
    </row>
    <row r="20" spans="1:11" ht="38.25">
      <c r="B20" s="37" t="s">
        <v>863</v>
      </c>
      <c r="C20" s="37" t="s">
        <v>1171</v>
      </c>
      <c r="D20" s="37" t="s">
        <v>864</v>
      </c>
      <c r="K20" s="37"/>
    </row>
    <row r="21" spans="1:11" ht="25.5">
      <c r="A21" s="37" t="s">
        <v>865</v>
      </c>
      <c r="B21" s="37"/>
      <c r="C21" s="37"/>
      <c r="D21" s="37"/>
    </row>
    <row r="22" spans="1:11" ht="25.5">
      <c r="B22" s="37" t="s">
        <v>866</v>
      </c>
      <c r="C22" s="37" t="s">
        <v>1170</v>
      </c>
      <c r="D22" s="37" t="s">
        <v>867</v>
      </c>
    </row>
    <row r="23" spans="1:11" ht="25.5">
      <c r="A23" t="s">
        <v>870</v>
      </c>
      <c r="B23" s="37"/>
      <c r="C23" s="37"/>
      <c r="D23" s="37"/>
    </row>
    <row r="24" spans="1:11" ht="25.5">
      <c r="B24" s="37" t="s">
        <v>871</v>
      </c>
      <c r="C24" s="37" t="s">
        <v>872</v>
      </c>
      <c r="D24" s="37" t="s">
        <v>873</v>
      </c>
    </row>
    <row r="25" spans="1:11" ht="25.5">
      <c r="A25" s="37" t="s">
        <v>874</v>
      </c>
      <c r="B25" s="37"/>
      <c r="C25" s="37"/>
      <c r="D25" s="37"/>
    </row>
    <row r="26" spans="1:11" ht="38.25">
      <c r="B26" s="37" t="s">
        <v>875</v>
      </c>
      <c r="C26" s="37" t="s">
        <v>876</v>
      </c>
      <c r="D26" s="37" t="s">
        <v>886</v>
      </c>
    </row>
    <row r="27" spans="1:11" ht="25.5">
      <c r="A27" s="37" t="s">
        <v>892</v>
      </c>
      <c r="B27" s="37"/>
      <c r="C27" s="37"/>
      <c r="D27" s="37"/>
    </row>
    <row r="28" spans="1:11" ht="38.25">
      <c r="B28" s="37" t="s">
        <v>946</v>
      </c>
      <c r="C28" s="37" t="s">
        <v>895</v>
      </c>
      <c r="D28" s="37"/>
    </row>
    <row r="29" spans="1:11" ht="25.5">
      <c r="A29" s="37" t="s">
        <v>896</v>
      </c>
      <c r="B29" s="37"/>
      <c r="C29" s="37"/>
      <c r="D29" s="37"/>
    </row>
    <row r="30" spans="1:11" ht="51">
      <c r="A30" s="37"/>
      <c r="B30" s="37" t="s">
        <v>897</v>
      </c>
      <c r="C30" s="37" t="s">
        <v>898</v>
      </c>
      <c r="D30" s="37" t="s">
        <v>899</v>
      </c>
    </row>
    <row r="31" spans="1:11" ht="25.5">
      <c r="A31" s="37" t="s">
        <v>937</v>
      </c>
      <c r="B31" s="37"/>
      <c r="C31" s="37"/>
      <c r="D31" s="37"/>
    </row>
    <row r="32" spans="1:11" ht="38.25">
      <c r="B32" s="37" t="s">
        <v>938</v>
      </c>
      <c r="C32" s="37" t="s">
        <v>939</v>
      </c>
      <c r="D32" s="37" t="s">
        <v>940</v>
      </c>
    </row>
    <row r="33" spans="1:5" ht="25.5">
      <c r="A33" s="37" t="s">
        <v>949</v>
      </c>
      <c r="B33" s="37"/>
      <c r="C33" s="37"/>
      <c r="D33" s="37"/>
    </row>
    <row r="34" spans="1:5" ht="38.25">
      <c r="B34" s="37" t="s">
        <v>791</v>
      </c>
      <c r="C34" s="37" t="s">
        <v>950</v>
      </c>
      <c r="D34" s="37" t="s">
        <v>951</v>
      </c>
    </row>
    <row r="35" spans="1:5" ht="39" customHeight="1">
      <c r="D35" s="37" t="s">
        <v>952</v>
      </c>
    </row>
    <row r="36" spans="1:5" ht="25.5">
      <c r="D36" s="37" t="s">
        <v>953</v>
      </c>
    </row>
    <row r="37" spans="1:5" ht="25.5">
      <c r="A37" s="37" t="s">
        <v>988</v>
      </c>
    </row>
    <row r="38" spans="1:5">
      <c r="B38" s="37" t="s">
        <v>989</v>
      </c>
      <c r="D38" s="37"/>
    </row>
    <row r="39" spans="1:5">
      <c r="C39" s="37" t="s">
        <v>997</v>
      </c>
      <c r="D39" s="37" t="s">
        <v>990</v>
      </c>
    </row>
    <row r="40" spans="1:5" ht="27.75">
      <c r="C40" s="77" t="s">
        <v>998</v>
      </c>
    </row>
    <row r="41" spans="1:5" ht="25.5">
      <c r="A41" s="37" t="s">
        <v>1000</v>
      </c>
    </row>
    <row r="42" spans="1:5" ht="38.25">
      <c r="B42" s="37" t="s">
        <v>1001</v>
      </c>
      <c r="C42" s="37" t="s">
        <v>1002</v>
      </c>
      <c r="D42" s="37" t="s">
        <v>1003</v>
      </c>
    </row>
    <row r="43" spans="1:5" ht="25.5">
      <c r="A43" s="37" t="s">
        <v>1023</v>
      </c>
      <c r="B43" s="37"/>
      <c r="C43" s="37"/>
      <c r="D43" s="37"/>
    </row>
    <row r="44" spans="1:5" ht="38.25">
      <c r="B44" s="37" t="s">
        <v>1031</v>
      </c>
      <c r="C44" s="37" t="s">
        <v>1034</v>
      </c>
      <c r="D44" s="37" t="s">
        <v>1032</v>
      </c>
    </row>
    <row r="45" spans="1:5" ht="51">
      <c r="B45" s="37"/>
      <c r="C45" s="37" t="s">
        <v>1093</v>
      </c>
      <c r="D45" s="37" t="s">
        <v>1056</v>
      </c>
      <c r="E45" s="37" t="s">
        <v>1067</v>
      </c>
    </row>
    <row r="46" spans="1:5" ht="25.5">
      <c r="A46" s="37" t="s">
        <v>1068</v>
      </c>
    </row>
    <row r="47" spans="1:5" ht="63.75">
      <c r="A47" s="37"/>
      <c r="B47" s="37" t="s">
        <v>1069</v>
      </c>
      <c r="C47" s="37" t="s">
        <v>1081</v>
      </c>
      <c r="D47" s="37" t="s">
        <v>1082</v>
      </c>
    </row>
    <row r="48" spans="1:5" ht="25.5">
      <c r="A48" s="37" t="s">
        <v>1070</v>
      </c>
      <c r="B48" s="37"/>
    </row>
    <row r="49" spans="1:4" ht="51">
      <c r="A49" s="37"/>
      <c r="B49" s="37" t="s">
        <v>1089</v>
      </c>
      <c r="C49" s="37" t="s">
        <v>1090</v>
      </c>
      <c r="D49" s="37" t="s">
        <v>1091</v>
      </c>
    </row>
    <row r="50" spans="1:4" ht="25.5">
      <c r="A50" s="37" t="s">
        <v>1094</v>
      </c>
      <c r="B50" s="37"/>
      <c r="C50" s="37"/>
      <c r="D50" s="37"/>
    </row>
    <row r="51" spans="1:4" ht="51">
      <c r="B51" s="37" t="s">
        <v>1095</v>
      </c>
      <c r="C51" s="37" t="s">
        <v>1096</v>
      </c>
    </row>
    <row r="52" spans="1:4" ht="25.5">
      <c r="A52" s="37" t="s">
        <v>1101</v>
      </c>
      <c r="B52" s="37"/>
      <c r="C52" s="37"/>
    </row>
    <row r="53" spans="1:4" ht="38.25">
      <c r="B53" s="37" t="s">
        <v>1102</v>
      </c>
      <c r="C53" s="37"/>
    </row>
    <row r="54" spans="1:4" ht="25.5">
      <c r="A54" s="37" t="s">
        <v>1108</v>
      </c>
      <c r="B54" s="37"/>
      <c r="C54" s="37"/>
    </row>
    <row r="55" spans="1:4" ht="25.5">
      <c r="A55" s="37"/>
      <c r="B55" s="37" t="s">
        <v>1109</v>
      </c>
      <c r="C55" s="37" t="s">
        <v>1110</v>
      </c>
      <c r="D55" s="37" t="s">
        <v>1111</v>
      </c>
    </row>
    <row r="56" spans="1:4">
      <c r="B56" s="37"/>
      <c r="C56" s="37"/>
    </row>
    <row r="57" spans="1:4" ht="25.5">
      <c r="A57" s="37" t="s">
        <v>854</v>
      </c>
    </row>
    <row r="58" spans="1:4" ht="25.5">
      <c r="B58" s="37" t="s">
        <v>855</v>
      </c>
      <c r="C58" s="37" t="s">
        <v>1021</v>
      </c>
    </row>
    <row r="59" spans="1:4" ht="25.5">
      <c r="B59" s="37" t="s">
        <v>856</v>
      </c>
      <c r="C59" s="37" t="s">
        <v>1022</v>
      </c>
    </row>
  </sheetData>
  <phoneticPr fontId="1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7"/>
  <dimension ref="A3:J66"/>
  <sheetViews>
    <sheetView workbookViewId="0">
      <selection activeCell="J38" sqref="J38"/>
    </sheetView>
  </sheetViews>
  <sheetFormatPr defaultRowHeight="12.75"/>
  <cols>
    <col min="7" max="10" width="9.140625" style="124"/>
  </cols>
  <sheetData>
    <row r="3" spans="1:10" ht="25.5">
      <c r="A3" s="104" t="s">
        <v>1174</v>
      </c>
      <c r="B3" s="37" t="s">
        <v>1113</v>
      </c>
      <c r="C3" s="37" t="s">
        <v>1114</v>
      </c>
      <c r="D3" s="37" t="s">
        <v>1115</v>
      </c>
      <c r="G3" s="123" t="s">
        <v>1174</v>
      </c>
      <c r="H3" s="123" t="s">
        <v>1113</v>
      </c>
      <c r="I3" s="123" t="s">
        <v>1114</v>
      </c>
      <c r="J3" s="123" t="s">
        <v>1115</v>
      </c>
    </row>
    <row r="4" spans="1:10">
      <c r="A4">
        <v>1</v>
      </c>
      <c r="B4" s="68">
        <v>2.8000000000000001E-2</v>
      </c>
      <c r="C4" s="69">
        <f>1-B4</f>
        <v>0.97199999999999998</v>
      </c>
      <c r="D4" s="68">
        <f>1-PRODUCT($C$4:C4)</f>
        <v>2.8000000000000025E-2</v>
      </c>
      <c r="G4" s="124">
        <v>1</v>
      </c>
      <c r="H4" s="68">
        <v>2.5000000000000001E-2</v>
      </c>
      <c r="I4" s="69">
        <f>1-H4</f>
        <v>0.97499999999999998</v>
      </c>
      <c r="J4" s="68">
        <f>1-PRODUCT($I$4:I4)</f>
        <v>2.5000000000000022E-2</v>
      </c>
    </row>
    <row r="5" spans="1:10">
      <c r="A5">
        <v>2</v>
      </c>
      <c r="B5" s="68">
        <v>2.8000000000000001E-2</v>
      </c>
      <c r="C5" s="69">
        <f t="shared" ref="C5:C35" si="0">1-B5</f>
        <v>0.97199999999999998</v>
      </c>
      <c r="D5" s="68">
        <f>1-PRODUCT($C$4:C5)</f>
        <v>5.5216000000000043E-2</v>
      </c>
      <c r="G5" s="124">
        <v>2</v>
      </c>
      <c r="H5" s="68">
        <v>2.5000000000000001E-2</v>
      </c>
      <c r="I5" s="69">
        <f t="shared" ref="I5:I66" si="1">1-H5</f>
        <v>0.97499999999999998</v>
      </c>
      <c r="J5" s="68">
        <f>1-PRODUCT($I$4:I5)</f>
        <v>4.9375000000000058E-2</v>
      </c>
    </row>
    <row r="6" spans="1:10">
      <c r="A6">
        <v>3</v>
      </c>
      <c r="B6" s="68">
        <v>2.8000000000000001E-2</v>
      </c>
      <c r="C6" s="69">
        <f t="shared" si="0"/>
        <v>0.97199999999999998</v>
      </c>
      <c r="D6" s="68">
        <f>1-PRODUCT($C$4:C6)</f>
        <v>8.1669952000000046E-2</v>
      </c>
      <c r="G6" s="124">
        <v>3</v>
      </c>
      <c r="H6" s="68">
        <v>2.5000000000000001E-2</v>
      </c>
      <c r="I6" s="69">
        <f t="shared" si="1"/>
        <v>0.97499999999999998</v>
      </c>
      <c r="J6" s="68">
        <f>1-PRODUCT($I$4:I6)</f>
        <v>7.314062500000007E-2</v>
      </c>
    </row>
    <row r="7" spans="1:10">
      <c r="A7">
        <v>4</v>
      </c>
      <c r="B7" s="68">
        <v>2.8000000000000001E-2</v>
      </c>
      <c r="C7" s="69">
        <f t="shared" si="0"/>
        <v>0.97199999999999998</v>
      </c>
      <c r="D7" s="68">
        <f>1-PRODUCT($C$4:C7)</f>
        <v>0.10738319334400004</v>
      </c>
      <c r="G7" s="124">
        <v>4</v>
      </c>
      <c r="H7" s="68">
        <v>2.5000000000000001E-2</v>
      </c>
      <c r="I7" s="69">
        <f t="shared" si="1"/>
        <v>0.97499999999999998</v>
      </c>
      <c r="J7" s="68">
        <f>1-PRODUCT($I$4:I7)</f>
        <v>9.6312109375000121E-2</v>
      </c>
    </row>
    <row r="8" spans="1:10">
      <c r="A8">
        <v>5</v>
      </c>
      <c r="B8" s="68">
        <v>2.8000000000000001E-2</v>
      </c>
      <c r="C8" s="69">
        <f t="shared" si="0"/>
        <v>0.97199999999999998</v>
      </c>
      <c r="D8" s="68">
        <f>1-PRODUCT($C$4:C8)</f>
        <v>0.13237646393036806</v>
      </c>
      <c r="G8" s="124">
        <v>5</v>
      </c>
      <c r="H8" s="68">
        <v>2.5000000000000001E-2</v>
      </c>
      <c r="I8" s="69">
        <f t="shared" si="1"/>
        <v>0.97499999999999998</v>
      </c>
      <c r="J8" s="68">
        <f>1-PRODUCT($I$4:I8)</f>
        <v>0.11890430664062512</v>
      </c>
    </row>
    <row r="9" spans="1:10">
      <c r="A9">
        <v>6</v>
      </c>
      <c r="B9" s="68">
        <v>2.8000000000000001E-2</v>
      </c>
      <c r="C9" s="69">
        <f t="shared" si="0"/>
        <v>0.97199999999999998</v>
      </c>
      <c r="D9" s="68">
        <f>1-PRODUCT($C$4:C9)</f>
        <v>0.15666992294031779</v>
      </c>
      <c r="G9" s="124">
        <v>6</v>
      </c>
      <c r="H9" s="68">
        <v>2.5000000000000001E-2</v>
      </c>
      <c r="I9" s="69">
        <f t="shared" si="1"/>
        <v>0.97499999999999998</v>
      </c>
      <c r="J9" s="68">
        <f>1-PRODUCT($I$4:I9)</f>
        <v>0.14093169897460955</v>
      </c>
    </row>
    <row r="10" spans="1:10">
      <c r="A10">
        <v>7</v>
      </c>
      <c r="B10" s="68">
        <v>2.8000000000000001E-2</v>
      </c>
      <c r="C10" s="69">
        <f t="shared" si="0"/>
        <v>0.97199999999999998</v>
      </c>
      <c r="D10" s="68">
        <f>1-PRODUCT($C$4:C10)</f>
        <v>0.18028316509798892</v>
      </c>
      <c r="G10" s="124">
        <v>7</v>
      </c>
      <c r="H10" s="68">
        <v>2.5000000000000001E-2</v>
      </c>
      <c r="I10" s="69">
        <f t="shared" si="1"/>
        <v>0.97499999999999998</v>
      </c>
      <c r="J10" s="68">
        <f>1-PRODUCT($I$4:I10)</f>
        <v>0.16240840650024435</v>
      </c>
    </row>
    <row r="11" spans="1:10">
      <c r="A11">
        <v>8</v>
      </c>
      <c r="B11" s="68">
        <v>2.8000000000000001E-2</v>
      </c>
      <c r="C11" s="69">
        <f t="shared" si="0"/>
        <v>0.97199999999999998</v>
      </c>
      <c r="D11" s="68">
        <f>1-PRODUCT($C$4:C11)</f>
        <v>0.20323523647524522</v>
      </c>
      <c r="G11" s="124">
        <v>8</v>
      </c>
      <c r="H11" s="68">
        <v>2.5000000000000001E-2</v>
      </c>
      <c r="I11" s="69">
        <f t="shared" si="1"/>
        <v>0.97499999999999998</v>
      </c>
      <c r="J11" s="68">
        <f>1-PRODUCT($I$4:I11)</f>
        <v>0.18334819633773825</v>
      </c>
    </row>
    <row r="12" spans="1:10">
      <c r="A12">
        <v>9</v>
      </c>
      <c r="B12" s="68">
        <v>2.8000000000000001E-2</v>
      </c>
      <c r="C12" s="69">
        <f t="shared" si="0"/>
        <v>0.97199999999999998</v>
      </c>
      <c r="D12" s="68">
        <f>1-PRODUCT($C$4:C12)</f>
        <v>0.22554464985393841</v>
      </c>
      <c r="G12" s="124">
        <v>9</v>
      </c>
      <c r="H12" s="68">
        <v>2.5000000000000001E-2</v>
      </c>
      <c r="I12" s="69">
        <f t="shared" si="1"/>
        <v>0.97499999999999998</v>
      </c>
      <c r="J12" s="68">
        <f>1-PRODUCT($I$4:I12)</f>
        <v>0.20376449142929476</v>
      </c>
    </row>
    <row r="13" spans="1:10">
      <c r="A13">
        <v>10</v>
      </c>
      <c r="B13" s="68">
        <v>2.8000000000000001E-2</v>
      </c>
      <c r="C13" s="69">
        <f t="shared" si="0"/>
        <v>0.97199999999999998</v>
      </c>
      <c r="D13" s="68">
        <f>1-PRODUCT($C$4:C13)</f>
        <v>0.24722939965802815</v>
      </c>
      <c r="G13" s="124">
        <v>10</v>
      </c>
      <c r="H13" s="68">
        <v>2.5000000000000001E-2</v>
      </c>
      <c r="I13" s="69">
        <f t="shared" si="1"/>
        <v>0.97499999999999998</v>
      </c>
      <c r="J13" s="68">
        <f>1-PRODUCT($I$4:I13)</f>
        <v>0.22367037914356236</v>
      </c>
    </row>
    <row r="14" spans="1:10">
      <c r="A14">
        <v>11</v>
      </c>
      <c r="B14" s="68">
        <v>2.8000000000000001E-2</v>
      </c>
      <c r="C14" s="69">
        <f t="shared" si="0"/>
        <v>0.97199999999999998</v>
      </c>
      <c r="D14" s="68">
        <f>1-PRODUCT($C$4:C14)</f>
        <v>0.26830697646760338</v>
      </c>
      <c r="G14" s="124">
        <v>11</v>
      </c>
      <c r="H14" s="68">
        <v>2.5000000000000001E-2</v>
      </c>
      <c r="I14" s="69">
        <f t="shared" si="1"/>
        <v>0.97499999999999998</v>
      </c>
      <c r="J14" s="68">
        <f>1-PRODUCT($I$4:I14)</f>
        <v>0.24307861966497335</v>
      </c>
    </row>
    <row r="15" spans="1:10">
      <c r="A15">
        <v>12</v>
      </c>
      <c r="B15" s="68">
        <v>2.8000000000000001E-2</v>
      </c>
      <c r="C15" s="69">
        <f t="shared" si="0"/>
        <v>0.97199999999999998</v>
      </c>
      <c r="D15" s="68">
        <f>1-PRODUCT($C$4:C15)</f>
        <v>0.28879438112651046</v>
      </c>
      <c r="G15" s="124">
        <v>12</v>
      </c>
      <c r="H15" s="68">
        <v>2.5000000000000001E-2</v>
      </c>
      <c r="I15" s="69">
        <f t="shared" si="1"/>
        <v>0.97499999999999998</v>
      </c>
      <c r="J15" s="68">
        <f>1-PRODUCT($I$4:I15)</f>
        <v>0.26200165417334909</v>
      </c>
    </row>
    <row r="16" spans="1:10">
      <c r="A16">
        <v>13</v>
      </c>
      <c r="B16" s="68">
        <v>2.8000000000000001E-2</v>
      </c>
      <c r="C16" s="69">
        <f t="shared" si="0"/>
        <v>0.97199999999999998</v>
      </c>
      <c r="D16" s="68">
        <f>1-PRODUCT($C$4:C16)</f>
        <v>0.30870813845496814</v>
      </c>
      <c r="G16" s="124">
        <v>13</v>
      </c>
      <c r="H16" s="68">
        <v>2.5000000000000001E-2</v>
      </c>
      <c r="I16" s="69">
        <f t="shared" si="1"/>
        <v>0.97499999999999998</v>
      </c>
      <c r="J16" s="68">
        <f>1-PRODUCT($I$4:I16)</f>
        <v>0.28045161281901543</v>
      </c>
    </row>
    <row r="17" spans="1:10">
      <c r="A17">
        <v>14</v>
      </c>
      <c r="B17" s="68">
        <v>2.8000000000000001E-2</v>
      </c>
      <c r="C17" s="69">
        <f t="shared" si="0"/>
        <v>0.97199999999999998</v>
      </c>
      <c r="D17" s="68">
        <f>1-PRODUCT($C$4:C17)</f>
        <v>0.32806431057822905</v>
      </c>
      <c r="G17" s="124">
        <v>14</v>
      </c>
      <c r="H17" s="68">
        <v>2.5000000000000001E-2</v>
      </c>
      <c r="I17" s="69">
        <f t="shared" si="1"/>
        <v>0.97499999999999998</v>
      </c>
      <c r="J17" s="68">
        <f>1-PRODUCT($I$4:I17)</f>
        <v>0.29844032249854002</v>
      </c>
    </row>
    <row r="18" spans="1:10">
      <c r="A18">
        <v>15</v>
      </c>
      <c r="B18" s="68">
        <v>2.8000000000000001E-2</v>
      </c>
      <c r="C18" s="69">
        <f t="shared" si="0"/>
        <v>0.97199999999999998</v>
      </c>
      <c r="D18" s="68">
        <f>1-PRODUCT($C$4:C18)</f>
        <v>0.34687850988203861</v>
      </c>
      <c r="G18" s="124">
        <v>15</v>
      </c>
      <c r="H18" s="68">
        <v>2.5000000000000001E-2</v>
      </c>
      <c r="I18" s="69">
        <f t="shared" si="1"/>
        <v>0.97499999999999998</v>
      </c>
      <c r="J18" s="68">
        <f>1-PRODUCT($I$4:I18)</f>
        <v>0.31597931443607652</v>
      </c>
    </row>
    <row r="19" spans="1:10">
      <c r="A19">
        <v>16</v>
      </c>
      <c r="B19" s="68">
        <v>2.8000000000000001E-2</v>
      </c>
      <c r="C19" s="69">
        <f t="shared" si="0"/>
        <v>0.97199999999999998</v>
      </c>
      <c r="D19" s="68">
        <f>1-PRODUCT($C$4:C19)</f>
        <v>0.36516591160534151</v>
      </c>
      <c r="G19" s="124">
        <v>16</v>
      </c>
      <c r="H19" s="68">
        <v>2.5000000000000001E-2</v>
      </c>
      <c r="I19" s="69">
        <f t="shared" si="1"/>
        <v>0.97499999999999998</v>
      </c>
      <c r="J19" s="68">
        <f>1-PRODUCT($I$4:I19)</f>
        <v>0.33307983157517462</v>
      </c>
    </row>
    <row r="20" spans="1:10">
      <c r="A20">
        <v>17</v>
      </c>
      <c r="B20" s="68">
        <v>2.8000000000000001E-2</v>
      </c>
      <c r="C20" s="69">
        <f t="shared" si="0"/>
        <v>0.97199999999999998</v>
      </c>
      <c r="D20" s="68">
        <f>1-PRODUCT($C$4:C20)</f>
        <v>0.38294126608039192</v>
      </c>
      <c r="G20" s="124">
        <v>17</v>
      </c>
      <c r="H20" s="68">
        <v>2.5000000000000001E-2</v>
      </c>
      <c r="I20" s="69">
        <f t="shared" si="1"/>
        <v>0.97499999999999998</v>
      </c>
      <c r="J20" s="68">
        <f>1-PRODUCT($I$4:I20)</f>
        <v>0.3497528357857953</v>
      </c>
    </row>
    <row r="21" spans="1:10">
      <c r="A21">
        <v>18</v>
      </c>
      <c r="B21" s="68">
        <v>2.8000000000000001E-2</v>
      </c>
      <c r="C21" s="69">
        <f t="shared" si="0"/>
        <v>0.97199999999999998</v>
      </c>
      <c r="D21" s="68">
        <f>1-PRODUCT($C$4:C21)</f>
        <v>0.40021891063014092</v>
      </c>
      <c r="G21" s="124">
        <v>18</v>
      </c>
      <c r="H21" s="68">
        <v>2.5000000000000001E-2</v>
      </c>
      <c r="I21" s="69">
        <f t="shared" si="1"/>
        <v>0.97499999999999998</v>
      </c>
      <c r="J21" s="68">
        <f>1-PRODUCT($I$4:I21)</f>
        <v>0.36600901489115045</v>
      </c>
    </row>
    <row r="22" spans="1:10">
      <c r="A22">
        <v>19</v>
      </c>
      <c r="B22" s="68">
        <v>2.8000000000000001E-2</v>
      </c>
      <c r="C22" s="69">
        <f t="shared" si="0"/>
        <v>0.97199999999999998</v>
      </c>
      <c r="D22" s="68">
        <f>1-PRODUCT($C$4:C22)</f>
        <v>0.41701278113249696</v>
      </c>
      <c r="G22" s="124">
        <v>19</v>
      </c>
      <c r="H22" s="68">
        <v>2.5000000000000001E-2</v>
      </c>
      <c r="I22" s="69">
        <f t="shared" si="1"/>
        <v>0.97499999999999998</v>
      </c>
      <c r="J22" s="68">
        <f>1-PRODUCT($I$4:I22)</f>
        <v>0.38185878951887176</v>
      </c>
    </row>
    <row r="23" spans="1:10">
      <c r="A23">
        <v>20</v>
      </c>
      <c r="B23" s="68">
        <v>2.8000000000000001E-2</v>
      </c>
      <c r="C23" s="69">
        <f t="shared" si="0"/>
        <v>0.97199999999999998</v>
      </c>
      <c r="D23" s="68">
        <f>1-PRODUCT($C$4:C23)</f>
        <v>0.43333642326078703</v>
      </c>
      <c r="G23" s="124">
        <v>20</v>
      </c>
      <c r="H23" s="68">
        <v>2.5000000000000001E-2</v>
      </c>
      <c r="I23" s="69">
        <f t="shared" si="1"/>
        <v>0.97499999999999998</v>
      </c>
      <c r="J23" s="68">
        <f>1-PRODUCT($I$4:I23)</f>
        <v>0.39731231978089998</v>
      </c>
    </row>
    <row r="24" spans="1:10">
      <c r="A24">
        <v>21</v>
      </c>
      <c r="B24" s="68">
        <v>2.8000000000000001E-2</v>
      </c>
      <c r="C24" s="69">
        <f t="shared" si="0"/>
        <v>0.97199999999999998</v>
      </c>
      <c r="D24" s="68">
        <f>1-PRODUCT($C$4:C24)</f>
        <v>0.44920300340948505</v>
      </c>
      <c r="G24" s="124">
        <v>21</v>
      </c>
      <c r="H24" s="68">
        <v>2.5000000000000001E-2</v>
      </c>
      <c r="I24" s="69">
        <f t="shared" si="1"/>
        <v>0.97499999999999998</v>
      </c>
      <c r="J24" s="68">
        <f>1-PRODUCT($I$4:I24)</f>
        <v>0.41237951178637744</v>
      </c>
    </row>
    <row r="25" spans="1:10">
      <c r="A25">
        <v>22</v>
      </c>
      <c r="B25" s="68">
        <v>2.8000000000000001E-2</v>
      </c>
      <c r="C25" s="69">
        <f t="shared" si="0"/>
        <v>0.97199999999999998</v>
      </c>
      <c r="D25" s="68">
        <f>1-PRODUCT($C$4:C25)</f>
        <v>0.46462531931401951</v>
      </c>
      <c r="G25" s="124">
        <v>22</v>
      </c>
      <c r="H25" s="68">
        <v>2.5000000000000001E-2</v>
      </c>
      <c r="I25" s="69">
        <f t="shared" si="1"/>
        <v>0.97499999999999998</v>
      </c>
      <c r="J25" s="68">
        <f>1-PRODUCT($I$4:I25)</f>
        <v>0.42707002399171801</v>
      </c>
    </row>
    <row r="26" spans="1:10">
      <c r="A26">
        <v>23</v>
      </c>
      <c r="B26" s="68">
        <v>2.8000000000000001E-2</v>
      </c>
      <c r="C26" s="69">
        <f t="shared" si="0"/>
        <v>0.97199999999999998</v>
      </c>
      <c r="D26" s="68">
        <f>1-PRODUCT($C$4:C26)</f>
        <v>0.47961581037322698</v>
      </c>
      <c r="G26" s="124">
        <v>23</v>
      </c>
      <c r="H26" s="68">
        <v>2.5000000000000001E-2</v>
      </c>
      <c r="I26" s="69">
        <f t="shared" si="1"/>
        <v>0.97499999999999998</v>
      </c>
      <c r="J26" s="68">
        <f>1-PRODUCT($I$4:I26)</f>
        <v>0.44139327339192502</v>
      </c>
    </row>
    <row r="27" spans="1:10">
      <c r="A27">
        <v>24</v>
      </c>
      <c r="B27" s="68">
        <v>2.8000000000000001E-2</v>
      </c>
      <c r="C27" s="69">
        <f t="shared" si="0"/>
        <v>0.97199999999999998</v>
      </c>
      <c r="D27" s="68">
        <f>1-PRODUCT($C$4:C27)</f>
        <v>0.49418656768277669</v>
      </c>
      <c r="G27" s="124">
        <v>24</v>
      </c>
      <c r="H27" s="68">
        <v>2.5000000000000001E-2</v>
      </c>
      <c r="I27" s="69">
        <f t="shared" si="1"/>
        <v>0.97499999999999998</v>
      </c>
      <c r="J27" s="68">
        <f>1-PRODUCT($I$4:I27)</f>
        <v>0.4553584415571269</v>
      </c>
    </row>
    <row r="28" spans="1:10">
      <c r="A28">
        <v>25</v>
      </c>
      <c r="B28" s="68">
        <v>2.8000000000000001E-2</v>
      </c>
      <c r="C28" s="69">
        <f t="shared" si="0"/>
        <v>0.97199999999999998</v>
      </c>
      <c r="D28" s="68">
        <f>1-PRODUCT($C$4:C28)</f>
        <v>0.50834934378765895</v>
      </c>
      <c r="G28" s="124">
        <v>25</v>
      </c>
      <c r="H28" s="68">
        <v>2.5000000000000001E-2</v>
      </c>
      <c r="I28" s="69">
        <f t="shared" si="1"/>
        <v>0.97499999999999998</v>
      </c>
      <c r="J28" s="68">
        <f>1-PRODUCT($I$4:I28)</f>
        <v>0.46897448051819879</v>
      </c>
    </row>
    <row r="29" spans="1:10">
      <c r="A29">
        <v>26</v>
      </c>
      <c r="B29" s="68">
        <v>2.8000000000000001E-2</v>
      </c>
      <c r="C29" s="69">
        <f t="shared" si="0"/>
        <v>0.97199999999999998</v>
      </c>
      <c r="D29" s="68">
        <f>1-PRODUCT($C$4:C29)</f>
        <v>0.52211556216160449</v>
      </c>
      <c r="G29" s="124">
        <v>26</v>
      </c>
      <c r="H29" s="68">
        <v>2.5000000000000001E-2</v>
      </c>
      <c r="I29" s="69">
        <f t="shared" si="1"/>
        <v>0.97499999999999998</v>
      </c>
      <c r="J29" s="68">
        <f>1-PRODUCT($I$4:I29)</f>
        <v>0.4822501185052438</v>
      </c>
    </row>
    <row r="30" spans="1:10">
      <c r="A30">
        <v>27</v>
      </c>
      <c r="B30" s="68">
        <v>2.8000000000000001E-2</v>
      </c>
      <c r="C30" s="69">
        <f t="shared" si="0"/>
        <v>0.97199999999999998</v>
      </c>
      <c r="D30" s="68">
        <f>1-PRODUCT($C$4:C30)</f>
        <v>0.53549632642107958</v>
      </c>
      <c r="G30" s="124">
        <v>27</v>
      </c>
      <c r="H30" s="68">
        <v>2.5000000000000001E-2</v>
      </c>
      <c r="I30" s="69">
        <f t="shared" si="1"/>
        <v>0.97499999999999998</v>
      </c>
      <c r="J30" s="68">
        <f>1-PRODUCT($I$4:I30)</f>
        <v>0.49519386554261269</v>
      </c>
    </row>
    <row r="31" spans="1:10">
      <c r="A31">
        <v>28</v>
      </c>
      <c r="B31" s="68">
        <v>2.8000000000000001E-2</v>
      </c>
      <c r="C31" s="69">
        <f t="shared" si="0"/>
        <v>0.97199999999999998</v>
      </c>
      <c r="D31" s="68">
        <f>1-PRODUCT($C$4:C31)</f>
        <v>0.54850242928128934</v>
      </c>
      <c r="G31" s="124">
        <v>28</v>
      </c>
      <c r="H31" s="68">
        <v>2.5000000000000001E-2</v>
      </c>
      <c r="I31" s="69">
        <f t="shared" si="1"/>
        <v>0.97499999999999998</v>
      </c>
      <c r="J31" s="68">
        <f>1-PRODUCT($I$4:I31)</f>
        <v>0.50781401890404743</v>
      </c>
    </row>
    <row r="32" spans="1:10">
      <c r="A32">
        <v>29</v>
      </c>
      <c r="B32" s="68">
        <v>2.8000000000000001E-2</v>
      </c>
      <c r="C32" s="69">
        <f t="shared" si="0"/>
        <v>0.97199999999999998</v>
      </c>
      <c r="D32" s="68">
        <f>1-PRODUCT($C$4:C32)</f>
        <v>0.56114436126141332</v>
      </c>
      <c r="G32" s="124">
        <v>29</v>
      </c>
      <c r="H32" s="68">
        <v>2.5000000000000001E-2</v>
      </c>
      <c r="I32" s="69">
        <f t="shared" si="1"/>
        <v>0.97499999999999998</v>
      </c>
      <c r="J32" s="68">
        <f>1-PRODUCT($I$4:I32)</f>
        <v>0.52011866843144627</v>
      </c>
    </row>
    <row r="33" spans="1:10">
      <c r="A33">
        <v>30</v>
      </c>
      <c r="B33" s="68">
        <v>2.8000000000000001E-2</v>
      </c>
      <c r="C33" s="69">
        <f t="shared" si="0"/>
        <v>0.97199999999999998</v>
      </c>
      <c r="D33" s="68">
        <f>1-PRODUCT($C$4:C33)</f>
        <v>0.57343231914609372</v>
      </c>
      <c r="G33" s="124">
        <v>30</v>
      </c>
      <c r="H33" s="68">
        <v>2.5000000000000001E-2</v>
      </c>
      <c r="I33" s="69">
        <f t="shared" si="1"/>
        <v>0.97499999999999998</v>
      </c>
      <c r="J33" s="68">
        <f>1-PRODUCT($I$4:I33)</f>
        <v>0.53211570172066014</v>
      </c>
    </row>
    <row r="34" spans="1:10">
      <c r="A34">
        <v>31</v>
      </c>
      <c r="B34" s="68">
        <v>2.8000000000000001E-2</v>
      </c>
      <c r="C34" s="69">
        <f t="shared" si="0"/>
        <v>0.97199999999999998</v>
      </c>
      <c r="D34" s="68">
        <f>1-PRODUCT($C$4:C34)</f>
        <v>0.58537621421000308</v>
      </c>
      <c r="G34" s="124">
        <v>31</v>
      </c>
      <c r="H34" s="68">
        <v>2.5000000000000001E-2</v>
      </c>
      <c r="I34" s="69">
        <f t="shared" si="1"/>
        <v>0.97499999999999998</v>
      </c>
      <c r="J34" s="68">
        <f>1-PRODUCT($I$4:I34)</f>
        <v>0.54381280917764352</v>
      </c>
    </row>
    <row r="35" spans="1:10">
      <c r="A35">
        <v>32</v>
      </c>
      <c r="B35" s="68">
        <v>2.8000000000000001E-2</v>
      </c>
      <c r="C35" s="69">
        <f t="shared" si="0"/>
        <v>0.97199999999999998</v>
      </c>
      <c r="D35" s="83" t="s">
        <v>756</v>
      </c>
      <c r="G35" s="124">
        <v>32</v>
      </c>
      <c r="H35" s="68">
        <v>2.5000000000000001E-2</v>
      </c>
      <c r="I35" s="69">
        <f t="shared" si="1"/>
        <v>0.97499999999999998</v>
      </c>
      <c r="J35" s="68">
        <f>1-PRODUCT($I$4:I35)</f>
        <v>0.55521748894820244</v>
      </c>
    </row>
    <row r="36" spans="1:10">
      <c r="G36" s="124">
        <v>33</v>
      </c>
      <c r="H36" s="68">
        <v>2.5000000000000001E-2</v>
      </c>
      <c r="I36" s="69">
        <f t="shared" si="1"/>
        <v>0.97499999999999998</v>
      </c>
      <c r="J36" s="68">
        <f>1-PRODUCT($I$4:I36)</f>
        <v>0.56633705172449744</v>
      </c>
    </row>
    <row r="37" spans="1:10">
      <c r="G37" s="124">
        <v>34</v>
      </c>
      <c r="H37" s="68">
        <v>2.5000000000000001E-2</v>
      </c>
      <c r="I37" s="69">
        <f t="shared" si="1"/>
        <v>0.97499999999999998</v>
      </c>
      <c r="J37" s="68">
        <f>1-PRODUCT($I$4:I37)</f>
        <v>0.5771786254313851</v>
      </c>
    </row>
    <row r="38" spans="1:10">
      <c r="G38" s="124">
        <v>35</v>
      </c>
      <c r="H38" s="68">
        <v>2.5000000000000001E-2</v>
      </c>
      <c r="I38" s="69">
        <f t="shared" si="1"/>
        <v>0.97499999999999998</v>
      </c>
      <c r="J38" s="68">
        <f>1-PRODUCT($I$4:I38)</f>
        <v>0.58774915979560038</v>
      </c>
    </row>
    <row r="39" spans="1:10">
      <c r="G39" s="124">
        <v>36</v>
      </c>
      <c r="H39" s="68">
        <v>2.5000000000000001E-2</v>
      </c>
      <c r="I39" s="69">
        <f t="shared" si="1"/>
        <v>0.97499999999999998</v>
      </c>
      <c r="J39" s="68">
        <f>1-PRODUCT($I$4:I39)</f>
        <v>0.59805543080071044</v>
      </c>
    </row>
    <row r="40" spans="1:10">
      <c r="G40" s="124">
        <v>37</v>
      </c>
      <c r="H40" s="68">
        <v>2.5000000000000001E-2</v>
      </c>
      <c r="I40" s="69">
        <f t="shared" si="1"/>
        <v>0.97499999999999998</v>
      </c>
      <c r="J40" s="68">
        <f>1-PRODUCT($I$4:I40)</f>
        <v>0.60810404503069271</v>
      </c>
    </row>
    <row r="41" spans="1:10">
      <c r="G41" s="124">
        <v>38</v>
      </c>
      <c r="H41" s="68">
        <v>2.5000000000000001E-2</v>
      </c>
      <c r="I41" s="69">
        <f t="shared" si="1"/>
        <v>0.97499999999999998</v>
      </c>
      <c r="J41" s="68">
        <f>1-PRODUCT($I$4:I41)</f>
        <v>0.61790144390492541</v>
      </c>
    </row>
    <row r="42" spans="1:10">
      <c r="G42" s="124">
        <v>39</v>
      </c>
      <c r="H42" s="68">
        <v>2.5000000000000001E-2</v>
      </c>
      <c r="I42" s="69">
        <f t="shared" si="1"/>
        <v>0.97499999999999998</v>
      </c>
      <c r="J42" s="68">
        <f>1-PRODUCT($I$4:I42)</f>
        <v>0.62745390780730226</v>
      </c>
    </row>
    <row r="43" spans="1:10">
      <c r="G43" s="124">
        <v>40</v>
      </c>
      <c r="H43" s="68">
        <v>2.5000000000000001E-2</v>
      </c>
      <c r="I43" s="69">
        <f t="shared" si="1"/>
        <v>0.97499999999999998</v>
      </c>
      <c r="J43" s="68">
        <f>1-PRODUCT($I$4:I43)</f>
        <v>0.63676756011211966</v>
      </c>
    </row>
    <row r="44" spans="1:10">
      <c r="G44" s="124">
        <v>41</v>
      </c>
      <c r="H44" s="68">
        <v>2.5000000000000001E-2</v>
      </c>
      <c r="I44" s="69">
        <f t="shared" si="1"/>
        <v>0.97499999999999998</v>
      </c>
      <c r="J44" s="68">
        <f>1-PRODUCT($I$4:I44)</f>
        <v>0.64584837110931681</v>
      </c>
    </row>
    <row r="45" spans="1:10">
      <c r="G45" s="124">
        <v>42</v>
      </c>
      <c r="H45" s="68">
        <v>2.5000000000000001E-2</v>
      </c>
      <c r="I45" s="69">
        <f t="shared" si="1"/>
        <v>0.97499999999999998</v>
      </c>
      <c r="J45" s="68">
        <f>1-PRODUCT($I$4:I45)</f>
        <v>0.65470216183158381</v>
      </c>
    </row>
    <row r="46" spans="1:10">
      <c r="G46" s="124">
        <v>43</v>
      </c>
      <c r="H46" s="68">
        <v>2.5000000000000001E-2</v>
      </c>
      <c r="I46" s="69">
        <f t="shared" si="1"/>
        <v>0.97499999999999998</v>
      </c>
      <c r="J46" s="68">
        <f>1-PRODUCT($I$4:I46)</f>
        <v>0.66333460778579423</v>
      </c>
    </row>
    <row r="47" spans="1:10">
      <c r="G47" s="124">
        <v>44</v>
      </c>
      <c r="H47" s="68">
        <v>2.5000000000000001E-2</v>
      </c>
      <c r="I47" s="69">
        <f t="shared" si="1"/>
        <v>0.97499999999999998</v>
      </c>
      <c r="J47" s="68">
        <f>1-PRODUCT($I$4:I47)</f>
        <v>0.67175124259114938</v>
      </c>
    </row>
    <row r="48" spans="1:10">
      <c r="G48" s="124">
        <v>45</v>
      </c>
      <c r="H48" s="68">
        <v>2.5000000000000001E-2</v>
      </c>
      <c r="I48" s="69">
        <f t="shared" si="1"/>
        <v>0.97499999999999998</v>
      </c>
      <c r="J48" s="68">
        <f>1-PRODUCT($I$4:I48)</f>
        <v>0.67995746152637071</v>
      </c>
    </row>
    <row r="49" spans="7:10">
      <c r="G49" s="124">
        <v>46</v>
      </c>
      <c r="H49" s="68">
        <v>2.5000000000000001E-2</v>
      </c>
      <c r="I49" s="69">
        <f t="shared" si="1"/>
        <v>0.97499999999999998</v>
      </c>
      <c r="J49" s="68">
        <f>1-PRODUCT($I$4:I49)</f>
        <v>0.68795852498821142</v>
      </c>
    </row>
    <row r="50" spans="7:10">
      <c r="G50" s="124">
        <v>47</v>
      </c>
      <c r="H50" s="68">
        <v>2.5000000000000001E-2</v>
      </c>
      <c r="I50" s="69">
        <f t="shared" si="1"/>
        <v>0.97499999999999998</v>
      </c>
      <c r="J50" s="68">
        <f>1-PRODUCT($I$4:I50)</f>
        <v>0.69575956186350618</v>
      </c>
    </row>
    <row r="51" spans="7:10">
      <c r="G51" s="124">
        <v>48</v>
      </c>
      <c r="H51" s="68">
        <v>2.5000000000000001E-2</v>
      </c>
      <c r="I51" s="69">
        <f t="shared" si="1"/>
        <v>0.97499999999999998</v>
      </c>
      <c r="J51" s="68">
        <f>1-PRODUCT($I$4:I51)</f>
        <v>0.70336557281691858</v>
      </c>
    </row>
    <row r="52" spans="7:10">
      <c r="G52" s="124">
        <v>49</v>
      </c>
      <c r="H52" s="68">
        <v>2.5000000000000001E-2</v>
      </c>
      <c r="I52" s="69">
        <f t="shared" si="1"/>
        <v>0.97499999999999998</v>
      </c>
      <c r="J52" s="68">
        <f>1-PRODUCT($I$4:I52)</f>
        <v>0.71078143349649558</v>
      </c>
    </row>
    <row r="53" spans="7:10">
      <c r="G53" s="124">
        <v>50</v>
      </c>
      <c r="H53" s="68">
        <v>2.5000000000000001E-2</v>
      </c>
      <c r="I53" s="69">
        <f t="shared" si="1"/>
        <v>0.97499999999999998</v>
      </c>
      <c r="J53" s="68">
        <f>1-PRODUCT($I$4:I53)</f>
        <v>0.71801189765908324</v>
      </c>
    </row>
    <row r="54" spans="7:10">
      <c r="G54" s="124">
        <v>51</v>
      </c>
      <c r="H54" s="68">
        <v>2.5000000000000001E-2</v>
      </c>
      <c r="I54" s="69">
        <f t="shared" si="1"/>
        <v>0.97499999999999998</v>
      </c>
      <c r="J54" s="68">
        <f>1-PRODUCT($I$4:I54)</f>
        <v>0.72506160021760613</v>
      </c>
    </row>
    <row r="55" spans="7:10">
      <c r="G55" s="124">
        <v>52</v>
      </c>
      <c r="H55" s="68">
        <v>2.5000000000000001E-2</v>
      </c>
      <c r="I55" s="69">
        <f t="shared" si="1"/>
        <v>0.97499999999999998</v>
      </c>
      <c r="J55" s="68">
        <f>1-PRODUCT($I$4:I55)</f>
        <v>0.73193506021216592</v>
      </c>
    </row>
    <row r="56" spans="7:10">
      <c r="G56" s="124">
        <v>53</v>
      </c>
      <c r="H56" s="68">
        <v>2.5000000000000001E-2</v>
      </c>
      <c r="I56" s="69">
        <f t="shared" si="1"/>
        <v>0.97499999999999998</v>
      </c>
      <c r="J56" s="68">
        <f>1-PRODUCT($I$4:I56)</f>
        <v>0.73863668370686186</v>
      </c>
    </row>
    <row r="57" spans="7:10">
      <c r="G57" s="124">
        <v>54</v>
      </c>
      <c r="H57" s="68">
        <v>2.5000000000000001E-2</v>
      </c>
      <c r="I57" s="69">
        <f t="shared" si="1"/>
        <v>0.97499999999999998</v>
      </c>
      <c r="J57" s="68">
        <f>1-PRODUCT($I$4:I57)</f>
        <v>0.74517076661419024</v>
      </c>
    </row>
    <row r="58" spans="7:10">
      <c r="G58" s="124">
        <v>55</v>
      </c>
      <c r="H58" s="68">
        <v>2.5000000000000001E-2</v>
      </c>
      <c r="I58" s="69">
        <f t="shared" si="1"/>
        <v>0.97499999999999998</v>
      </c>
      <c r="J58" s="68">
        <f>1-PRODUCT($I$4:I58)</f>
        <v>0.75154149744883558</v>
      </c>
    </row>
    <row r="59" spans="7:10">
      <c r="G59" s="124">
        <v>56</v>
      </c>
      <c r="H59" s="68">
        <v>2.5000000000000001E-2</v>
      </c>
      <c r="I59" s="69">
        <f t="shared" si="1"/>
        <v>0.97499999999999998</v>
      </c>
      <c r="J59" s="68">
        <f>1-PRODUCT($I$4:I59)</f>
        <v>0.75775296001261472</v>
      </c>
    </row>
    <row r="60" spans="7:10">
      <c r="G60" s="124">
        <v>57</v>
      </c>
      <c r="H60" s="68">
        <v>2.3E-2</v>
      </c>
      <c r="I60" s="69">
        <f t="shared" si="1"/>
        <v>0.97699999999999998</v>
      </c>
      <c r="J60" s="68">
        <f>1-PRODUCT($I$4:I60)</f>
        <v>0.76332464193232452</v>
      </c>
    </row>
    <row r="61" spans="7:10">
      <c r="G61" s="124">
        <v>58</v>
      </c>
      <c r="H61" s="68">
        <v>2.3E-2</v>
      </c>
      <c r="I61" s="69">
        <f t="shared" si="1"/>
        <v>0.97699999999999998</v>
      </c>
      <c r="J61" s="68">
        <f>1-PRODUCT($I$4:I61)</f>
        <v>0.7687681751678811</v>
      </c>
    </row>
    <row r="62" spans="7:10">
      <c r="G62" s="124">
        <v>59</v>
      </c>
      <c r="H62" s="68">
        <v>2.3E-2</v>
      </c>
      <c r="I62" s="69">
        <f t="shared" si="1"/>
        <v>0.97699999999999998</v>
      </c>
      <c r="J62" s="68">
        <f>1-PRODUCT($I$4:I62)</f>
        <v>0.77408650713901983</v>
      </c>
    </row>
    <row r="63" spans="7:10">
      <c r="G63" s="124">
        <v>60</v>
      </c>
      <c r="H63" s="68">
        <v>2.3E-2</v>
      </c>
      <c r="I63" s="69">
        <f t="shared" si="1"/>
        <v>0.97699999999999998</v>
      </c>
      <c r="J63" s="68">
        <f>1-PRODUCT($I$4:I63)</f>
        <v>0.77928251747482236</v>
      </c>
    </row>
    <row r="64" spans="7:10">
      <c r="G64" s="124">
        <v>61</v>
      </c>
      <c r="H64" s="68">
        <v>2.3E-2</v>
      </c>
      <c r="I64" s="69">
        <f t="shared" si="1"/>
        <v>0.97699999999999998</v>
      </c>
      <c r="J64" s="68">
        <f>1-PRODUCT($I$4:I64)</f>
        <v>0.78435901957290144</v>
      </c>
    </row>
    <row r="65" spans="7:10">
      <c r="G65" s="124">
        <v>62</v>
      </c>
      <c r="H65" s="68">
        <v>2.3E-2</v>
      </c>
      <c r="I65" s="69">
        <f t="shared" si="1"/>
        <v>0.97699999999999998</v>
      </c>
      <c r="J65" s="68">
        <f>1-PRODUCT($I$4:I65)</f>
        <v>0.78931876212272467</v>
      </c>
    </row>
    <row r="66" spans="7:10">
      <c r="I66" s="69">
        <f t="shared" si="1"/>
        <v>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8"/>
  <dimension ref="A1:BN123"/>
  <sheetViews>
    <sheetView zoomScale="85" zoomScaleNormal="85" workbookViewId="0">
      <pane xSplit="3" ySplit="3" topLeftCell="AJ4" activePane="bottomRight" state="frozen"/>
      <selection pane="topRight" activeCell="C1" sqref="C1"/>
      <selection pane="bottomLeft" activeCell="A4" sqref="A4"/>
      <selection pane="bottomRight" activeCell="AS36" sqref="AS36"/>
    </sheetView>
  </sheetViews>
  <sheetFormatPr defaultRowHeight="12.75"/>
  <cols>
    <col min="1" max="1" width="0" hidden="1" customWidth="1"/>
    <col min="3" max="3" width="6.28515625" customWidth="1"/>
    <col min="4" max="5" width="6.28515625" style="122" customWidth="1"/>
    <col min="6" max="6" width="14.28515625" customWidth="1"/>
    <col min="7" max="7" width="17" customWidth="1"/>
    <col min="9" max="9" width="13.42578125" customWidth="1"/>
    <col min="10" max="10" width="11.5703125" customWidth="1"/>
    <col min="12" max="12" width="15.28515625" customWidth="1"/>
    <col min="13" max="13" width="15.140625" customWidth="1"/>
    <col min="15" max="20" width="9.140625" customWidth="1"/>
    <col min="21" max="21" width="9.140625" style="94" customWidth="1"/>
    <col min="22" max="22" width="16.7109375" customWidth="1"/>
    <col min="23" max="23" width="9.140625" style="96" customWidth="1"/>
    <col min="24" max="26" width="12.85546875" style="96" customWidth="1"/>
    <col min="27" max="27" width="9.140625" style="96"/>
    <col min="28" max="28" width="13.140625" style="96" customWidth="1"/>
    <col min="29" max="29" width="9.140625" style="96"/>
    <col min="30" max="30" width="12.7109375" style="96" customWidth="1"/>
    <col min="31" max="31" width="12.85546875" style="96" customWidth="1"/>
    <col min="32" max="33" width="9.140625" style="96"/>
    <col min="34" max="34" width="12.85546875" style="116" bestFit="1" customWidth="1"/>
    <col min="35" max="40" width="9.140625" style="116"/>
    <col min="41" max="42" width="11.7109375" style="116" bestFit="1" customWidth="1"/>
    <col min="43" max="43" width="12.85546875" style="116" bestFit="1" customWidth="1"/>
    <col min="44" max="46" width="9.140625" style="116"/>
    <col min="47" max="48" width="12.85546875" style="116" bestFit="1" customWidth="1"/>
    <col min="49" max="50" width="12.85546875" style="116" customWidth="1"/>
    <col min="51" max="55" width="12.85546875" style="118" customWidth="1"/>
    <col min="56" max="56" width="9.140625" style="116"/>
    <col min="65" max="65" width="14" customWidth="1"/>
    <col min="66" max="66" width="17.85546875" customWidth="1"/>
  </cols>
  <sheetData>
    <row r="1" spans="1:66" ht="26.25" thickBot="1">
      <c r="A1" s="156" t="s">
        <v>1140</v>
      </c>
      <c r="B1" s="156" t="s">
        <v>1135</v>
      </c>
      <c r="C1" s="156" t="s">
        <v>1133</v>
      </c>
      <c r="D1" s="121"/>
      <c r="E1" s="121"/>
      <c r="G1" s="84">
        <v>100</v>
      </c>
      <c r="H1" s="85">
        <v>700</v>
      </c>
      <c r="I1" s="85">
        <v>2000</v>
      </c>
      <c r="J1" s="85">
        <v>2500</v>
      </c>
      <c r="K1" s="85">
        <v>6000</v>
      </c>
      <c r="L1" s="85">
        <v>10000</v>
      </c>
      <c r="M1" s="85">
        <v>14000</v>
      </c>
      <c r="N1" s="85">
        <v>36000</v>
      </c>
      <c r="O1" s="85">
        <v>64000</v>
      </c>
      <c r="P1" s="85">
        <v>100000</v>
      </c>
      <c r="Z1" s="101"/>
      <c r="AA1" s="95" t="s">
        <v>1164</v>
      </c>
    </row>
    <row r="2" spans="1:66" ht="51" customHeight="1" thickBot="1">
      <c r="A2" s="157"/>
      <c r="B2" s="157"/>
      <c r="C2" s="157"/>
      <c r="F2" s="62" t="s">
        <v>1116</v>
      </c>
      <c r="G2" s="62" t="s">
        <v>1117</v>
      </c>
      <c r="H2" s="63" t="s">
        <v>1120</v>
      </c>
      <c r="I2" s="37" t="s">
        <v>1121</v>
      </c>
      <c r="J2" s="62" t="s">
        <v>1122</v>
      </c>
      <c r="K2" s="63" t="s">
        <v>1123</v>
      </c>
      <c r="L2" s="37" t="s">
        <v>1124</v>
      </c>
      <c r="M2" s="62" t="s">
        <v>1125</v>
      </c>
      <c r="N2" s="63" t="s">
        <v>1126</v>
      </c>
      <c r="AD2" s="95" t="s">
        <v>1167</v>
      </c>
      <c r="AE2" s="96">
        <f>525/2100</f>
        <v>0.25</v>
      </c>
    </row>
    <row r="3" spans="1:66" ht="39" thickBot="1">
      <c r="A3" s="157"/>
      <c r="B3" s="157"/>
      <c r="C3" s="157"/>
      <c r="D3" s="121" t="s">
        <v>1240</v>
      </c>
      <c r="E3" s="121" t="s">
        <v>1241</v>
      </c>
      <c r="F3">
        <f t="shared" ref="F3:N3" si="0">VLOOKUP(F2,$BE$4:$BF$13,2,FALSE)</f>
        <v>4</v>
      </c>
      <c r="G3" s="96">
        <f t="shared" si="0"/>
        <v>5</v>
      </c>
      <c r="H3" s="96">
        <f t="shared" si="0"/>
        <v>6</v>
      </c>
      <c r="I3" s="96">
        <f t="shared" si="0"/>
        <v>8</v>
      </c>
      <c r="J3" s="96">
        <f t="shared" si="0"/>
        <v>7</v>
      </c>
      <c r="K3" s="96">
        <f t="shared" si="0"/>
        <v>11</v>
      </c>
      <c r="L3" s="96">
        <f t="shared" si="0"/>
        <v>13</v>
      </c>
      <c r="M3" s="96">
        <f t="shared" si="0"/>
        <v>10</v>
      </c>
      <c r="N3" s="96">
        <f t="shared" si="0"/>
        <v>12</v>
      </c>
      <c r="O3" s="37" t="s">
        <v>1139</v>
      </c>
      <c r="P3" s="37" t="s">
        <v>1128</v>
      </c>
      <c r="Q3" s="37" t="s">
        <v>1129</v>
      </c>
      <c r="R3" s="37" t="s">
        <v>1130</v>
      </c>
      <c r="S3" s="37" t="s">
        <v>1131</v>
      </c>
      <c r="T3" s="37" t="s">
        <v>1132</v>
      </c>
      <c r="U3" s="93" t="s">
        <v>887</v>
      </c>
      <c r="V3" s="93" t="s">
        <v>1158</v>
      </c>
      <c r="W3" s="95" t="s">
        <v>1155</v>
      </c>
      <c r="X3" s="95" t="s">
        <v>1159</v>
      </c>
      <c r="Y3" s="100" t="s">
        <v>1162</v>
      </c>
      <c r="Z3" s="95" t="s">
        <v>1161</v>
      </c>
      <c r="AA3" s="95" t="s">
        <v>1156</v>
      </c>
      <c r="AB3" s="95" t="s">
        <v>1157</v>
      </c>
      <c r="AC3" s="95" t="s">
        <v>1160</v>
      </c>
      <c r="AD3" s="95" t="s">
        <v>1166</v>
      </c>
      <c r="AE3" s="95" t="s">
        <v>1165</v>
      </c>
      <c r="AF3" s="95" t="s">
        <v>1175</v>
      </c>
      <c r="AG3" s="95" t="s">
        <v>1163</v>
      </c>
      <c r="AH3" s="115" t="s">
        <v>1221</v>
      </c>
      <c r="AI3" s="115" t="s">
        <v>1222</v>
      </c>
      <c r="AJ3" s="115" t="s">
        <v>1223</v>
      </c>
      <c r="AK3" s="115" t="s">
        <v>1224</v>
      </c>
      <c r="AL3" s="115" t="s">
        <v>1226</v>
      </c>
      <c r="AM3" s="115" t="s">
        <v>1227</v>
      </c>
      <c r="AN3" s="115" t="s">
        <v>1225</v>
      </c>
      <c r="AO3" s="115" t="s">
        <v>1228</v>
      </c>
      <c r="AP3" s="115" t="s">
        <v>1216</v>
      </c>
      <c r="AQ3" s="115" t="s">
        <v>1217</v>
      </c>
      <c r="AR3" s="115" t="s">
        <v>1218</v>
      </c>
      <c r="AS3" s="115" t="s">
        <v>1219</v>
      </c>
      <c r="AT3" s="115" t="s">
        <v>1229</v>
      </c>
      <c r="AU3" s="115" t="s">
        <v>1230</v>
      </c>
      <c r="AV3" s="115" t="s">
        <v>1231</v>
      </c>
      <c r="AW3" s="115" t="s">
        <v>1242</v>
      </c>
      <c r="AX3" s="115" t="s">
        <v>1233</v>
      </c>
      <c r="AY3" s="117" t="s">
        <v>1234</v>
      </c>
      <c r="AZ3" s="117" t="s">
        <v>1235</v>
      </c>
      <c r="BA3" s="117" t="s">
        <v>1236</v>
      </c>
      <c r="BB3" s="117" t="s">
        <v>1237</v>
      </c>
      <c r="BC3" s="117" t="s">
        <v>1238</v>
      </c>
      <c r="BD3" s="115"/>
      <c r="BE3" s="96"/>
      <c r="BF3" s="96" t="s">
        <v>1134</v>
      </c>
      <c r="BH3" t="s">
        <v>1220</v>
      </c>
      <c r="BL3" s="97" t="s">
        <v>1154</v>
      </c>
      <c r="BM3" s="98"/>
      <c r="BN3" t="s">
        <v>1168</v>
      </c>
    </row>
    <row r="4" spans="1:66">
      <c r="A4" s="155">
        <v>1</v>
      </c>
      <c r="B4">
        <v>1</v>
      </c>
      <c r="C4">
        <v>1</v>
      </c>
      <c r="E4" s="122">
        <v>3</v>
      </c>
      <c r="G4">
        <v>25</v>
      </c>
      <c r="O4">
        <f>SUM(F4:H4)+SUM(I4:K4)*2+SUM(L4:N4)*4</f>
        <v>25</v>
      </c>
      <c r="P4">
        <f>O4/2</f>
        <v>12.5</v>
      </c>
      <c r="Q4">
        <f>P4/2</f>
        <v>6.25</v>
      </c>
      <c r="U4" s="94">
        <v>10</v>
      </c>
      <c r="V4" s="105">
        <f>O4*0.7*0.5/1.2/(1+(200-U4)*0.005)</f>
        <v>3.7393162393162389</v>
      </c>
      <c r="W4" s="96">
        <f>O4*500</f>
        <v>12500</v>
      </c>
      <c r="X4" s="96">
        <f>V4*500</f>
        <v>1869.6581196581194</v>
      </c>
      <c r="Y4" s="96">
        <v>0.1</v>
      </c>
      <c r="Z4" s="96">
        <f>ROUNDUP((W4*Y4+X4*(1-Y4))/100,0)*100</f>
        <v>3000</v>
      </c>
      <c r="AB4" s="96">
        <v>1000</v>
      </c>
      <c r="AD4" s="96">
        <v>2000</v>
      </c>
      <c r="AG4" s="96">
        <f>SUM(AA4:AD4)</f>
        <v>3000</v>
      </c>
      <c r="AH4" s="120">
        <v>0.33333333333333331</v>
      </c>
      <c r="AI4" s="116">
        <v>1</v>
      </c>
      <c r="AJ4" s="116">
        <v>3</v>
      </c>
      <c r="AK4" s="116">
        <v>3</v>
      </c>
      <c r="AL4" s="120">
        <v>0.33333333333333331</v>
      </c>
      <c r="AM4" s="116">
        <v>2</v>
      </c>
      <c r="AN4" s="116">
        <v>4</v>
      </c>
      <c r="AO4" s="116">
        <f>AH4*AI4+POWER((1-AH4),AJ4)*AK4/AJ4</f>
        <v>0.62962962962962976</v>
      </c>
      <c r="AX4" s="116">
        <f>AL4*AM4+POWER((1-AL4),AJ4)*AN4/AJ4</f>
        <v>1.0617283950617284</v>
      </c>
      <c r="BE4" s="62" t="s">
        <v>1116</v>
      </c>
      <c r="BF4" s="96">
        <v>4</v>
      </c>
      <c r="BH4" s="119">
        <v>2</v>
      </c>
      <c r="BL4" s="98">
        <v>1</v>
      </c>
      <c r="BM4" s="61" t="s">
        <v>809</v>
      </c>
      <c r="BN4">
        <v>172800</v>
      </c>
    </row>
    <row r="5" spans="1:66">
      <c r="A5" s="155"/>
      <c r="B5">
        <v>1</v>
      </c>
      <c r="C5">
        <v>2</v>
      </c>
      <c r="E5" s="122">
        <v>4</v>
      </c>
      <c r="F5">
        <v>30</v>
      </c>
      <c r="O5">
        <f t="shared" ref="O5:O10" si="1">SUM(F5:H5)+SUM(I5:K5)*2+SUM(L5:N5)*4</f>
        <v>30</v>
      </c>
      <c r="P5">
        <f t="shared" ref="P5:Q5" si="2">O5/2</f>
        <v>15</v>
      </c>
      <c r="Q5">
        <f t="shared" si="2"/>
        <v>7.5</v>
      </c>
      <c r="U5" s="94">
        <v>15</v>
      </c>
      <c r="V5" s="96">
        <f>O5*0.7*0.5/1.2/(1+(200-U5)*0.005)</f>
        <v>4.545454545454545</v>
      </c>
      <c r="W5" s="106">
        <f>O5*500</f>
        <v>15000</v>
      </c>
      <c r="X5" s="96">
        <f t="shared" ref="X5:X49" si="3">V5*500</f>
        <v>2272.7272727272725</v>
      </c>
      <c r="Y5" s="103">
        <v>0.1</v>
      </c>
      <c r="Z5" s="96">
        <f t="shared" ref="Z5:Z49" si="4">ROUNDUP((W5*Y5+X5*(1-Y5))/100,0)*100</f>
        <v>3600</v>
      </c>
      <c r="AA5" s="96">
        <v>2500</v>
      </c>
      <c r="AC5" s="96">
        <v>1100</v>
      </c>
      <c r="AG5" s="96">
        <f t="shared" ref="AG5:AG49" si="5">SUM(AA5:AD5)</f>
        <v>3600</v>
      </c>
      <c r="AH5" s="120">
        <v>0.33333333333333331</v>
      </c>
      <c r="AI5" s="116">
        <v>1</v>
      </c>
      <c r="AJ5" s="116">
        <v>3</v>
      </c>
      <c r="AK5" s="116">
        <v>3</v>
      </c>
      <c r="AL5" s="120">
        <v>0.33333333333333331</v>
      </c>
      <c r="AM5" s="116">
        <v>2</v>
      </c>
      <c r="AN5" s="116">
        <v>4</v>
      </c>
      <c r="AO5" s="116">
        <f t="shared" ref="AO5:AO48" si="6">AH5*AI5+POWER((1-AH5),AJ5)*AK5/AJ5</f>
        <v>0.62962962962962976</v>
      </c>
      <c r="AX5" s="118">
        <f t="shared" ref="AX5:AX48" si="7">AL5*AM5+POWER((1-AL5),AJ5)*AN5/AJ5</f>
        <v>1.0617283950617284</v>
      </c>
      <c r="BE5" s="62" t="s">
        <v>1117</v>
      </c>
      <c r="BF5" s="96">
        <v>5</v>
      </c>
      <c r="BH5" s="119">
        <v>2</v>
      </c>
      <c r="BL5" s="98">
        <v>1</v>
      </c>
      <c r="BM5" s="62" t="s">
        <v>810</v>
      </c>
      <c r="BN5">
        <v>57600</v>
      </c>
    </row>
    <row r="6" spans="1:66" s="44" customFormat="1" ht="13.5" thickBot="1">
      <c r="A6" s="155"/>
      <c r="C6" s="43" t="s">
        <v>1127</v>
      </c>
      <c r="D6" s="43">
        <v>1</v>
      </c>
      <c r="E6" s="43">
        <v>4</v>
      </c>
      <c r="F6" s="44">
        <v>25</v>
      </c>
      <c r="G6" s="44">
        <v>20</v>
      </c>
      <c r="O6" s="44">
        <f t="shared" si="1"/>
        <v>45</v>
      </c>
      <c r="P6" s="44">
        <f t="shared" ref="P6:Q6" si="8">O6/2</f>
        <v>22.5</v>
      </c>
      <c r="Q6" s="44">
        <f t="shared" si="8"/>
        <v>11.25</v>
      </c>
      <c r="R6" s="44">
        <f>SUM(O4:O6)</f>
        <v>100</v>
      </c>
      <c r="S6" s="44">
        <f>SUM(P4:P6)</f>
        <v>50</v>
      </c>
      <c r="T6" s="44">
        <f>SUM(Q4:Q6)</f>
        <v>25</v>
      </c>
      <c r="U6" s="44">
        <v>20</v>
      </c>
      <c r="V6" s="105">
        <f t="shared" ref="V6:V49" si="9">O6*0.7*0.5/1.2/(1+(200-U6)*0.005)</f>
        <v>6.9078947368421044</v>
      </c>
      <c r="W6" s="106">
        <f t="shared" ref="W6:W49" si="10">O6*500</f>
        <v>22500</v>
      </c>
      <c r="X6" s="44">
        <f t="shared" si="3"/>
        <v>3453.947368421052</v>
      </c>
      <c r="Y6" s="103">
        <v>0.1</v>
      </c>
      <c r="Z6" s="96">
        <f t="shared" si="4"/>
        <v>5400</v>
      </c>
      <c r="AA6" s="44">
        <v>1100</v>
      </c>
      <c r="AB6" s="44">
        <v>1100</v>
      </c>
      <c r="AC6" s="44">
        <v>1100</v>
      </c>
      <c r="AD6" s="44">
        <v>1100</v>
      </c>
      <c r="AE6" s="44">
        <v>0.8</v>
      </c>
      <c r="AF6" s="44">
        <f>ROUNDDOWN(Z6*0.2*AE6*$AE$2/100,0)*100</f>
        <v>200</v>
      </c>
      <c r="AG6" s="96">
        <f t="shared" si="5"/>
        <v>4400</v>
      </c>
      <c r="AH6" s="120">
        <v>0.33333333333333331</v>
      </c>
      <c r="AI6" s="116">
        <v>1</v>
      </c>
      <c r="AJ6" s="116">
        <v>3</v>
      </c>
      <c r="AK6" s="116">
        <v>1</v>
      </c>
      <c r="AL6" s="120">
        <v>0.33333333333333331</v>
      </c>
      <c r="AM6" s="116">
        <v>2</v>
      </c>
      <c r="AN6" s="116">
        <v>2</v>
      </c>
      <c r="AO6" s="116">
        <f t="shared" si="6"/>
        <v>0.4320987654320988</v>
      </c>
      <c r="AP6" s="116">
        <f>AO5</f>
        <v>0.62962962962962976</v>
      </c>
      <c r="AQ6" s="116">
        <f>AO6</f>
        <v>0.4320987654320988</v>
      </c>
      <c r="AR6" s="116">
        <v>10</v>
      </c>
      <c r="AS6" s="116">
        <v>3</v>
      </c>
      <c r="AT6" s="116">
        <v>2</v>
      </c>
      <c r="AU6" s="116">
        <f>AR6/AP6*AT6</f>
        <v>31.764705882352935</v>
      </c>
      <c r="AV6" s="116">
        <f>AS6/AQ6*AT6</f>
        <v>13.885714285714284</v>
      </c>
      <c r="AW6" s="116">
        <f>(AU6+AV6)/24</f>
        <v>1.9021008403361341</v>
      </c>
      <c r="AX6" s="118">
        <f t="shared" si="7"/>
        <v>0.86419753086419759</v>
      </c>
      <c r="AY6" s="118">
        <f>AX5</f>
        <v>1.0617283950617284</v>
      </c>
      <c r="AZ6" s="118">
        <f>AX6</f>
        <v>0.86419753086419759</v>
      </c>
      <c r="BA6" s="118">
        <f>AR6/AY6*AT6</f>
        <v>18.837209302325579</v>
      </c>
      <c r="BB6" s="118">
        <f>AS6/AZ6*AT6</f>
        <v>6.9428571428571422</v>
      </c>
      <c r="BC6" s="118">
        <f>(BA6+BB6)/51</f>
        <v>0.50549149892515144</v>
      </c>
      <c r="BD6" s="116"/>
      <c r="BE6" s="99" t="s">
        <v>1120</v>
      </c>
      <c r="BF6" s="44">
        <v>6</v>
      </c>
      <c r="BH6" s="119">
        <v>3</v>
      </c>
      <c r="BL6" s="98">
        <v>1</v>
      </c>
      <c r="BM6" s="62" t="s">
        <v>811</v>
      </c>
      <c r="BN6" s="44">
        <v>57600</v>
      </c>
    </row>
    <row r="7" spans="1:66" ht="13.5" thickBot="1">
      <c r="A7" s="155"/>
      <c r="B7">
        <v>2</v>
      </c>
      <c r="C7">
        <v>1</v>
      </c>
      <c r="E7" s="122">
        <v>4</v>
      </c>
      <c r="K7">
        <v>120</v>
      </c>
      <c r="O7">
        <f t="shared" si="1"/>
        <v>240</v>
      </c>
      <c r="P7">
        <f t="shared" ref="P7:Q7" si="11">O7/2</f>
        <v>120</v>
      </c>
      <c r="Q7">
        <f t="shared" si="11"/>
        <v>60</v>
      </c>
      <c r="U7" s="94">
        <v>25</v>
      </c>
      <c r="V7" s="105">
        <f t="shared" si="9"/>
        <v>37.333333333333336</v>
      </c>
      <c r="W7" s="106">
        <f t="shared" si="10"/>
        <v>120000</v>
      </c>
      <c r="X7" s="96">
        <f t="shared" si="3"/>
        <v>18666.666666666668</v>
      </c>
      <c r="Y7" s="103">
        <v>0</v>
      </c>
      <c r="Z7" s="96">
        <f t="shared" si="4"/>
        <v>18700</v>
      </c>
      <c r="AA7" s="96">
        <v>12000</v>
      </c>
      <c r="AB7" s="96">
        <v>6700</v>
      </c>
      <c r="AE7" s="96">
        <v>0.8</v>
      </c>
      <c r="AG7" s="96">
        <f t="shared" si="5"/>
        <v>18700</v>
      </c>
      <c r="AH7" s="120">
        <v>0.33333333333333331</v>
      </c>
      <c r="AI7" s="116">
        <v>1</v>
      </c>
      <c r="AJ7" s="116">
        <v>4</v>
      </c>
      <c r="AK7" s="116">
        <v>3</v>
      </c>
      <c r="AL7" s="120">
        <v>0.33333333333333331</v>
      </c>
      <c r="AM7" s="116">
        <v>2</v>
      </c>
      <c r="AN7" s="116">
        <v>4</v>
      </c>
      <c r="AO7" s="116">
        <f t="shared" si="6"/>
        <v>0.48148148148148151</v>
      </c>
      <c r="AX7" s="118">
        <f t="shared" si="7"/>
        <v>0.86419753086419759</v>
      </c>
      <c r="BE7" s="95" t="s">
        <v>1121</v>
      </c>
      <c r="BF7" s="96">
        <v>8</v>
      </c>
      <c r="BH7" s="119">
        <v>4</v>
      </c>
      <c r="BL7" s="98">
        <v>1</v>
      </c>
      <c r="BM7" s="63" t="s">
        <v>812</v>
      </c>
      <c r="BN7">
        <v>57600</v>
      </c>
    </row>
    <row r="8" spans="1:66">
      <c r="A8" s="155"/>
      <c r="B8">
        <v>2</v>
      </c>
      <c r="C8">
        <v>2</v>
      </c>
      <c r="E8" s="122">
        <v>4</v>
      </c>
      <c r="I8">
        <v>150</v>
      </c>
      <c r="O8">
        <f t="shared" si="1"/>
        <v>300</v>
      </c>
      <c r="P8">
        <f t="shared" ref="P8:Q8" si="12">O8/2</f>
        <v>150</v>
      </c>
      <c r="Q8">
        <f t="shared" si="12"/>
        <v>75</v>
      </c>
      <c r="U8" s="94">
        <v>30</v>
      </c>
      <c r="V8" s="105">
        <f t="shared" si="9"/>
        <v>47.297297297297298</v>
      </c>
      <c r="W8" s="106">
        <f t="shared" si="10"/>
        <v>150000</v>
      </c>
      <c r="X8" s="96">
        <f t="shared" si="3"/>
        <v>23648.64864864865</v>
      </c>
      <c r="Y8" s="103">
        <v>0</v>
      </c>
      <c r="Z8" s="96">
        <f t="shared" si="4"/>
        <v>23700</v>
      </c>
      <c r="AC8" s="96">
        <v>8700</v>
      </c>
      <c r="AD8" s="96">
        <v>15000</v>
      </c>
      <c r="AE8" s="96">
        <v>0.8</v>
      </c>
      <c r="AG8" s="96">
        <f t="shared" si="5"/>
        <v>23700</v>
      </c>
      <c r="AH8" s="120">
        <v>0.33333333333333331</v>
      </c>
      <c r="AI8" s="116">
        <v>1</v>
      </c>
      <c r="AJ8" s="116">
        <v>4</v>
      </c>
      <c r="AK8" s="116">
        <v>3</v>
      </c>
      <c r="AL8" s="120">
        <v>0.33333333333333331</v>
      </c>
      <c r="AM8" s="116">
        <v>2</v>
      </c>
      <c r="AN8" s="116">
        <v>4</v>
      </c>
      <c r="AO8" s="116">
        <f t="shared" si="6"/>
        <v>0.48148148148148151</v>
      </c>
      <c r="AX8" s="118">
        <f t="shared" si="7"/>
        <v>0.86419753086419759</v>
      </c>
      <c r="BE8" s="62" t="s">
        <v>1122</v>
      </c>
      <c r="BF8" s="96">
        <v>7</v>
      </c>
      <c r="BH8" s="119">
        <v>4</v>
      </c>
      <c r="BL8" s="98">
        <v>1</v>
      </c>
      <c r="BM8" s="61" t="s">
        <v>813</v>
      </c>
      <c r="BN8">
        <v>57600</v>
      </c>
    </row>
    <row r="9" spans="1:66" ht="13.5" thickBot="1">
      <c r="A9" s="155"/>
      <c r="B9">
        <v>2</v>
      </c>
      <c r="C9">
        <v>3</v>
      </c>
      <c r="E9" s="122">
        <v>4</v>
      </c>
      <c r="J9">
        <v>160</v>
      </c>
      <c r="O9">
        <f t="shared" si="1"/>
        <v>320</v>
      </c>
      <c r="P9">
        <f t="shared" ref="P9:Q9" si="13">O9/2</f>
        <v>160</v>
      </c>
      <c r="Q9">
        <f t="shared" si="13"/>
        <v>80</v>
      </c>
      <c r="U9" s="94">
        <v>35</v>
      </c>
      <c r="V9" s="105">
        <f t="shared" si="9"/>
        <v>51.141552511415526</v>
      </c>
      <c r="W9" s="106">
        <f t="shared" si="10"/>
        <v>160000</v>
      </c>
      <c r="X9" s="96">
        <f t="shared" si="3"/>
        <v>25570.776255707762</v>
      </c>
      <c r="Y9" s="103">
        <v>0</v>
      </c>
      <c r="Z9" s="96">
        <f t="shared" si="4"/>
        <v>25600</v>
      </c>
      <c r="AB9" s="96">
        <v>7400</v>
      </c>
      <c r="AC9" s="96">
        <v>11700</v>
      </c>
      <c r="AD9" s="96">
        <v>6500</v>
      </c>
      <c r="AE9" s="96">
        <v>0.8</v>
      </c>
      <c r="AG9" s="96">
        <f>SUM(AA9:AD9)</f>
        <v>25600</v>
      </c>
      <c r="AH9" s="120">
        <v>0.33333333333333331</v>
      </c>
      <c r="AI9" s="116">
        <v>1</v>
      </c>
      <c r="AJ9" s="116">
        <v>4</v>
      </c>
      <c r="AK9" s="116">
        <v>3</v>
      </c>
      <c r="AL9" s="120">
        <v>0.33333333333333331</v>
      </c>
      <c r="AM9" s="116">
        <v>2</v>
      </c>
      <c r="AN9" s="116">
        <v>4</v>
      </c>
      <c r="AO9" s="116">
        <f t="shared" si="6"/>
        <v>0.48148148148148151</v>
      </c>
      <c r="AX9" s="118">
        <f t="shared" si="7"/>
        <v>0.86419753086419759</v>
      </c>
      <c r="BE9" s="63" t="s">
        <v>1123</v>
      </c>
      <c r="BF9" s="96">
        <v>11</v>
      </c>
      <c r="BH9" s="119">
        <v>4</v>
      </c>
      <c r="BL9" s="98">
        <v>1</v>
      </c>
      <c r="BM9" s="62" t="s">
        <v>814</v>
      </c>
      <c r="BN9">
        <v>10800</v>
      </c>
    </row>
    <row r="10" spans="1:66" s="44" customFormat="1">
      <c r="A10" s="155"/>
      <c r="C10" s="43" t="s">
        <v>1127</v>
      </c>
      <c r="D10" s="43">
        <v>3</v>
      </c>
      <c r="E10" s="43">
        <v>4</v>
      </c>
      <c r="I10" s="44">
        <v>60</v>
      </c>
      <c r="J10" s="44">
        <v>120</v>
      </c>
      <c r="K10" s="44">
        <v>90</v>
      </c>
      <c r="O10" s="44">
        <f t="shared" si="1"/>
        <v>540</v>
      </c>
      <c r="P10" s="44">
        <f t="shared" ref="P10:Q10" si="14">O10/2</f>
        <v>270</v>
      </c>
      <c r="Q10" s="44">
        <f t="shared" si="14"/>
        <v>135</v>
      </c>
      <c r="R10" s="44">
        <f>SUM(O7:O10)</f>
        <v>1400</v>
      </c>
      <c r="S10" s="44">
        <f t="shared" ref="S10:T10" si="15">SUM(P7:P10)</f>
        <v>700</v>
      </c>
      <c r="T10" s="44">
        <f t="shared" si="15"/>
        <v>350</v>
      </c>
      <c r="U10" s="44">
        <v>40</v>
      </c>
      <c r="V10" s="105">
        <f t="shared" si="9"/>
        <v>87.5</v>
      </c>
      <c r="W10" s="106">
        <f t="shared" si="10"/>
        <v>270000</v>
      </c>
      <c r="X10" s="44">
        <f t="shared" si="3"/>
        <v>43750</v>
      </c>
      <c r="Y10" s="103">
        <v>0</v>
      </c>
      <c r="Z10" s="96">
        <f t="shared" si="4"/>
        <v>43800</v>
      </c>
      <c r="AA10" s="44">
        <v>16000</v>
      </c>
      <c r="AB10" s="44">
        <v>1500</v>
      </c>
      <c r="AC10" s="44">
        <v>1500</v>
      </c>
      <c r="AD10" s="44">
        <v>16000</v>
      </c>
      <c r="AE10" s="44">
        <v>0.8</v>
      </c>
      <c r="AF10" s="44">
        <f>ROUNDDOWN(Z10*0.2*AE10*$AE$2/100,0)*100</f>
        <v>1700</v>
      </c>
      <c r="AG10" s="96">
        <f t="shared" si="5"/>
        <v>35000</v>
      </c>
      <c r="AH10" s="116">
        <f>15/40</f>
        <v>0.375</v>
      </c>
      <c r="AI10" s="116">
        <v>1</v>
      </c>
      <c r="AJ10" s="116">
        <v>4</v>
      </c>
      <c r="AK10" s="116">
        <v>1</v>
      </c>
      <c r="AL10" s="120">
        <v>0.33333333333333331</v>
      </c>
      <c r="AM10" s="116">
        <v>2</v>
      </c>
      <c r="AN10" s="116">
        <v>2</v>
      </c>
      <c r="AO10" s="116">
        <f t="shared" si="6"/>
        <v>0.41314697265625</v>
      </c>
      <c r="AP10" s="116">
        <f>AO9</f>
        <v>0.48148148148148151</v>
      </c>
      <c r="AQ10" s="116">
        <f>AO10</f>
        <v>0.41314697265625</v>
      </c>
      <c r="AR10" s="116">
        <v>40</v>
      </c>
      <c r="AS10" s="116">
        <v>10</v>
      </c>
      <c r="AT10" s="116">
        <v>3</v>
      </c>
      <c r="AU10" s="116">
        <f>AR10/AP10*AT10</f>
        <v>249.2307692307692</v>
      </c>
      <c r="AV10" s="116">
        <f>AS10/AQ10*AT10</f>
        <v>72.613384547200468</v>
      </c>
      <c r="AW10" s="116">
        <f>(AU10+AV10)/24</f>
        <v>13.410173074082069</v>
      </c>
      <c r="AX10" s="118">
        <f t="shared" si="7"/>
        <v>0.76543209876543206</v>
      </c>
      <c r="AY10" s="118">
        <f>AX9</f>
        <v>0.86419753086419759</v>
      </c>
      <c r="AZ10" s="118">
        <f>AX10</f>
        <v>0.76543209876543206</v>
      </c>
      <c r="BA10" s="118">
        <f>AR10/AY10*AT10</f>
        <v>138.85714285714286</v>
      </c>
      <c r="BB10" s="118">
        <f>AS10/AZ10*AT10</f>
        <v>39.193548387096776</v>
      </c>
      <c r="BC10" s="118">
        <f>(BA10+BB10)/51</f>
        <v>3.4911900243968557</v>
      </c>
      <c r="BD10" s="116"/>
      <c r="BE10" s="43" t="s">
        <v>1124</v>
      </c>
      <c r="BF10" s="44">
        <v>13</v>
      </c>
      <c r="BH10" s="119">
        <v>4</v>
      </c>
      <c r="BL10" s="98">
        <v>1</v>
      </c>
      <c r="BM10" s="62" t="s">
        <v>815</v>
      </c>
      <c r="BN10" s="44">
        <v>10800</v>
      </c>
    </row>
    <row r="11" spans="1:66" ht="13.5" thickBot="1">
      <c r="A11" s="155"/>
      <c r="B11">
        <v>3</v>
      </c>
      <c r="C11">
        <v>1</v>
      </c>
      <c r="E11" s="122">
        <v>4</v>
      </c>
      <c r="I11">
        <v>150</v>
      </c>
      <c r="K11">
        <v>160</v>
      </c>
      <c r="O11">
        <f t="shared" ref="O11:O15" si="16">SUM(F11:H11)+SUM(I11:K11)*2+SUM(L11:N11)*4</f>
        <v>620</v>
      </c>
      <c r="P11">
        <f t="shared" ref="P11:Q11" si="17">O11/2</f>
        <v>310</v>
      </c>
      <c r="Q11">
        <f t="shared" si="17"/>
        <v>155</v>
      </c>
      <c r="U11" s="94">
        <v>45</v>
      </c>
      <c r="V11" s="105">
        <f t="shared" si="9"/>
        <v>101.87793427230048</v>
      </c>
      <c r="W11" s="106">
        <f t="shared" si="10"/>
        <v>310000</v>
      </c>
      <c r="X11" s="96">
        <f t="shared" si="3"/>
        <v>50938.967136150241</v>
      </c>
      <c r="Y11" s="103">
        <v>0</v>
      </c>
      <c r="Z11" s="96">
        <f t="shared" si="4"/>
        <v>51000</v>
      </c>
      <c r="AB11" s="96">
        <v>3900</v>
      </c>
      <c r="AC11" s="96">
        <v>6300</v>
      </c>
      <c r="AD11" s="96">
        <v>39000</v>
      </c>
      <c r="AE11" s="96">
        <v>0.8</v>
      </c>
      <c r="AG11" s="96">
        <f t="shared" si="5"/>
        <v>49200</v>
      </c>
      <c r="AH11" s="116">
        <f>1/5</f>
        <v>0.2</v>
      </c>
      <c r="AI11" s="116">
        <v>2</v>
      </c>
      <c r="AJ11" s="116">
        <v>5</v>
      </c>
      <c r="AK11" s="116">
        <v>4</v>
      </c>
      <c r="AL11" s="116">
        <f>3/7</f>
        <v>0.42857142857142855</v>
      </c>
      <c r="AM11" s="116">
        <v>3</v>
      </c>
      <c r="AN11" s="116">
        <v>5</v>
      </c>
      <c r="AO11" s="116">
        <f t="shared" si="6"/>
        <v>0.66214400000000018</v>
      </c>
      <c r="AX11" s="118">
        <f t="shared" si="7"/>
        <v>1.346641280418873</v>
      </c>
      <c r="BE11" s="62" t="s">
        <v>1125</v>
      </c>
      <c r="BF11" s="96">
        <v>10</v>
      </c>
      <c r="BH11" s="119">
        <v>4</v>
      </c>
      <c r="BL11" s="98">
        <v>1</v>
      </c>
      <c r="BM11" s="63" t="s">
        <v>816</v>
      </c>
      <c r="BN11">
        <v>10800</v>
      </c>
    </row>
    <row r="12" spans="1:66" ht="13.5" thickBot="1">
      <c r="A12" s="155"/>
      <c r="B12">
        <v>3</v>
      </c>
      <c r="C12">
        <v>2</v>
      </c>
      <c r="E12" s="122">
        <v>4</v>
      </c>
      <c r="I12">
        <v>300</v>
      </c>
      <c r="O12">
        <f t="shared" si="16"/>
        <v>600</v>
      </c>
      <c r="P12">
        <f t="shared" ref="P12:Q12" si="18">O12/2</f>
        <v>300</v>
      </c>
      <c r="Q12">
        <f t="shared" si="18"/>
        <v>150</v>
      </c>
      <c r="U12" s="94">
        <v>50</v>
      </c>
      <c r="V12" s="105">
        <f t="shared" si="9"/>
        <v>100</v>
      </c>
      <c r="W12" s="106">
        <f t="shared" si="10"/>
        <v>300000</v>
      </c>
      <c r="X12" s="96">
        <f t="shared" si="3"/>
        <v>50000</v>
      </c>
      <c r="Y12" s="103">
        <v>0</v>
      </c>
      <c r="Z12" s="96">
        <f t="shared" si="4"/>
        <v>50000</v>
      </c>
      <c r="AA12" s="96">
        <v>36000</v>
      </c>
      <c r="AB12" s="96">
        <v>7000</v>
      </c>
      <c r="AC12" s="96">
        <v>7000</v>
      </c>
      <c r="AE12" s="96">
        <v>0.8</v>
      </c>
      <c r="AG12" s="96">
        <f t="shared" si="5"/>
        <v>50000</v>
      </c>
      <c r="AH12" s="116">
        <f>1/5</f>
        <v>0.2</v>
      </c>
      <c r="AI12" s="116">
        <v>2</v>
      </c>
      <c r="AJ12" s="116">
        <v>5</v>
      </c>
      <c r="AK12" s="116">
        <v>4</v>
      </c>
      <c r="AL12" s="116">
        <f>3/7</f>
        <v>0.42857142857142855</v>
      </c>
      <c r="AM12" s="116">
        <v>3</v>
      </c>
      <c r="AN12" s="116">
        <v>5</v>
      </c>
      <c r="AO12" s="116">
        <f t="shared" si="6"/>
        <v>0.66214400000000018</v>
      </c>
      <c r="AX12" s="118">
        <f t="shared" si="7"/>
        <v>1.346641280418873</v>
      </c>
      <c r="BE12" s="63" t="s">
        <v>1126</v>
      </c>
      <c r="BF12" s="96">
        <v>12</v>
      </c>
      <c r="BH12" s="119">
        <v>4</v>
      </c>
      <c r="BL12" s="98">
        <v>1</v>
      </c>
      <c r="BM12" s="61" t="s">
        <v>817</v>
      </c>
      <c r="BN12">
        <v>10800</v>
      </c>
    </row>
    <row r="13" spans="1:66">
      <c r="A13" s="155"/>
      <c r="B13">
        <v>3</v>
      </c>
      <c r="C13">
        <v>3</v>
      </c>
      <c r="E13" s="122">
        <v>4</v>
      </c>
      <c r="I13" s="37" t="s">
        <v>756</v>
      </c>
      <c r="J13">
        <v>175</v>
      </c>
      <c r="K13">
        <v>185</v>
      </c>
      <c r="O13" s="96">
        <f t="shared" si="16"/>
        <v>720</v>
      </c>
      <c r="P13">
        <f t="shared" ref="P13:Q13" si="19">O13/2</f>
        <v>360</v>
      </c>
      <c r="Q13">
        <f t="shared" si="19"/>
        <v>180</v>
      </c>
      <c r="U13" s="94">
        <v>55</v>
      </c>
      <c r="V13" s="105">
        <f t="shared" si="9"/>
        <v>121.73913043478258</v>
      </c>
      <c r="W13" s="106">
        <f t="shared" si="10"/>
        <v>360000</v>
      </c>
      <c r="X13" s="96">
        <f t="shared" si="3"/>
        <v>60869.565217391289</v>
      </c>
      <c r="Y13" s="103">
        <v>0</v>
      </c>
      <c r="Z13" s="96">
        <f t="shared" si="4"/>
        <v>60900</v>
      </c>
      <c r="AB13" s="96">
        <v>13900</v>
      </c>
      <c r="AC13" s="96">
        <v>47000</v>
      </c>
      <c r="AE13" s="96">
        <v>0.8</v>
      </c>
      <c r="AG13" s="96">
        <f t="shared" si="5"/>
        <v>60900</v>
      </c>
      <c r="AH13" s="116">
        <f t="shared" ref="AH13:AH48" si="20">1/5</f>
        <v>0.2</v>
      </c>
      <c r="AI13" s="116">
        <v>2</v>
      </c>
      <c r="AJ13" s="116">
        <v>5</v>
      </c>
      <c r="AK13" s="116">
        <v>4</v>
      </c>
      <c r="AL13" s="116">
        <f t="shared" ref="AL13:AL48" si="21">3/7</f>
        <v>0.42857142857142855</v>
      </c>
      <c r="AM13" s="116">
        <v>3</v>
      </c>
      <c r="AN13" s="116">
        <v>5</v>
      </c>
      <c r="AO13" s="116">
        <f t="shared" si="6"/>
        <v>0.66214400000000018</v>
      </c>
      <c r="AX13" s="118">
        <f t="shared" si="7"/>
        <v>1.346641280418873</v>
      </c>
      <c r="BH13" s="119">
        <v>4</v>
      </c>
      <c r="BL13" s="98">
        <v>1</v>
      </c>
      <c r="BM13" s="62" t="s">
        <v>818</v>
      </c>
      <c r="BN13">
        <v>4320</v>
      </c>
    </row>
    <row r="14" spans="1:66">
      <c r="A14" s="155"/>
      <c r="B14">
        <v>3</v>
      </c>
      <c r="C14">
        <v>4</v>
      </c>
      <c r="E14" s="122">
        <v>5</v>
      </c>
      <c r="I14">
        <v>170</v>
      </c>
      <c r="J14">
        <v>200</v>
      </c>
      <c r="O14">
        <f>SUM(F14:H14)+SUM(I14:K14)*2+SUM(L14:N14)*4</f>
        <v>740</v>
      </c>
      <c r="P14">
        <f t="shared" ref="P14:Q14" si="22">O14/2</f>
        <v>370</v>
      </c>
      <c r="Q14">
        <f t="shared" si="22"/>
        <v>185</v>
      </c>
      <c r="U14" s="94">
        <v>60</v>
      </c>
      <c r="V14" s="105">
        <f t="shared" si="9"/>
        <v>126.96078431372548</v>
      </c>
      <c r="W14" s="106">
        <f t="shared" si="10"/>
        <v>370000</v>
      </c>
      <c r="X14" s="96">
        <f t="shared" si="3"/>
        <v>63480.392156862741</v>
      </c>
      <c r="Y14" s="103">
        <v>0</v>
      </c>
      <c r="Z14" s="96">
        <f t="shared" si="4"/>
        <v>63500</v>
      </c>
      <c r="AA14" s="96">
        <v>15900</v>
      </c>
      <c r="AB14" s="96">
        <v>15900</v>
      </c>
      <c r="AC14" s="96">
        <v>15900</v>
      </c>
      <c r="AD14" s="96">
        <v>15800</v>
      </c>
      <c r="AE14" s="96">
        <v>0.8</v>
      </c>
      <c r="AG14" s="96">
        <f t="shared" si="5"/>
        <v>63500</v>
      </c>
      <c r="AH14" s="116">
        <f t="shared" si="20"/>
        <v>0.2</v>
      </c>
      <c r="AI14" s="116">
        <v>2</v>
      </c>
      <c r="AJ14" s="116">
        <v>5</v>
      </c>
      <c r="AK14" s="116">
        <v>4</v>
      </c>
      <c r="AL14" s="116">
        <f t="shared" si="21"/>
        <v>0.42857142857142855</v>
      </c>
      <c r="AM14" s="116">
        <v>3</v>
      </c>
      <c r="AN14" s="116">
        <v>5</v>
      </c>
      <c r="AO14" s="116">
        <f t="shared" si="6"/>
        <v>0.66214400000000018</v>
      </c>
      <c r="AX14" s="118">
        <f t="shared" si="7"/>
        <v>1.346641280418873</v>
      </c>
      <c r="BL14" s="98">
        <v>1</v>
      </c>
      <c r="BM14" s="62" t="s">
        <v>819</v>
      </c>
      <c r="BN14">
        <v>4320</v>
      </c>
    </row>
    <row r="15" spans="1:66" s="44" customFormat="1" ht="13.5" thickBot="1">
      <c r="A15" s="155"/>
      <c r="B15" s="44">
        <v>3</v>
      </c>
      <c r="C15" s="43" t="s">
        <v>1127</v>
      </c>
      <c r="D15" s="43">
        <v>4</v>
      </c>
      <c r="E15" s="43">
        <v>5</v>
      </c>
      <c r="I15" s="44">
        <v>190</v>
      </c>
      <c r="J15" s="44">
        <v>220</v>
      </c>
      <c r="K15" s="44">
        <v>250</v>
      </c>
      <c r="O15" s="44">
        <f t="shared" si="16"/>
        <v>1320</v>
      </c>
      <c r="P15" s="44">
        <f t="shared" ref="P15:Q15" si="23">O15/2</f>
        <v>660</v>
      </c>
      <c r="Q15" s="44">
        <f t="shared" si="23"/>
        <v>330</v>
      </c>
      <c r="R15" s="44">
        <f>SUM(O11:O15)</f>
        <v>4000</v>
      </c>
      <c r="S15" s="44">
        <f t="shared" ref="S15:T15" si="24">SUM(P11:P15)</f>
        <v>2000</v>
      </c>
      <c r="T15" s="44">
        <f t="shared" si="24"/>
        <v>1000</v>
      </c>
      <c r="U15" s="44">
        <v>60</v>
      </c>
      <c r="V15" s="105">
        <f t="shared" si="9"/>
        <v>226.47058823529406</v>
      </c>
      <c r="W15" s="106">
        <f t="shared" si="10"/>
        <v>660000</v>
      </c>
      <c r="X15" s="44">
        <f t="shared" si="3"/>
        <v>113235.29411764703</v>
      </c>
      <c r="Y15" s="103">
        <v>0</v>
      </c>
      <c r="Z15" s="96">
        <f t="shared" si="4"/>
        <v>113300</v>
      </c>
      <c r="AA15" s="44">
        <v>39000</v>
      </c>
      <c r="AB15" s="44">
        <v>6300</v>
      </c>
      <c r="AC15" s="44">
        <v>7000</v>
      </c>
      <c r="AD15" s="44">
        <v>39000</v>
      </c>
      <c r="AE15" s="44">
        <v>0.6</v>
      </c>
      <c r="AF15" s="44">
        <f>ROUNDDOWN(Z15*0.2*AE15*$AE$2/100,0)*100</f>
        <v>3300</v>
      </c>
      <c r="AG15" s="96">
        <f t="shared" si="5"/>
        <v>91300</v>
      </c>
      <c r="AH15" s="116">
        <f t="shared" si="20"/>
        <v>0.2</v>
      </c>
      <c r="AI15" s="116">
        <v>1</v>
      </c>
      <c r="AJ15" s="116">
        <v>5</v>
      </c>
      <c r="AK15" s="116">
        <v>1</v>
      </c>
      <c r="AL15" s="116">
        <f t="shared" si="21"/>
        <v>0.42857142857142855</v>
      </c>
      <c r="AM15" s="116">
        <v>2</v>
      </c>
      <c r="AN15" s="116">
        <v>2</v>
      </c>
      <c r="AO15" s="116">
        <f t="shared" si="6"/>
        <v>0.26553600000000005</v>
      </c>
      <c r="AP15" s="116">
        <f>AO14</f>
        <v>0.66214400000000018</v>
      </c>
      <c r="AQ15" s="116">
        <f>AO15</f>
        <v>0.26553600000000005</v>
      </c>
      <c r="AR15" s="116">
        <v>40</v>
      </c>
      <c r="AS15" s="116">
        <v>10</v>
      </c>
      <c r="AT15" s="116">
        <v>4</v>
      </c>
      <c r="AU15" s="116">
        <f>AR15/AP15*AT15</f>
        <v>241.63928088150004</v>
      </c>
      <c r="AV15" s="116">
        <f>AS15/AQ15*AT15</f>
        <v>150.63870812243911</v>
      </c>
      <c r="AW15" s="116">
        <f>(AU15+AV15)/24</f>
        <v>16.344916208497466</v>
      </c>
      <c r="AX15" s="118">
        <f t="shared" si="7"/>
        <v>0.88151365502469203</v>
      </c>
      <c r="AY15" s="118">
        <f>AX14</f>
        <v>1.346641280418873</v>
      </c>
      <c r="AZ15" s="118">
        <f>AX15</f>
        <v>0.88151365502469203</v>
      </c>
      <c r="BA15" s="118">
        <f>AR15/AY15*AT15</f>
        <v>118.81412097379933</v>
      </c>
      <c r="BB15" s="118">
        <f>AS15/AZ15*AT15</f>
        <v>45.376495045762574</v>
      </c>
      <c r="BC15" s="118">
        <f>(BA15+BB15)/51</f>
        <v>3.2194238435208216</v>
      </c>
      <c r="BD15" s="116"/>
      <c r="BL15" s="98">
        <v>1</v>
      </c>
      <c r="BM15" s="63" t="s">
        <v>820</v>
      </c>
      <c r="BN15" s="44">
        <v>4320</v>
      </c>
    </row>
    <row r="16" spans="1:66">
      <c r="A16" s="155"/>
      <c r="B16">
        <v>4</v>
      </c>
      <c r="C16">
        <v>1</v>
      </c>
      <c r="E16" s="122">
        <v>5</v>
      </c>
      <c r="N16">
        <v>395</v>
      </c>
      <c r="O16">
        <f t="shared" ref="O16:O20" si="25">SUM(F16:H16)+SUM(I16:K16)*2+SUM(L16:N16)*4</f>
        <v>1580</v>
      </c>
      <c r="P16">
        <f t="shared" ref="P16:Q16" si="26">O16/2</f>
        <v>790</v>
      </c>
      <c r="Q16">
        <f t="shared" si="26"/>
        <v>395</v>
      </c>
      <c r="U16" s="94">
        <v>65</v>
      </c>
      <c r="V16" s="105">
        <f t="shared" si="9"/>
        <v>275.12437810945278</v>
      </c>
      <c r="W16" s="106">
        <f t="shared" si="10"/>
        <v>790000</v>
      </c>
      <c r="X16" s="96">
        <f t="shared" si="3"/>
        <v>137562.18905472639</v>
      </c>
      <c r="Y16" s="44">
        <v>-0.05</v>
      </c>
      <c r="Z16" s="96">
        <f t="shared" si="4"/>
        <v>105000</v>
      </c>
      <c r="AA16" s="96">
        <v>15000</v>
      </c>
      <c r="AB16" s="96">
        <v>10000</v>
      </c>
      <c r="AD16" s="96">
        <v>80000</v>
      </c>
      <c r="AE16" s="96">
        <v>0.7</v>
      </c>
      <c r="AG16" s="96">
        <f t="shared" si="5"/>
        <v>105000</v>
      </c>
      <c r="AH16" s="116">
        <f t="shared" si="20"/>
        <v>0.2</v>
      </c>
      <c r="AI16" s="116">
        <v>2</v>
      </c>
      <c r="AJ16" s="116">
        <v>5</v>
      </c>
      <c r="AK16" s="116">
        <v>4</v>
      </c>
      <c r="AL16" s="116">
        <f t="shared" si="21"/>
        <v>0.42857142857142855</v>
      </c>
      <c r="AM16" s="116">
        <v>3</v>
      </c>
      <c r="AN16" s="116">
        <v>5</v>
      </c>
      <c r="AO16" s="116">
        <f t="shared" si="6"/>
        <v>0.66214400000000018</v>
      </c>
      <c r="AX16" s="118">
        <f t="shared" si="7"/>
        <v>1.346641280418873</v>
      </c>
      <c r="BL16" s="98">
        <v>2</v>
      </c>
      <c r="BM16" s="61" t="s">
        <v>809</v>
      </c>
      <c r="BN16">
        <v>190080</v>
      </c>
    </row>
    <row r="17" spans="1:66">
      <c r="A17" s="155"/>
      <c r="B17">
        <v>4</v>
      </c>
      <c r="C17">
        <v>2</v>
      </c>
      <c r="E17" s="122">
        <v>5</v>
      </c>
      <c r="L17">
        <v>410</v>
      </c>
      <c r="O17">
        <f t="shared" si="25"/>
        <v>1640</v>
      </c>
      <c r="P17">
        <f t="shared" ref="P17:Q17" si="27">O17/2</f>
        <v>820</v>
      </c>
      <c r="Q17">
        <f t="shared" si="27"/>
        <v>410</v>
      </c>
      <c r="U17" s="94">
        <v>70</v>
      </c>
      <c r="V17" s="105">
        <f t="shared" si="9"/>
        <v>289.89898989898995</v>
      </c>
      <c r="W17" s="106">
        <f t="shared" si="10"/>
        <v>820000</v>
      </c>
      <c r="X17" s="96">
        <f t="shared" si="3"/>
        <v>144949.49494949498</v>
      </c>
      <c r="Y17" s="44">
        <v>-0.05</v>
      </c>
      <c r="Z17" s="96">
        <f t="shared" si="4"/>
        <v>111200</v>
      </c>
      <c r="AA17" s="96">
        <v>80000</v>
      </c>
      <c r="AC17" s="96">
        <v>11200</v>
      </c>
      <c r="AD17" s="96">
        <v>20000</v>
      </c>
      <c r="AE17" s="96">
        <v>0.7</v>
      </c>
      <c r="AG17" s="96">
        <f t="shared" si="5"/>
        <v>111200</v>
      </c>
      <c r="AH17" s="116">
        <f t="shared" si="20"/>
        <v>0.2</v>
      </c>
      <c r="AI17" s="116">
        <v>2</v>
      </c>
      <c r="AJ17" s="116">
        <v>5</v>
      </c>
      <c r="AK17" s="116">
        <v>4</v>
      </c>
      <c r="AL17" s="116">
        <f t="shared" si="21"/>
        <v>0.42857142857142855</v>
      </c>
      <c r="AM17" s="116">
        <v>3</v>
      </c>
      <c r="AN17" s="116">
        <v>5</v>
      </c>
      <c r="AO17" s="116">
        <f t="shared" si="6"/>
        <v>0.66214400000000018</v>
      </c>
      <c r="AX17" s="118">
        <f t="shared" si="7"/>
        <v>1.346641280418873</v>
      </c>
      <c r="BL17" s="98">
        <v>2</v>
      </c>
      <c r="BM17" s="62" t="s">
        <v>810</v>
      </c>
      <c r="BN17">
        <v>63360</v>
      </c>
    </row>
    <row r="18" spans="1:66">
      <c r="A18" s="155"/>
      <c r="B18">
        <v>4</v>
      </c>
      <c r="C18">
        <v>3</v>
      </c>
      <c r="E18" s="122">
        <v>5</v>
      </c>
      <c r="M18">
        <v>430</v>
      </c>
      <c r="O18">
        <f t="shared" si="25"/>
        <v>1720</v>
      </c>
      <c r="P18">
        <f t="shared" ref="P18:Q18" si="28">O18/2</f>
        <v>860</v>
      </c>
      <c r="Q18">
        <f t="shared" si="28"/>
        <v>430</v>
      </c>
      <c r="U18" s="94">
        <v>75</v>
      </c>
      <c r="V18" s="105">
        <f t="shared" si="9"/>
        <v>308.71794871794873</v>
      </c>
      <c r="W18" s="106">
        <f t="shared" si="10"/>
        <v>860000</v>
      </c>
      <c r="X18" s="96">
        <f t="shared" si="3"/>
        <v>154358.97435897437</v>
      </c>
      <c r="Y18" s="44">
        <v>-0.05</v>
      </c>
      <c r="Z18" s="96">
        <f t="shared" si="4"/>
        <v>119100</v>
      </c>
      <c r="AA18" s="96">
        <v>30000</v>
      </c>
      <c r="AB18" s="96">
        <v>29100</v>
      </c>
      <c r="AC18" s="96">
        <v>30000</v>
      </c>
      <c r="AD18" s="96">
        <v>30000</v>
      </c>
      <c r="AE18" s="96">
        <v>0.7</v>
      </c>
      <c r="AG18" s="96">
        <f t="shared" si="5"/>
        <v>119100</v>
      </c>
      <c r="AH18" s="116">
        <f t="shared" si="20"/>
        <v>0.2</v>
      </c>
      <c r="AI18" s="116">
        <v>2</v>
      </c>
      <c r="AJ18" s="116">
        <v>5</v>
      </c>
      <c r="AK18" s="116">
        <v>4</v>
      </c>
      <c r="AL18" s="116">
        <f t="shared" si="21"/>
        <v>0.42857142857142855</v>
      </c>
      <c r="AM18" s="116">
        <v>3</v>
      </c>
      <c r="AN18" s="116">
        <v>5</v>
      </c>
      <c r="AO18" s="116">
        <f t="shared" si="6"/>
        <v>0.66214400000000018</v>
      </c>
      <c r="AX18" s="118">
        <f t="shared" si="7"/>
        <v>1.346641280418873</v>
      </c>
      <c r="BL18" s="98">
        <v>2</v>
      </c>
      <c r="BM18" s="62" t="s">
        <v>811</v>
      </c>
      <c r="BN18">
        <v>63360</v>
      </c>
    </row>
    <row r="19" spans="1:66" ht="13.5" thickBot="1">
      <c r="A19" s="155"/>
      <c r="B19">
        <v>4</v>
      </c>
      <c r="C19">
        <v>4</v>
      </c>
      <c r="E19" s="122">
        <v>5</v>
      </c>
      <c r="L19">
        <v>125</v>
      </c>
      <c r="M19">
        <v>180</v>
      </c>
      <c r="N19">
        <v>180</v>
      </c>
      <c r="O19">
        <f t="shared" si="25"/>
        <v>1940</v>
      </c>
      <c r="P19">
        <f t="shared" ref="P19:Q19" si="29">O19/2</f>
        <v>970</v>
      </c>
      <c r="Q19">
        <f t="shared" si="29"/>
        <v>485</v>
      </c>
      <c r="U19" s="94">
        <v>80</v>
      </c>
      <c r="V19" s="105">
        <f t="shared" si="9"/>
        <v>353.64583333333331</v>
      </c>
      <c r="W19" s="106">
        <f t="shared" si="10"/>
        <v>970000</v>
      </c>
      <c r="X19" s="96">
        <f t="shared" si="3"/>
        <v>176822.91666666666</v>
      </c>
      <c r="Y19" s="44">
        <v>-0.05</v>
      </c>
      <c r="Z19" s="96">
        <f t="shared" si="4"/>
        <v>137200</v>
      </c>
      <c r="AA19" s="96">
        <v>13600</v>
      </c>
      <c r="AB19" s="96">
        <v>55000</v>
      </c>
      <c r="AC19" s="96">
        <v>55000</v>
      </c>
      <c r="AD19" s="96">
        <v>13600</v>
      </c>
      <c r="AE19" s="96">
        <v>0.7</v>
      </c>
      <c r="AG19" s="96">
        <f t="shared" si="5"/>
        <v>137200</v>
      </c>
      <c r="AH19" s="116">
        <f t="shared" si="20"/>
        <v>0.2</v>
      </c>
      <c r="AI19" s="116">
        <v>2</v>
      </c>
      <c r="AJ19" s="116">
        <v>5</v>
      </c>
      <c r="AK19" s="116">
        <v>4</v>
      </c>
      <c r="AL19" s="116">
        <f t="shared" si="21"/>
        <v>0.42857142857142855</v>
      </c>
      <c r="AM19" s="116">
        <v>3</v>
      </c>
      <c r="AN19" s="116">
        <v>5</v>
      </c>
      <c r="AO19" s="116">
        <f t="shared" si="6"/>
        <v>0.66214400000000018</v>
      </c>
      <c r="AX19" s="118">
        <f t="shared" si="7"/>
        <v>1.346641280418873</v>
      </c>
      <c r="BL19" s="98">
        <v>2</v>
      </c>
      <c r="BM19" s="63" t="s">
        <v>812</v>
      </c>
      <c r="BN19">
        <v>63360</v>
      </c>
    </row>
    <row r="20" spans="1:66" s="44" customFormat="1">
      <c r="A20" s="155"/>
      <c r="B20" s="44">
        <v>4</v>
      </c>
      <c r="C20" s="43" t="s">
        <v>1127</v>
      </c>
      <c r="D20" s="43">
        <v>4</v>
      </c>
      <c r="E20" s="43">
        <v>6</v>
      </c>
      <c r="L20" s="44">
        <v>260</v>
      </c>
      <c r="M20" s="44">
        <v>260</v>
      </c>
      <c r="N20" s="44">
        <v>260</v>
      </c>
      <c r="O20" s="44">
        <f t="shared" si="25"/>
        <v>3120</v>
      </c>
      <c r="P20" s="44">
        <f t="shared" ref="P20:Q20" si="30">O20/2</f>
        <v>1560</v>
      </c>
      <c r="Q20" s="44">
        <f t="shared" si="30"/>
        <v>780</v>
      </c>
      <c r="R20" s="44">
        <f>SUM(O16:O20)</f>
        <v>10000</v>
      </c>
      <c r="S20" s="44">
        <f t="shared" ref="S20" si="31">SUM(P16:P20)</f>
        <v>5000</v>
      </c>
      <c r="T20" s="44">
        <f t="shared" ref="T20" si="32">SUM(Q16:Q20)</f>
        <v>2500</v>
      </c>
      <c r="U20" s="44">
        <v>80</v>
      </c>
      <c r="V20" s="105">
        <f t="shared" si="9"/>
        <v>568.75</v>
      </c>
      <c r="W20" s="106">
        <f t="shared" si="10"/>
        <v>1560000</v>
      </c>
      <c r="X20" s="44">
        <f t="shared" si="3"/>
        <v>284375</v>
      </c>
      <c r="Y20" s="44">
        <v>-0.05</v>
      </c>
      <c r="Z20" s="96">
        <f t="shared" si="4"/>
        <v>220600</v>
      </c>
      <c r="AA20" s="44">
        <v>90000</v>
      </c>
      <c r="AB20" s="44">
        <v>10000</v>
      </c>
      <c r="AC20" s="44">
        <v>10000</v>
      </c>
      <c r="AD20" s="44">
        <v>90000</v>
      </c>
      <c r="AE20" s="44">
        <v>0.7</v>
      </c>
      <c r="AF20" s="44">
        <f>ROUNDDOWN(Z20*0.2*AE20*$AE$2/100,0)*100</f>
        <v>7700</v>
      </c>
      <c r="AG20" s="96">
        <f t="shared" si="5"/>
        <v>200000</v>
      </c>
      <c r="AH20" s="116">
        <f t="shared" si="20"/>
        <v>0.2</v>
      </c>
      <c r="AI20" s="116">
        <v>1</v>
      </c>
      <c r="AJ20" s="116">
        <v>5</v>
      </c>
      <c r="AK20" s="116">
        <v>1</v>
      </c>
      <c r="AL20" s="116">
        <f t="shared" si="21"/>
        <v>0.42857142857142855</v>
      </c>
      <c r="AM20" s="116">
        <v>2</v>
      </c>
      <c r="AN20" s="116">
        <v>2</v>
      </c>
      <c r="AO20" s="116">
        <f t="shared" si="6"/>
        <v>0.26553600000000005</v>
      </c>
      <c r="AP20" s="116">
        <f>AO19</f>
        <v>0.66214400000000018</v>
      </c>
      <c r="AQ20" s="116">
        <f>AO20</f>
        <v>0.26553600000000005</v>
      </c>
      <c r="AR20" s="116">
        <v>40</v>
      </c>
      <c r="AS20" s="116">
        <v>10</v>
      </c>
      <c r="AT20" s="116">
        <v>4</v>
      </c>
      <c r="AU20" s="116">
        <f>AR20/AP20*AT20</f>
        <v>241.63928088150004</v>
      </c>
      <c r="AV20" s="116">
        <f>AS20/AQ20*AT20</f>
        <v>150.63870812243911</v>
      </c>
      <c r="AW20" s="116">
        <f>(AU20+AV20)/24</f>
        <v>16.344916208497466</v>
      </c>
      <c r="AX20" s="118">
        <f t="shared" si="7"/>
        <v>0.88151365502469203</v>
      </c>
      <c r="AY20" s="118">
        <f>AX19</f>
        <v>1.346641280418873</v>
      </c>
      <c r="AZ20" s="118">
        <f>AX20</f>
        <v>0.88151365502469203</v>
      </c>
      <c r="BA20" s="118">
        <f>AR20/AY20*AT20</f>
        <v>118.81412097379933</v>
      </c>
      <c r="BB20" s="118">
        <f>AS20/AZ20*AT20</f>
        <v>45.376495045762574</v>
      </c>
      <c r="BC20" s="118">
        <f>(BA20+BB20)/51</f>
        <v>3.2194238435208216</v>
      </c>
      <c r="BD20" s="116"/>
      <c r="BL20" s="98">
        <v>2</v>
      </c>
      <c r="BM20" s="61" t="s">
        <v>813</v>
      </c>
      <c r="BN20" s="44">
        <v>63360</v>
      </c>
    </row>
    <row r="21" spans="1:66">
      <c r="A21" s="155"/>
      <c r="B21">
        <v>5</v>
      </c>
      <c r="C21">
        <v>1</v>
      </c>
      <c r="E21" s="122">
        <v>6</v>
      </c>
      <c r="M21">
        <v>1000</v>
      </c>
      <c r="O21">
        <f t="shared" ref="O21:O25" si="33">SUM(F21:H21)+SUM(I21:K21)*2+SUM(L21:N21)*4</f>
        <v>4000</v>
      </c>
      <c r="P21">
        <f t="shared" ref="P21:Q21" si="34">O21/2</f>
        <v>2000</v>
      </c>
      <c r="Q21">
        <f t="shared" si="34"/>
        <v>1000</v>
      </c>
      <c r="U21" s="94">
        <v>85</v>
      </c>
      <c r="V21" s="105">
        <f t="shared" si="9"/>
        <v>740.74074074074076</v>
      </c>
      <c r="W21" s="106">
        <f t="shared" si="10"/>
        <v>2000000</v>
      </c>
      <c r="X21" s="96">
        <f t="shared" si="3"/>
        <v>370370.37037037039</v>
      </c>
      <c r="Y21" s="44">
        <v>-0.1</v>
      </c>
      <c r="Z21" s="96">
        <f t="shared" si="4"/>
        <v>207500</v>
      </c>
      <c r="AA21" s="96">
        <v>17500</v>
      </c>
      <c r="AB21" s="96">
        <v>20000</v>
      </c>
      <c r="AC21" s="96">
        <v>20000</v>
      </c>
      <c r="AD21" s="96">
        <v>150000</v>
      </c>
      <c r="AE21" s="96">
        <v>0.7</v>
      </c>
      <c r="AG21" s="96">
        <f t="shared" si="5"/>
        <v>207500</v>
      </c>
      <c r="AH21" s="116">
        <f t="shared" si="20"/>
        <v>0.2</v>
      </c>
      <c r="AI21" s="116">
        <v>2</v>
      </c>
      <c r="AJ21" s="116">
        <v>5</v>
      </c>
      <c r="AK21" s="116">
        <v>4</v>
      </c>
      <c r="AL21" s="116">
        <f t="shared" si="21"/>
        <v>0.42857142857142855</v>
      </c>
      <c r="AM21" s="116">
        <v>3</v>
      </c>
      <c r="AN21" s="116">
        <v>5</v>
      </c>
      <c r="AO21" s="116">
        <f t="shared" si="6"/>
        <v>0.66214400000000018</v>
      </c>
      <c r="AX21" s="118">
        <f t="shared" si="7"/>
        <v>1.346641280418873</v>
      </c>
      <c r="BL21" s="98">
        <v>2</v>
      </c>
      <c r="BM21" s="62" t="s">
        <v>814</v>
      </c>
      <c r="BN21">
        <v>11880</v>
      </c>
    </row>
    <row r="22" spans="1:66">
      <c r="A22" s="155"/>
      <c r="B22">
        <v>5</v>
      </c>
      <c r="C22">
        <v>2</v>
      </c>
      <c r="E22" s="122">
        <v>6</v>
      </c>
      <c r="M22">
        <v>500</v>
      </c>
      <c r="N22">
        <v>500</v>
      </c>
      <c r="O22">
        <f t="shared" si="33"/>
        <v>4000</v>
      </c>
      <c r="P22">
        <f t="shared" ref="P22:Q22" si="35">O22/2</f>
        <v>2000</v>
      </c>
      <c r="Q22">
        <f t="shared" si="35"/>
        <v>1000</v>
      </c>
      <c r="U22" s="94">
        <v>90</v>
      </c>
      <c r="V22" s="105">
        <f t="shared" si="9"/>
        <v>752.68817204301081</v>
      </c>
      <c r="W22" s="106">
        <f t="shared" si="10"/>
        <v>2000000</v>
      </c>
      <c r="X22" s="96">
        <f t="shared" si="3"/>
        <v>376344.08602150541</v>
      </c>
      <c r="Y22" s="44">
        <v>-0.1</v>
      </c>
      <c r="Z22" s="96">
        <f t="shared" si="4"/>
        <v>214000</v>
      </c>
      <c r="AA22" s="96">
        <v>150000</v>
      </c>
      <c r="AB22" s="96">
        <v>17000</v>
      </c>
      <c r="AC22" s="96">
        <v>17000</v>
      </c>
      <c r="AD22" s="96">
        <v>30000</v>
      </c>
      <c r="AE22" s="96">
        <v>0.7</v>
      </c>
      <c r="AG22" s="96">
        <f t="shared" si="5"/>
        <v>214000</v>
      </c>
      <c r="AH22" s="116">
        <f t="shared" si="20"/>
        <v>0.2</v>
      </c>
      <c r="AI22" s="116">
        <v>2</v>
      </c>
      <c r="AJ22" s="116">
        <v>5</v>
      </c>
      <c r="AK22" s="116">
        <v>4</v>
      </c>
      <c r="AL22" s="116">
        <f t="shared" si="21"/>
        <v>0.42857142857142855</v>
      </c>
      <c r="AM22" s="116">
        <v>3</v>
      </c>
      <c r="AN22" s="116">
        <v>5</v>
      </c>
      <c r="AO22" s="116">
        <f t="shared" si="6"/>
        <v>0.66214400000000018</v>
      </c>
      <c r="AX22" s="118">
        <f t="shared" si="7"/>
        <v>1.346641280418873</v>
      </c>
      <c r="BL22" s="98">
        <v>2</v>
      </c>
      <c r="BM22" s="62" t="s">
        <v>815</v>
      </c>
      <c r="BN22">
        <v>11880</v>
      </c>
    </row>
    <row r="23" spans="1:66" ht="13.5" thickBot="1">
      <c r="A23" s="155"/>
      <c r="B23">
        <v>5</v>
      </c>
      <c r="C23">
        <v>3</v>
      </c>
      <c r="E23" s="122">
        <v>6</v>
      </c>
      <c r="L23">
        <v>300</v>
      </c>
      <c r="M23">
        <v>800</v>
      </c>
      <c r="O23">
        <f t="shared" si="33"/>
        <v>4400</v>
      </c>
      <c r="P23">
        <f t="shared" ref="P23:Q23" si="36">O23/2</f>
        <v>2200</v>
      </c>
      <c r="Q23">
        <f t="shared" si="36"/>
        <v>1100</v>
      </c>
      <c r="U23" s="94">
        <v>95</v>
      </c>
      <c r="V23" s="105">
        <f t="shared" si="9"/>
        <v>841.53005464480884</v>
      </c>
      <c r="W23" s="106">
        <f t="shared" si="10"/>
        <v>2200000</v>
      </c>
      <c r="X23" s="96">
        <f t="shared" si="3"/>
        <v>420765.02732240444</v>
      </c>
      <c r="Y23" s="44">
        <v>-0.1</v>
      </c>
      <c r="Z23" s="96">
        <f t="shared" si="4"/>
        <v>242900</v>
      </c>
      <c r="AA23" s="96">
        <v>20000</v>
      </c>
      <c r="AB23" s="96">
        <v>100000</v>
      </c>
      <c r="AC23" s="96">
        <v>100000</v>
      </c>
      <c r="AD23" s="96">
        <v>22900</v>
      </c>
      <c r="AE23" s="96">
        <v>0.7</v>
      </c>
      <c r="AG23" s="96">
        <f t="shared" si="5"/>
        <v>242900</v>
      </c>
      <c r="AH23" s="116">
        <f t="shared" si="20"/>
        <v>0.2</v>
      </c>
      <c r="AI23" s="116">
        <v>2</v>
      </c>
      <c r="AJ23" s="116">
        <v>5</v>
      </c>
      <c r="AK23" s="116">
        <v>4</v>
      </c>
      <c r="AL23" s="116">
        <f t="shared" si="21"/>
        <v>0.42857142857142855</v>
      </c>
      <c r="AM23" s="116">
        <v>3</v>
      </c>
      <c r="AN23" s="116">
        <v>5</v>
      </c>
      <c r="AO23" s="116">
        <f t="shared" si="6"/>
        <v>0.66214400000000018</v>
      </c>
      <c r="AX23" s="118">
        <f t="shared" si="7"/>
        <v>1.346641280418873</v>
      </c>
      <c r="BL23" s="98">
        <v>2</v>
      </c>
      <c r="BM23" s="63" t="s">
        <v>816</v>
      </c>
      <c r="BN23">
        <v>11880</v>
      </c>
    </row>
    <row r="24" spans="1:66">
      <c r="A24" s="155"/>
      <c r="B24">
        <v>5</v>
      </c>
      <c r="C24">
        <v>4</v>
      </c>
      <c r="E24" s="122">
        <v>7</v>
      </c>
      <c r="L24">
        <v>440</v>
      </c>
      <c r="M24">
        <v>600</v>
      </c>
      <c r="N24">
        <v>200</v>
      </c>
      <c r="O24">
        <f t="shared" si="33"/>
        <v>4960</v>
      </c>
      <c r="P24">
        <f t="shared" ref="P24:Q24" si="37">O24/2</f>
        <v>2480</v>
      </c>
      <c r="Q24">
        <f t="shared" si="37"/>
        <v>1240</v>
      </c>
      <c r="U24" s="94">
        <v>100</v>
      </c>
      <c r="V24" s="105">
        <f t="shared" si="9"/>
        <v>964.44444444444446</v>
      </c>
      <c r="W24" s="106">
        <f t="shared" si="10"/>
        <v>2480000</v>
      </c>
      <c r="X24" s="96">
        <f t="shared" si="3"/>
        <v>482222.22222222225</v>
      </c>
      <c r="Y24" s="44">
        <v>-0.1</v>
      </c>
      <c r="Z24" s="96">
        <f t="shared" si="4"/>
        <v>282500</v>
      </c>
      <c r="AA24" s="96">
        <v>70000</v>
      </c>
      <c r="AB24" s="96">
        <v>70000</v>
      </c>
      <c r="AC24" s="96">
        <v>70000</v>
      </c>
      <c r="AD24" s="96">
        <v>72500</v>
      </c>
      <c r="AE24" s="96">
        <v>0.7</v>
      </c>
      <c r="AG24" s="96">
        <f t="shared" si="5"/>
        <v>282500</v>
      </c>
      <c r="AH24" s="116">
        <f t="shared" si="20"/>
        <v>0.2</v>
      </c>
      <c r="AI24" s="116">
        <v>2</v>
      </c>
      <c r="AJ24" s="116">
        <v>5</v>
      </c>
      <c r="AK24" s="116">
        <v>4</v>
      </c>
      <c r="AL24" s="116">
        <f t="shared" si="21"/>
        <v>0.42857142857142855</v>
      </c>
      <c r="AM24" s="116">
        <v>3</v>
      </c>
      <c r="AN24" s="116">
        <v>5</v>
      </c>
      <c r="AO24" s="116">
        <f t="shared" si="6"/>
        <v>0.66214400000000018</v>
      </c>
      <c r="AX24" s="118">
        <f t="shared" si="7"/>
        <v>1.346641280418873</v>
      </c>
      <c r="BL24" s="98">
        <v>2</v>
      </c>
      <c r="BM24" s="61" t="s">
        <v>817</v>
      </c>
      <c r="BN24">
        <v>11880</v>
      </c>
    </row>
    <row r="25" spans="1:66" s="44" customFormat="1">
      <c r="A25" s="155"/>
      <c r="B25" s="44">
        <v>5</v>
      </c>
      <c r="C25" s="43" t="s">
        <v>1127</v>
      </c>
      <c r="D25" s="43">
        <v>4</v>
      </c>
      <c r="E25" s="43">
        <v>7</v>
      </c>
      <c r="L25" s="44">
        <v>520</v>
      </c>
      <c r="M25" s="44">
        <v>600</v>
      </c>
      <c r="N25" s="44">
        <v>540</v>
      </c>
      <c r="O25" s="44">
        <f t="shared" si="33"/>
        <v>6640</v>
      </c>
      <c r="P25" s="44">
        <f t="shared" ref="P25:Q25" si="38">O25/2</f>
        <v>3320</v>
      </c>
      <c r="Q25" s="44">
        <f t="shared" si="38"/>
        <v>1660</v>
      </c>
      <c r="R25" s="44">
        <f>SUM(O21:O25)</f>
        <v>24000</v>
      </c>
      <c r="S25" s="44">
        <f t="shared" ref="S25" si="39">SUM(P21:P25)</f>
        <v>12000</v>
      </c>
      <c r="T25" s="44">
        <f t="shared" ref="T25" si="40">SUM(Q21:Q25)</f>
        <v>6000</v>
      </c>
      <c r="U25" s="44">
        <v>100</v>
      </c>
      <c r="V25" s="105">
        <f t="shared" si="9"/>
        <v>1291.1111111111111</v>
      </c>
      <c r="W25" s="106">
        <f t="shared" si="10"/>
        <v>3320000</v>
      </c>
      <c r="X25" s="44">
        <f t="shared" si="3"/>
        <v>645555.5555555555</v>
      </c>
      <c r="Y25" s="44">
        <v>-0.1</v>
      </c>
      <c r="Z25" s="96">
        <f t="shared" si="4"/>
        <v>378200</v>
      </c>
      <c r="AA25" s="44">
        <v>130000</v>
      </c>
      <c r="AB25" s="44">
        <v>130000</v>
      </c>
      <c r="AC25" s="44">
        <v>26000</v>
      </c>
      <c r="AD25" s="44">
        <v>23000</v>
      </c>
      <c r="AE25" s="44">
        <v>0.7</v>
      </c>
      <c r="AF25" s="44">
        <f>ROUNDDOWN(Z25*0.2*AE25*$AE$2/100,0)*100</f>
        <v>13200</v>
      </c>
      <c r="AG25" s="96">
        <f t="shared" si="5"/>
        <v>309000</v>
      </c>
      <c r="AH25" s="116">
        <f t="shared" si="20"/>
        <v>0.2</v>
      </c>
      <c r="AI25" s="116">
        <v>1</v>
      </c>
      <c r="AJ25" s="116">
        <v>5</v>
      </c>
      <c r="AK25" s="116">
        <v>1</v>
      </c>
      <c r="AL25" s="116">
        <f t="shared" si="21"/>
        <v>0.42857142857142855</v>
      </c>
      <c r="AM25" s="116">
        <v>2</v>
      </c>
      <c r="AN25" s="116">
        <v>2</v>
      </c>
      <c r="AO25" s="116">
        <f t="shared" si="6"/>
        <v>0.26553600000000005</v>
      </c>
      <c r="AP25" s="116">
        <f>AO24</f>
        <v>0.66214400000000018</v>
      </c>
      <c r="AQ25" s="116">
        <f>AO25</f>
        <v>0.26553600000000005</v>
      </c>
      <c r="AR25" s="116">
        <v>60</v>
      </c>
      <c r="AS25" s="116">
        <v>10</v>
      </c>
      <c r="AT25" s="116">
        <v>4</v>
      </c>
      <c r="AU25" s="116">
        <f>AR25/AP25*AT25</f>
        <v>362.45892132225003</v>
      </c>
      <c r="AV25" s="116">
        <f>AS25/AQ25*AT25</f>
        <v>150.63870812243911</v>
      </c>
      <c r="AW25" s="116">
        <f>(AU25+AV25)/24</f>
        <v>21.379067893528713</v>
      </c>
      <c r="AX25" s="118">
        <f t="shared" si="7"/>
        <v>0.88151365502469203</v>
      </c>
      <c r="AY25" s="118">
        <f>AX24</f>
        <v>1.346641280418873</v>
      </c>
      <c r="AZ25" s="118">
        <f>AX25</f>
        <v>0.88151365502469203</v>
      </c>
      <c r="BA25" s="118">
        <f>AR25/AY25*AT25</f>
        <v>178.221181460699</v>
      </c>
      <c r="BB25" s="118">
        <f>AS25/AZ25*AT25</f>
        <v>45.376495045762574</v>
      </c>
      <c r="BC25" s="118">
        <f>(BA25+BB25)/51</f>
        <v>4.3842681667933645</v>
      </c>
      <c r="BD25" s="116"/>
      <c r="BL25" s="98">
        <v>2</v>
      </c>
      <c r="BM25" s="62" t="s">
        <v>818</v>
      </c>
      <c r="BN25" s="44">
        <v>4752</v>
      </c>
    </row>
    <row r="26" spans="1:66">
      <c r="A26" s="155">
        <v>2</v>
      </c>
      <c r="B26">
        <v>6</v>
      </c>
      <c r="C26">
        <v>1</v>
      </c>
      <c r="E26" s="122">
        <v>3</v>
      </c>
      <c r="L26">
        <v>1000</v>
      </c>
      <c r="N26">
        <v>640</v>
      </c>
      <c r="O26">
        <f t="shared" ref="O26:O29" si="41">SUM(F26:H26)+SUM(I26:K26)*2+SUM(L26:N26)*4</f>
        <v>6560</v>
      </c>
      <c r="P26">
        <f t="shared" ref="P26:Q26" si="42">O26/2</f>
        <v>3280</v>
      </c>
      <c r="Q26">
        <f t="shared" si="42"/>
        <v>1640</v>
      </c>
      <c r="U26" s="94">
        <v>105</v>
      </c>
      <c r="V26" s="105">
        <f t="shared" si="9"/>
        <v>1297.1751412429378</v>
      </c>
      <c r="W26" s="106">
        <f t="shared" si="10"/>
        <v>3280000</v>
      </c>
      <c r="X26" s="96">
        <f t="shared" si="3"/>
        <v>648587.57062146894</v>
      </c>
      <c r="Y26" s="44">
        <v>-0.15</v>
      </c>
      <c r="Z26" s="96">
        <f t="shared" si="4"/>
        <v>253900</v>
      </c>
      <c r="AA26" s="96">
        <v>30000</v>
      </c>
      <c r="AC26" s="96">
        <v>23900</v>
      </c>
      <c r="AD26" s="96">
        <v>200000</v>
      </c>
      <c r="AE26" s="96">
        <v>0.65</v>
      </c>
      <c r="AG26" s="96">
        <f t="shared" si="5"/>
        <v>253900</v>
      </c>
      <c r="AH26" s="116">
        <f t="shared" si="20"/>
        <v>0.2</v>
      </c>
      <c r="AI26" s="116">
        <v>2</v>
      </c>
      <c r="AJ26" s="116">
        <v>5</v>
      </c>
      <c r="AK26" s="116">
        <v>4</v>
      </c>
      <c r="AL26" s="116">
        <f t="shared" si="21"/>
        <v>0.42857142857142855</v>
      </c>
      <c r="AM26" s="116">
        <v>3</v>
      </c>
      <c r="AN26" s="116">
        <v>5</v>
      </c>
      <c r="AO26" s="116">
        <f t="shared" si="6"/>
        <v>0.66214400000000018</v>
      </c>
      <c r="AX26" s="118">
        <f t="shared" si="7"/>
        <v>1.346641280418873</v>
      </c>
      <c r="BL26" s="98">
        <v>2</v>
      </c>
      <c r="BM26" s="62" t="s">
        <v>819</v>
      </c>
      <c r="BN26">
        <v>4752</v>
      </c>
    </row>
    <row r="27" spans="1:66" ht="13.5" thickBot="1">
      <c r="A27" s="155"/>
      <c r="B27">
        <v>6</v>
      </c>
      <c r="C27">
        <v>2</v>
      </c>
      <c r="E27" s="122">
        <v>4</v>
      </c>
      <c r="L27">
        <v>1200</v>
      </c>
      <c r="M27">
        <v>440</v>
      </c>
      <c r="O27">
        <f t="shared" si="41"/>
        <v>6560</v>
      </c>
      <c r="P27">
        <f t="shared" ref="P27:Q27" si="43">O27/2</f>
        <v>3280</v>
      </c>
      <c r="Q27">
        <f t="shared" si="43"/>
        <v>1640</v>
      </c>
      <c r="U27" s="94">
        <v>110</v>
      </c>
      <c r="V27" s="105">
        <f t="shared" si="9"/>
        <v>1319.5402298850577</v>
      </c>
      <c r="W27" s="106">
        <f t="shared" si="10"/>
        <v>3280000</v>
      </c>
      <c r="X27" s="96">
        <f t="shared" si="3"/>
        <v>659770.11494252889</v>
      </c>
      <c r="Y27" s="44">
        <v>-0.15</v>
      </c>
      <c r="Z27" s="96">
        <f t="shared" si="4"/>
        <v>266800</v>
      </c>
      <c r="AA27" s="96">
        <v>200000</v>
      </c>
      <c r="AB27" s="96">
        <v>30000</v>
      </c>
      <c r="AD27" s="96">
        <v>36800</v>
      </c>
      <c r="AE27" s="96">
        <v>0.65</v>
      </c>
      <c r="AG27" s="96">
        <f t="shared" si="5"/>
        <v>266800</v>
      </c>
      <c r="AH27" s="116">
        <f t="shared" si="20"/>
        <v>0.2</v>
      </c>
      <c r="AI27" s="116">
        <v>2</v>
      </c>
      <c r="AJ27" s="116">
        <v>5</v>
      </c>
      <c r="AK27" s="116">
        <v>4</v>
      </c>
      <c r="AL27" s="116">
        <f t="shared" si="21"/>
        <v>0.42857142857142855</v>
      </c>
      <c r="AM27" s="116">
        <v>3</v>
      </c>
      <c r="AN27" s="116">
        <v>5</v>
      </c>
      <c r="AO27" s="116">
        <f t="shared" si="6"/>
        <v>0.66214400000000018</v>
      </c>
      <c r="AX27" s="118">
        <f t="shared" si="7"/>
        <v>1.346641280418873</v>
      </c>
      <c r="BL27" s="98">
        <v>2</v>
      </c>
      <c r="BM27" s="63" t="s">
        <v>820</v>
      </c>
      <c r="BN27">
        <v>4752</v>
      </c>
    </row>
    <row r="28" spans="1:66">
      <c r="A28" s="155"/>
      <c r="B28">
        <v>6</v>
      </c>
      <c r="C28">
        <v>3</v>
      </c>
      <c r="E28" s="122">
        <v>4</v>
      </c>
      <c r="M28">
        <v>860</v>
      </c>
      <c r="N28">
        <v>860</v>
      </c>
      <c r="O28">
        <f t="shared" si="41"/>
        <v>6880</v>
      </c>
      <c r="P28">
        <f t="shared" ref="P28:Q28" si="44">O28/2</f>
        <v>3440</v>
      </c>
      <c r="Q28">
        <f t="shared" si="44"/>
        <v>1720</v>
      </c>
      <c r="U28" s="94">
        <v>115</v>
      </c>
      <c r="V28" s="105">
        <f t="shared" si="9"/>
        <v>1408.187134502924</v>
      </c>
      <c r="W28" s="106">
        <f t="shared" si="10"/>
        <v>3440000</v>
      </c>
      <c r="X28" s="96">
        <f t="shared" si="3"/>
        <v>704093.56725146202</v>
      </c>
      <c r="Y28" s="44">
        <v>-0.15</v>
      </c>
      <c r="Z28" s="96">
        <f t="shared" si="4"/>
        <v>293800</v>
      </c>
      <c r="AA28" s="96">
        <v>130000</v>
      </c>
      <c r="AB28" s="96">
        <v>16900</v>
      </c>
      <c r="AC28" s="96">
        <v>16900</v>
      </c>
      <c r="AD28" s="96">
        <v>130000</v>
      </c>
      <c r="AE28" s="96">
        <v>0.65</v>
      </c>
      <c r="AG28" s="96">
        <f t="shared" si="5"/>
        <v>293800</v>
      </c>
      <c r="AH28" s="116">
        <f t="shared" si="20"/>
        <v>0.2</v>
      </c>
      <c r="AI28" s="116">
        <v>2</v>
      </c>
      <c r="AJ28" s="116">
        <v>5</v>
      </c>
      <c r="AK28" s="116">
        <v>4</v>
      </c>
      <c r="AL28" s="116">
        <f t="shared" si="21"/>
        <v>0.42857142857142855</v>
      </c>
      <c r="AM28" s="116">
        <v>3</v>
      </c>
      <c r="AN28" s="116">
        <v>5</v>
      </c>
      <c r="AO28" s="116">
        <f t="shared" si="6"/>
        <v>0.66214400000000018</v>
      </c>
      <c r="AX28" s="118">
        <f t="shared" si="7"/>
        <v>1.346641280418873</v>
      </c>
      <c r="BL28" s="98">
        <v>3</v>
      </c>
      <c r="BM28" s="61" t="s">
        <v>809</v>
      </c>
      <c r="BN28">
        <v>207360</v>
      </c>
    </row>
    <row r="29" spans="1:66">
      <c r="A29" s="155"/>
      <c r="B29">
        <v>6</v>
      </c>
      <c r="C29">
        <v>4</v>
      </c>
      <c r="E29" s="122">
        <v>4</v>
      </c>
      <c r="L29">
        <v>600</v>
      </c>
      <c r="M29">
        <v>600</v>
      </c>
      <c r="N29">
        <v>600</v>
      </c>
      <c r="O29">
        <f t="shared" si="41"/>
        <v>7200</v>
      </c>
      <c r="P29">
        <f t="shared" ref="P29:Q29" si="45">O29/2</f>
        <v>3600</v>
      </c>
      <c r="Q29">
        <f t="shared" si="45"/>
        <v>1800</v>
      </c>
      <c r="U29" s="94">
        <v>120</v>
      </c>
      <c r="V29" s="105">
        <f t="shared" si="9"/>
        <v>1500</v>
      </c>
      <c r="W29" s="106">
        <f t="shared" si="10"/>
        <v>3600000</v>
      </c>
      <c r="X29" s="96">
        <f t="shared" si="3"/>
        <v>750000</v>
      </c>
      <c r="Y29" s="44">
        <v>-0.15</v>
      </c>
      <c r="Z29" s="96">
        <f t="shared" si="4"/>
        <v>322500</v>
      </c>
      <c r="AA29" s="96">
        <v>12500</v>
      </c>
      <c r="AB29" s="96">
        <v>150000</v>
      </c>
      <c r="AC29" s="96">
        <v>150000</v>
      </c>
      <c r="AD29" s="96">
        <v>10000</v>
      </c>
      <c r="AE29" s="96">
        <v>0.65</v>
      </c>
      <c r="AG29" s="96">
        <f t="shared" si="5"/>
        <v>322500</v>
      </c>
      <c r="AH29" s="116">
        <f t="shared" si="20"/>
        <v>0.2</v>
      </c>
      <c r="AI29" s="116">
        <v>2</v>
      </c>
      <c r="AJ29" s="116">
        <v>5</v>
      </c>
      <c r="AK29" s="116">
        <v>4</v>
      </c>
      <c r="AL29" s="116">
        <f t="shared" si="21"/>
        <v>0.42857142857142855</v>
      </c>
      <c r="AM29" s="116">
        <v>3</v>
      </c>
      <c r="AN29" s="116">
        <v>5</v>
      </c>
      <c r="AO29" s="116">
        <f t="shared" si="6"/>
        <v>0.66214400000000018</v>
      </c>
      <c r="AX29" s="118">
        <f t="shared" si="7"/>
        <v>1.346641280418873</v>
      </c>
      <c r="BL29" s="98">
        <v>3</v>
      </c>
      <c r="BM29" s="62" t="s">
        <v>810</v>
      </c>
      <c r="BN29">
        <v>69120</v>
      </c>
    </row>
    <row r="30" spans="1:66" s="44" customFormat="1">
      <c r="A30" s="155"/>
      <c r="B30" s="44">
        <v>6</v>
      </c>
      <c r="C30" s="43" t="s">
        <v>1127</v>
      </c>
      <c r="D30" s="43">
        <v>6</v>
      </c>
      <c r="E30" s="43">
        <v>5</v>
      </c>
      <c r="M30" s="44">
        <v>1800</v>
      </c>
      <c r="N30" s="44">
        <v>1400</v>
      </c>
      <c r="O30" s="44">
        <f>SUM(F30:H30)+SUM(I30:K30)*2+SUM(M30:N30)*4</f>
        <v>12800</v>
      </c>
      <c r="P30" s="44">
        <f t="shared" ref="P30:Q30" si="46">O30/2</f>
        <v>6400</v>
      </c>
      <c r="Q30" s="44">
        <f t="shared" si="46"/>
        <v>3200</v>
      </c>
      <c r="R30" s="44">
        <f>SUM(O26:O30)</f>
        <v>40000</v>
      </c>
      <c r="S30" s="44">
        <f t="shared" ref="S30" si="47">SUM(P26:P30)</f>
        <v>20000</v>
      </c>
      <c r="T30" s="44">
        <f t="shared" ref="T30" si="48">SUM(Q26:Q30)</f>
        <v>10000</v>
      </c>
      <c r="U30" s="44">
        <v>120</v>
      </c>
      <c r="V30" s="105">
        <f t="shared" si="9"/>
        <v>2666.666666666667</v>
      </c>
      <c r="W30" s="106">
        <f t="shared" si="10"/>
        <v>6400000</v>
      </c>
      <c r="X30" s="44">
        <f t="shared" si="3"/>
        <v>1333333.3333333335</v>
      </c>
      <c r="Y30" s="44">
        <v>-0.15</v>
      </c>
      <c r="Z30" s="96">
        <f t="shared" si="4"/>
        <v>573400</v>
      </c>
      <c r="AA30" s="44">
        <v>180000</v>
      </c>
      <c r="AB30" s="44">
        <v>65000</v>
      </c>
      <c r="AC30" s="44">
        <v>65000</v>
      </c>
      <c r="AD30" s="44">
        <v>180000</v>
      </c>
      <c r="AE30" s="44">
        <v>0.65</v>
      </c>
      <c r="AF30" s="44">
        <f>ROUNDDOWN(Z30*0.2*AE30*$AE$2/100,0)*100</f>
        <v>18600</v>
      </c>
      <c r="AG30" s="96">
        <f>SUM(AA30:AD30)</f>
        <v>490000</v>
      </c>
      <c r="AH30" s="116">
        <f t="shared" si="20"/>
        <v>0.2</v>
      </c>
      <c r="AI30" s="116">
        <v>1</v>
      </c>
      <c r="AJ30" s="116">
        <v>5</v>
      </c>
      <c r="AK30" s="116">
        <v>1</v>
      </c>
      <c r="AL30" s="116">
        <f t="shared" si="21"/>
        <v>0.42857142857142855</v>
      </c>
      <c r="AM30" s="116">
        <v>2</v>
      </c>
      <c r="AN30" s="116">
        <v>2</v>
      </c>
      <c r="AO30" s="116">
        <f t="shared" si="6"/>
        <v>0.26553600000000005</v>
      </c>
      <c r="AP30" s="116">
        <f>AO29</f>
        <v>0.66214400000000018</v>
      </c>
      <c r="AQ30" s="116">
        <f>AO30</f>
        <v>0.26553600000000005</v>
      </c>
      <c r="AR30" s="116">
        <v>60</v>
      </c>
      <c r="AS30" s="116">
        <v>14</v>
      </c>
      <c r="AT30" s="116">
        <v>4</v>
      </c>
      <c r="AU30" s="116">
        <f>AR30/AP30*AT30</f>
        <v>362.45892132225003</v>
      </c>
      <c r="AV30" s="116">
        <f>AS30/AQ30*AT30</f>
        <v>210.89419137141476</v>
      </c>
      <c r="AW30" s="116">
        <f>(AU30+AV30)/24</f>
        <v>23.889713028902701</v>
      </c>
      <c r="AX30" s="118">
        <f t="shared" si="7"/>
        <v>0.88151365502469203</v>
      </c>
      <c r="AY30" s="118">
        <f>AX29</f>
        <v>1.346641280418873</v>
      </c>
      <c r="AZ30" s="118">
        <f>AX30</f>
        <v>0.88151365502469203</v>
      </c>
      <c r="BA30" s="118">
        <f>AR30/AY30*AT30</f>
        <v>178.221181460699</v>
      </c>
      <c r="BB30" s="118">
        <f>AS30/AZ30*AT30</f>
        <v>63.527093064067607</v>
      </c>
      <c r="BC30" s="118">
        <f>(BA30+BB30)/51</f>
        <v>4.740162245583659</v>
      </c>
      <c r="BD30" s="116"/>
      <c r="BL30" s="98">
        <v>3</v>
      </c>
      <c r="BM30" s="62" t="s">
        <v>811</v>
      </c>
      <c r="BN30" s="44">
        <v>69120</v>
      </c>
    </row>
    <row r="31" spans="1:66" ht="13.5" thickBot="1">
      <c r="A31" s="155"/>
      <c r="B31">
        <v>7</v>
      </c>
      <c r="C31">
        <v>1</v>
      </c>
      <c r="E31" s="122">
        <v>5</v>
      </c>
      <c r="L31">
        <v>1000</v>
      </c>
      <c r="M31">
        <v>600</v>
      </c>
      <c r="O31">
        <f t="shared" ref="O31:O35" si="49">SUM(F31:H31)+SUM(I31:K31)*2+SUM(L31:N31)*4</f>
        <v>6400</v>
      </c>
      <c r="P31">
        <f t="shared" ref="P31:Q31" si="50">O31/2</f>
        <v>3200</v>
      </c>
      <c r="Q31">
        <f t="shared" si="50"/>
        <v>1600</v>
      </c>
      <c r="U31" s="94">
        <v>125</v>
      </c>
      <c r="V31" s="105">
        <f t="shared" si="9"/>
        <v>1357.5757575757577</v>
      </c>
      <c r="W31" s="106">
        <f t="shared" si="10"/>
        <v>3200000</v>
      </c>
      <c r="X31" s="96">
        <f t="shared" si="3"/>
        <v>678787.8787878789</v>
      </c>
      <c r="Y31" s="44">
        <v>-0.18</v>
      </c>
      <c r="Z31" s="96">
        <f t="shared" si="4"/>
        <v>225000</v>
      </c>
      <c r="AA31" s="96">
        <v>12500</v>
      </c>
      <c r="AC31" s="96">
        <v>10000</v>
      </c>
      <c r="AD31" s="96">
        <v>200000</v>
      </c>
      <c r="AE31" s="96">
        <v>0.6</v>
      </c>
      <c r="AF31" s="102"/>
      <c r="AG31" s="96">
        <f t="shared" si="5"/>
        <v>222500</v>
      </c>
      <c r="AH31" s="116">
        <f t="shared" si="20"/>
        <v>0.2</v>
      </c>
      <c r="AI31" s="116">
        <v>1</v>
      </c>
      <c r="AJ31" s="116">
        <v>5</v>
      </c>
      <c r="AK31" s="116">
        <v>1</v>
      </c>
      <c r="AL31" s="116">
        <f t="shared" si="21"/>
        <v>0.42857142857142855</v>
      </c>
      <c r="AM31" s="116">
        <v>2</v>
      </c>
      <c r="AN31" s="116">
        <v>2</v>
      </c>
      <c r="AO31" s="116">
        <f t="shared" si="6"/>
        <v>0.26553600000000005</v>
      </c>
      <c r="AX31" s="118">
        <f t="shared" si="7"/>
        <v>0.88151365502469203</v>
      </c>
      <c r="BL31" s="98">
        <v>3</v>
      </c>
      <c r="BM31" s="63" t="s">
        <v>812</v>
      </c>
      <c r="BN31">
        <v>69120</v>
      </c>
    </row>
    <row r="32" spans="1:66">
      <c r="A32" s="155"/>
      <c r="B32">
        <v>7</v>
      </c>
      <c r="C32">
        <v>2</v>
      </c>
      <c r="E32" s="122">
        <v>5</v>
      </c>
      <c r="L32">
        <v>400</v>
      </c>
      <c r="M32">
        <v>1300</v>
      </c>
      <c r="N32">
        <v>400</v>
      </c>
      <c r="O32">
        <f t="shared" si="49"/>
        <v>8400</v>
      </c>
      <c r="P32">
        <f t="shared" ref="P32:Q32" si="51">O32/2</f>
        <v>4200</v>
      </c>
      <c r="Q32">
        <f t="shared" si="51"/>
        <v>2100</v>
      </c>
      <c r="U32" s="94">
        <v>130</v>
      </c>
      <c r="V32" s="105">
        <f t="shared" si="9"/>
        <v>1814.8148148148148</v>
      </c>
      <c r="W32" s="106">
        <f t="shared" si="10"/>
        <v>4200000</v>
      </c>
      <c r="X32" s="96">
        <f t="shared" si="3"/>
        <v>907407.40740740742</v>
      </c>
      <c r="Y32" s="44">
        <v>-0.18</v>
      </c>
      <c r="Z32" s="96">
        <f t="shared" si="4"/>
        <v>314800</v>
      </c>
      <c r="AA32" s="96">
        <v>250000</v>
      </c>
      <c r="AB32" s="96">
        <v>32300</v>
      </c>
      <c r="AD32" s="96">
        <v>32500</v>
      </c>
      <c r="AE32" s="96">
        <v>0.6</v>
      </c>
      <c r="AF32" s="102"/>
      <c r="AG32" s="96">
        <f t="shared" si="5"/>
        <v>314800</v>
      </c>
      <c r="AH32" s="116">
        <f t="shared" si="20"/>
        <v>0.2</v>
      </c>
      <c r="AI32" s="116">
        <v>1</v>
      </c>
      <c r="AJ32" s="116">
        <v>5</v>
      </c>
      <c r="AK32" s="116">
        <v>1</v>
      </c>
      <c r="AL32" s="116">
        <f t="shared" si="21"/>
        <v>0.42857142857142855</v>
      </c>
      <c r="AM32" s="116">
        <v>2</v>
      </c>
      <c r="AN32" s="116">
        <v>2</v>
      </c>
      <c r="AO32" s="116">
        <f t="shared" si="6"/>
        <v>0.26553600000000005</v>
      </c>
      <c r="AX32" s="118">
        <f t="shared" si="7"/>
        <v>0.88151365502469203</v>
      </c>
      <c r="BL32" s="98">
        <v>3</v>
      </c>
      <c r="BM32" s="61" t="s">
        <v>813</v>
      </c>
      <c r="BN32">
        <v>69120</v>
      </c>
    </row>
    <row r="33" spans="1:66">
      <c r="A33" s="155"/>
      <c r="B33">
        <v>7</v>
      </c>
      <c r="C33">
        <v>3</v>
      </c>
      <c r="E33" s="122">
        <v>6</v>
      </c>
      <c r="L33">
        <v>2000</v>
      </c>
      <c r="N33">
        <v>500</v>
      </c>
      <c r="O33">
        <f>SUM(F33:H33)+SUM(I33:K33)*2+SUM(L33:N33)*4</f>
        <v>10000</v>
      </c>
      <c r="P33">
        <f t="shared" ref="P33:Q33" si="52">O33/2</f>
        <v>5000</v>
      </c>
      <c r="Q33">
        <f t="shared" si="52"/>
        <v>2500</v>
      </c>
      <c r="U33" s="94">
        <v>135</v>
      </c>
      <c r="V33" s="105">
        <f t="shared" si="9"/>
        <v>2201.2578616352203</v>
      </c>
      <c r="W33" s="106">
        <f t="shared" si="10"/>
        <v>5000000</v>
      </c>
      <c r="X33" s="96">
        <f t="shared" si="3"/>
        <v>1100628.9308176101</v>
      </c>
      <c r="Y33" s="44">
        <v>-0.18</v>
      </c>
      <c r="Z33" s="96">
        <f t="shared" si="4"/>
        <v>398800</v>
      </c>
      <c r="AA33" s="96">
        <v>18800</v>
      </c>
      <c r="AB33" s="96">
        <v>300000</v>
      </c>
      <c r="AC33" s="96">
        <v>50000</v>
      </c>
      <c r="AD33" s="96">
        <v>30000</v>
      </c>
      <c r="AE33" s="96">
        <v>0.6</v>
      </c>
      <c r="AF33" s="102"/>
      <c r="AG33" s="96">
        <f t="shared" si="5"/>
        <v>398800</v>
      </c>
      <c r="AH33" s="116">
        <f t="shared" si="20"/>
        <v>0.2</v>
      </c>
      <c r="AI33" s="116">
        <v>1</v>
      </c>
      <c r="AJ33" s="116">
        <v>5</v>
      </c>
      <c r="AK33" s="116">
        <v>1</v>
      </c>
      <c r="AL33" s="116">
        <f t="shared" si="21"/>
        <v>0.42857142857142855</v>
      </c>
      <c r="AM33" s="116">
        <v>2</v>
      </c>
      <c r="AN33" s="116">
        <v>2</v>
      </c>
      <c r="AO33" s="116">
        <f t="shared" si="6"/>
        <v>0.26553600000000005</v>
      </c>
      <c r="AX33" s="118">
        <f t="shared" si="7"/>
        <v>0.88151365502469203</v>
      </c>
      <c r="BL33" s="98">
        <v>3</v>
      </c>
      <c r="BM33" s="62" t="s">
        <v>814</v>
      </c>
      <c r="BN33">
        <v>12960</v>
      </c>
    </row>
    <row r="34" spans="1:66">
      <c r="A34" s="155"/>
      <c r="B34">
        <v>7</v>
      </c>
      <c r="C34">
        <v>4</v>
      </c>
      <c r="E34" s="122">
        <v>6</v>
      </c>
      <c r="M34">
        <v>600</v>
      </c>
      <c r="N34">
        <v>2200</v>
      </c>
      <c r="O34">
        <f t="shared" si="49"/>
        <v>11200</v>
      </c>
      <c r="P34">
        <f t="shared" ref="P34:Q34" si="53">O34/2</f>
        <v>5600</v>
      </c>
      <c r="Q34">
        <f t="shared" si="53"/>
        <v>2800</v>
      </c>
      <c r="U34" s="94">
        <v>140</v>
      </c>
      <c r="V34" s="105">
        <f t="shared" si="9"/>
        <v>2512.8205128205127</v>
      </c>
      <c r="W34" s="106">
        <f t="shared" si="10"/>
        <v>5600000</v>
      </c>
      <c r="X34" s="96">
        <f t="shared" si="3"/>
        <v>1256410.2564102563</v>
      </c>
      <c r="Y34" s="44">
        <v>-0.18</v>
      </c>
      <c r="Z34" s="96">
        <f t="shared" si="4"/>
        <v>474600</v>
      </c>
      <c r="AA34" s="96">
        <v>30000</v>
      </c>
      <c r="AB34" s="96">
        <v>37000</v>
      </c>
      <c r="AC34" s="96">
        <v>350000</v>
      </c>
      <c r="AD34" s="96">
        <v>57600</v>
      </c>
      <c r="AE34" s="96">
        <v>0.6</v>
      </c>
      <c r="AF34" s="102"/>
      <c r="AG34" s="96">
        <f t="shared" si="5"/>
        <v>474600</v>
      </c>
      <c r="AH34" s="116">
        <f t="shared" si="20"/>
        <v>0.2</v>
      </c>
      <c r="AI34" s="116">
        <v>1</v>
      </c>
      <c r="AJ34" s="116">
        <v>5</v>
      </c>
      <c r="AK34" s="116">
        <v>1</v>
      </c>
      <c r="AL34" s="116">
        <f t="shared" si="21"/>
        <v>0.42857142857142855</v>
      </c>
      <c r="AM34" s="116">
        <v>2</v>
      </c>
      <c r="AN34" s="116">
        <v>2</v>
      </c>
      <c r="AO34" s="116">
        <f t="shared" si="6"/>
        <v>0.26553600000000005</v>
      </c>
      <c r="AX34" s="118">
        <f t="shared" si="7"/>
        <v>0.88151365502469203</v>
      </c>
      <c r="BL34" s="98">
        <v>3</v>
      </c>
      <c r="BM34" s="62" t="s">
        <v>815</v>
      </c>
      <c r="BN34">
        <v>12960</v>
      </c>
    </row>
    <row r="35" spans="1:66" s="44" customFormat="1" ht="13.5" thickBot="1">
      <c r="A35" s="155"/>
      <c r="B35" s="44">
        <v>7</v>
      </c>
      <c r="C35" s="43" t="s">
        <v>1127</v>
      </c>
      <c r="D35" s="43">
        <v>6</v>
      </c>
      <c r="E35" s="43">
        <v>6</v>
      </c>
      <c r="L35" s="44">
        <v>1600</v>
      </c>
      <c r="M35" s="44">
        <v>1600</v>
      </c>
      <c r="N35" s="44">
        <v>1400</v>
      </c>
      <c r="O35" s="44">
        <f t="shared" si="49"/>
        <v>18400</v>
      </c>
      <c r="P35" s="44">
        <f t="shared" ref="P35:Q35" si="54">O35/2</f>
        <v>9200</v>
      </c>
      <c r="Q35" s="44">
        <f t="shared" si="54"/>
        <v>4600</v>
      </c>
      <c r="R35" s="44">
        <f>SUM(O31:O35)</f>
        <v>54400</v>
      </c>
      <c r="S35" s="44">
        <f t="shared" ref="S35" si="55">SUM(P31:P35)</f>
        <v>27200</v>
      </c>
      <c r="T35" s="44">
        <f t="shared" ref="T35" si="56">SUM(Q31:Q35)</f>
        <v>13600</v>
      </c>
      <c r="U35" s="44">
        <v>140</v>
      </c>
      <c r="V35" s="105">
        <f t="shared" si="9"/>
        <v>4128.2051282051279</v>
      </c>
      <c r="W35" s="106">
        <f t="shared" si="10"/>
        <v>9200000</v>
      </c>
      <c r="X35" s="44">
        <f t="shared" si="3"/>
        <v>2064102.564102564</v>
      </c>
      <c r="Y35" s="44">
        <v>-0.18</v>
      </c>
      <c r="Z35" s="96">
        <f t="shared" si="4"/>
        <v>779700</v>
      </c>
      <c r="AA35" s="44">
        <v>30000</v>
      </c>
      <c r="AB35" s="44">
        <v>290000</v>
      </c>
      <c r="AC35" s="44">
        <v>290000</v>
      </c>
      <c r="AD35" s="44">
        <v>30000</v>
      </c>
      <c r="AE35" s="44">
        <v>0.65</v>
      </c>
      <c r="AF35" s="44">
        <f>ROUNDDOWN(Z35*0.2*AE35*$AE$2/100,0)*100</f>
        <v>25300</v>
      </c>
      <c r="AG35" s="96">
        <f t="shared" si="5"/>
        <v>640000</v>
      </c>
      <c r="AH35" s="116">
        <f>1/101</f>
        <v>9.9009900990099011E-3</v>
      </c>
      <c r="AI35" s="116">
        <v>1</v>
      </c>
      <c r="AJ35" s="116">
        <v>0</v>
      </c>
      <c r="AK35" s="116">
        <v>1</v>
      </c>
      <c r="AL35" s="116">
        <f>1/101</f>
        <v>9.9009900990099011E-3</v>
      </c>
      <c r="AM35" s="116">
        <v>2</v>
      </c>
      <c r="AN35" s="116">
        <v>2</v>
      </c>
      <c r="AO35" s="116">
        <f>AH35*AI35</f>
        <v>9.9009900990099011E-3</v>
      </c>
      <c r="AP35" s="116">
        <f>AO34</f>
        <v>0.26553600000000005</v>
      </c>
      <c r="AQ35" s="116">
        <f>AO35</f>
        <v>9.9009900990099011E-3</v>
      </c>
      <c r="AR35" s="116">
        <v>60</v>
      </c>
      <c r="AS35" s="116">
        <v>16</v>
      </c>
      <c r="AT35" s="116">
        <v>4</v>
      </c>
      <c r="AU35" s="116">
        <f>AR35/AP35*AT35</f>
        <v>903.83224873463473</v>
      </c>
      <c r="AV35" s="116">
        <f>AS35/AQ35*AT35</f>
        <v>6464</v>
      </c>
      <c r="AW35" s="116">
        <f>(AU35+AV35)/24</f>
        <v>306.99301036394314</v>
      </c>
      <c r="AX35" s="118">
        <f>AL35*AM35</f>
        <v>1.9801980198019802E-2</v>
      </c>
      <c r="AY35" s="118">
        <f>AX34</f>
        <v>0.88151365502469203</v>
      </c>
      <c r="AZ35" s="118">
        <f>AX35</f>
        <v>1.9801980198019802E-2</v>
      </c>
      <c r="BA35" s="118">
        <f>AR35/AY35*AT35</f>
        <v>272.25897027457546</v>
      </c>
      <c r="BB35" s="118">
        <f>AS35/AZ35*AT35</f>
        <v>3232</v>
      </c>
      <c r="BC35" s="118">
        <f>(BA35+BB35)/51</f>
        <v>68.710960201462257</v>
      </c>
      <c r="BD35" s="116"/>
      <c r="BL35" s="98">
        <v>3</v>
      </c>
      <c r="BM35" s="63" t="s">
        <v>816</v>
      </c>
      <c r="BN35" s="44">
        <v>12960</v>
      </c>
    </row>
    <row r="36" spans="1:66">
      <c r="A36" s="155"/>
      <c r="B36">
        <v>8</v>
      </c>
      <c r="C36">
        <v>1</v>
      </c>
      <c r="E36" s="122">
        <v>6</v>
      </c>
      <c r="L36">
        <v>3600</v>
      </c>
      <c r="M36">
        <v>2000</v>
      </c>
      <c r="O36">
        <f t="shared" ref="O36:O41" si="57">SUM(F36:H36)+SUM(I36:K36)*2+SUM(L36:N36)*4</f>
        <v>22400</v>
      </c>
      <c r="P36">
        <f t="shared" ref="P36:Q36" si="58">O36/2</f>
        <v>11200</v>
      </c>
      <c r="Q36">
        <f t="shared" si="58"/>
        <v>5600</v>
      </c>
      <c r="U36" s="94">
        <v>145</v>
      </c>
      <c r="V36" s="105">
        <f t="shared" si="9"/>
        <v>5124.1830065359482</v>
      </c>
      <c r="W36" s="106">
        <f t="shared" si="10"/>
        <v>11200000</v>
      </c>
      <c r="X36" s="96">
        <f t="shared" si="3"/>
        <v>2562091.5032679741</v>
      </c>
      <c r="Y36" s="44">
        <v>-0.23</v>
      </c>
      <c r="Z36" s="96">
        <f t="shared" si="4"/>
        <v>575400</v>
      </c>
      <c r="AA36" s="96">
        <v>85400</v>
      </c>
      <c r="AB36" s="96">
        <v>0</v>
      </c>
      <c r="AC36" s="96">
        <v>90000</v>
      </c>
      <c r="AD36" s="96">
        <v>400000</v>
      </c>
      <c r="AE36" s="96">
        <v>0.5</v>
      </c>
      <c r="AF36" s="102"/>
      <c r="AG36" s="96">
        <f t="shared" si="5"/>
        <v>575400</v>
      </c>
      <c r="AH36" s="116">
        <f t="shared" si="20"/>
        <v>0.2</v>
      </c>
      <c r="AI36" s="116">
        <v>1</v>
      </c>
      <c r="AJ36" s="116">
        <v>5</v>
      </c>
      <c r="AK36" s="116">
        <v>1</v>
      </c>
      <c r="AL36" s="116">
        <f t="shared" si="21"/>
        <v>0.42857142857142855</v>
      </c>
      <c r="AM36" s="116">
        <v>2</v>
      </c>
      <c r="AN36" s="116">
        <v>2</v>
      </c>
      <c r="AO36" s="116">
        <f t="shared" si="6"/>
        <v>0.26553600000000005</v>
      </c>
      <c r="AX36" s="118">
        <f t="shared" si="7"/>
        <v>0.88151365502469203</v>
      </c>
      <c r="BL36" s="98">
        <v>3</v>
      </c>
      <c r="BM36" s="61" t="s">
        <v>817</v>
      </c>
      <c r="BN36">
        <v>12960</v>
      </c>
    </row>
    <row r="37" spans="1:66">
      <c r="A37" s="155"/>
      <c r="B37">
        <v>8</v>
      </c>
      <c r="C37">
        <v>2</v>
      </c>
      <c r="E37" s="122">
        <v>6</v>
      </c>
      <c r="L37">
        <v>4000</v>
      </c>
      <c r="M37">
        <v>600</v>
      </c>
      <c r="N37">
        <v>1200</v>
      </c>
      <c r="O37">
        <f t="shared" si="57"/>
        <v>23200</v>
      </c>
      <c r="P37">
        <f t="shared" ref="P37:Q37" si="59">O37/2</f>
        <v>11600</v>
      </c>
      <c r="Q37">
        <f t="shared" si="59"/>
        <v>5800</v>
      </c>
      <c r="U37" s="94">
        <v>150</v>
      </c>
      <c r="V37" s="105">
        <f t="shared" si="9"/>
        <v>5413.333333333333</v>
      </c>
      <c r="W37" s="106">
        <f t="shared" si="10"/>
        <v>11600000</v>
      </c>
      <c r="X37" s="96">
        <f t="shared" si="3"/>
        <v>2706666.6666666665</v>
      </c>
      <c r="Y37" s="44">
        <v>-0.23</v>
      </c>
      <c r="Z37" s="96">
        <f t="shared" si="4"/>
        <v>661200</v>
      </c>
      <c r="AA37" s="96">
        <v>470000</v>
      </c>
      <c r="AB37" s="96">
        <v>91200</v>
      </c>
      <c r="AC37" s="96">
        <v>0</v>
      </c>
      <c r="AD37" s="96">
        <v>100000</v>
      </c>
      <c r="AE37" s="96">
        <v>0.5</v>
      </c>
      <c r="AF37" s="102"/>
      <c r="AG37" s="96">
        <f t="shared" si="5"/>
        <v>661200</v>
      </c>
      <c r="AH37" s="116">
        <f t="shared" si="20"/>
        <v>0.2</v>
      </c>
      <c r="AI37" s="116">
        <v>1</v>
      </c>
      <c r="AJ37" s="116">
        <v>5</v>
      </c>
      <c r="AK37" s="116">
        <v>1</v>
      </c>
      <c r="AL37" s="116">
        <f t="shared" si="21"/>
        <v>0.42857142857142855</v>
      </c>
      <c r="AM37" s="116">
        <v>2</v>
      </c>
      <c r="AN37" s="116">
        <v>2</v>
      </c>
      <c r="AO37" s="116">
        <f t="shared" si="6"/>
        <v>0.26553600000000005</v>
      </c>
      <c r="AX37" s="118">
        <f t="shared" si="7"/>
        <v>0.88151365502469203</v>
      </c>
      <c r="BL37" s="98">
        <v>3</v>
      </c>
      <c r="BM37" s="62" t="s">
        <v>818</v>
      </c>
      <c r="BN37">
        <v>5184</v>
      </c>
    </row>
    <row r="38" spans="1:66">
      <c r="A38" s="155"/>
      <c r="B38">
        <v>8</v>
      </c>
      <c r="C38">
        <v>3</v>
      </c>
      <c r="E38" s="122">
        <v>7</v>
      </c>
      <c r="L38">
        <v>1600</v>
      </c>
      <c r="M38">
        <v>2400</v>
      </c>
      <c r="N38">
        <v>2400</v>
      </c>
      <c r="O38">
        <f t="shared" si="57"/>
        <v>25600</v>
      </c>
      <c r="P38">
        <f t="shared" ref="P38:Q38" si="60">O38/2</f>
        <v>12800</v>
      </c>
      <c r="Q38">
        <f t="shared" si="60"/>
        <v>6400</v>
      </c>
      <c r="U38" s="94">
        <v>155</v>
      </c>
      <c r="V38" s="105">
        <f t="shared" si="9"/>
        <v>6095.2380952380954</v>
      </c>
      <c r="W38" s="106">
        <f t="shared" si="10"/>
        <v>12800000</v>
      </c>
      <c r="X38" s="96">
        <f t="shared" si="3"/>
        <v>3047619.0476190476</v>
      </c>
      <c r="Y38" s="44">
        <v>-0.23</v>
      </c>
      <c r="Z38" s="96">
        <f t="shared" si="4"/>
        <v>804600</v>
      </c>
      <c r="AA38" s="96">
        <v>52300</v>
      </c>
      <c r="AB38" s="96">
        <v>400000</v>
      </c>
      <c r="AC38" s="96">
        <v>300000</v>
      </c>
      <c r="AD38" s="96">
        <v>52300</v>
      </c>
      <c r="AE38" s="96">
        <v>0.5</v>
      </c>
      <c r="AF38" s="102"/>
      <c r="AG38" s="96">
        <f t="shared" si="5"/>
        <v>804600</v>
      </c>
      <c r="AH38" s="116">
        <f t="shared" si="20"/>
        <v>0.2</v>
      </c>
      <c r="AI38" s="116">
        <v>1</v>
      </c>
      <c r="AJ38" s="116">
        <v>5</v>
      </c>
      <c r="AK38" s="116">
        <v>1</v>
      </c>
      <c r="AL38" s="116">
        <f t="shared" si="21"/>
        <v>0.42857142857142855</v>
      </c>
      <c r="AM38" s="116">
        <v>2</v>
      </c>
      <c r="AN38" s="116">
        <v>2</v>
      </c>
      <c r="AO38" s="116">
        <f t="shared" si="6"/>
        <v>0.26553600000000005</v>
      </c>
      <c r="AX38" s="118">
        <f t="shared" si="7"/>
        <v>0.88151365502469203</v>
      </c>
      <c r="BL38" s="98">
        <v>3</v>
      </c>
      <c r="BM38" s="62" t="s">
        <v>819</v>
      </c>
      <c r="BN38">
        <v>5184</v>
      </c>
    </row>
    <row r="39" spans="1:66" ht="13.5" thickBot="1">
      <c r="A39" s="155"/>
      <c r="B39">
        <v>8</v>
      </c>
      <c r="C39">
        <v>4</v>
      </c>
      <c r="E39" s="122">
        <v>7</v>
      </c>
      <c r="L39">
        <v>3400</v>
      </c>
      <c r="M39">
        <v>1000</v>
      </c>
      <c r="N39">
        <v>3000</v>
      </c>
      <c r="O39">
        <f t="shared" si="57"/>
        <v>29600</v>
      </c>
      <c r="P39">
        <f t="shared" ref="P39:Q39" si="61">O39/2</f>
        <v>14800</v>
      </c>
      <c r="Q39">
        <f t="shared" si="61"/>
        <v>7400</v>
      </c>
      <c r="U39" s="94">
        <v>160</v>
      </c>
      <c r="V39" s="105">
        <f t="shared" si="9"/>
        <v>7194.4444444444453</v>
      </c>
      <c r="W39" s="106">
        <f t="shared" si="10"/>
        <v>14800000</v>
      </c>
      <c r="X39" s="96">
        <f t="shared" si="3"/>
        <v>3597222.2222222225</v>
      </c>
      <c r="Y39" s="44">
        <v>-0.23</v>
      </c>
      <c r="Z39" s="96">
        <f t="shared" si="4"/>
        <v>1020600</v>
      </c>
      <c r="AA39" s="96">
        <v>200000</v>
      </c>
      <c r="AB39" s="96">
        <v>200000</v>
      </c>
      <c r="AC39" s="96">
        <v>540000</v>
      </c>
      <c r="AD39" s="96">
        <v>80600</v>
      </c>
      <c r="AE39" s="96">
        <v>0.5</v>
      </c>
      <c r="AF39" s="102"/>
      <c r="AG39" s="96">
        <f t="shared" si="5"/>
        <v>1020600</v>
      </c>
      <c r="AH39" s="116">
        <f t="shared" si="20"/>
        <v>0.2</v>
      </c>
      <c r="AI39" s="116">
        <v>1</v>
      </c>
      <c r="AJ39" s="116">
        <v>5</v>
      </c>
      <c r="AK39" s="116">
        <v>1</v>
      </c>
      <c r="AL39" s="116">
        <f t="shared" si="21"/>
        <v>0.42857142857142855</v>
      </c>
      <c r="AM39" s="116">
        <v>2</v>
      </c>
      <c r="AN39" s="116">
        <v>2</v>
      </c>
      <c r="AO39" s="116">
        <f t="shared" si="6"/>
        <v>0.26553600000000005</v>
      </c>
      <c r="AX39" s="118">
        <f t="shared" si="7"/>
        <v>0.88151365502469203</v>
      </c>
      <c r="BL39" s="98">
        <v>3</v>
      </c>
      <c r="BM39" s="63" t="s">
        <v>820</v>
      </c>
      <c r="BN39">
        <v>5184</v>
      </c>
    </row>
    <row r="40" spans="1:66" s="44" customFormat="1">
      <c r="A40" s="155"/>
      <c r="B40" s="44">
        <v>8</v>
      </c>
      <c r="C40" s="43" t="s">
        <v>1127</v>
      </c>
      <c r="D40" s="43">
        <v>6</v>
      </c>
      <c r="E40" s="43">
        <v>7</v>
      </c>
      <c r="L40" s="44">
        <v>2400</v>
      </c>
      <c r="M40" s="44">
        <v>2400</v>
      </c>
      <c r="N40" s="44">
        <v>6000</v>
      </c>
      <c r="O40" s="44">
        <f t="shared" si="57"/>
        <v>43200</v>
      </c>
      <c r="P40" s="44">
        <f t="shared" ref="P40:Q40" si="62">O40/2</f>
        <v>21600</v>
      </c>
      <c r="Q40" s="44">
        <f t="shared" si="62"/>
        <v>10800</v>
      </c>
      <c r="R40" s="44">
        <f>SUM(O36:O40)</f>
        <v>144000</v>
      </c>
      <c r="S40" s="44">
        <f t="shared" ref="S40" si="63">SUM(P36:P40)</f>
        <v>72000</v>
      </c>
      <c r="T40" s="44">
        <f t="shared" ref="T40" si="64">SUM(Q36:Q40)</f>
        <v>36000</v>
      </c>
      <c r="U40" s="44">
        <v>160</v>
      </c>
      <c r="V40" s="105">
        <f t="shared" si="9"/>
        <v>10499.999999999998</v>
      </c>
      <c r="W40" s="106">
        <f t="shared" si="10"/>
        <v>21600000</v>
      </c>
      <c r="X40" s="44">
        <f t="shared" si="3"/>
        <v>5249999.9999999991</v>
      </c>
      <c r="Y40" s="44">
        <v>-0.23</v>
      </c>
      <c r="Z40" s="96">
        <f t="shared" si="4"/>
        <v>1489500</v>
      </c>
      <c r="AA40" s="44">
        <v>110000</v>
      </c>
      <c r="AB40" s="44">
        <v>490000</v>
      </c>
      <c r="AC40" s="44">
        <v>490000</v>
      </c>
      <c r="AD40" s="44">
        <v>110000</v>
      </c>
      <c r="AE40" s="44">
        <v>0.5</v>
      </c>
      <c r="AF40" s="44">
        <f>ROUNDDOWN(Z40*0.2*AE40*$AE$2/100,0)*100</f>
        <v>37200</v>
      </c>
      <c r="AG40" s="96">
        <f t="shared" si="5"/>
        <v>1200000</v>
      </c>
      <c r="AH40" s="116">
        <f>1/101</f>
        <v>9.9009900990099011E-3</v>
      </c>
      <c r="AI40" s="116">
        <v>1</v>
      </c>
      <c r="AJ40" s="116">
        <v>0</v>
      </c>
      <c r="AK40" s="116">
        <v>1</v>
      </c>
      <c r="AL40" s="116">
        <f>1/101</f>
        <v>9.9009900990099011E-3</v>
      </c>
      <c r="AM40" s="116">
        <v>2</v>
      </c>
      <c r="AN40" s="116">
        <v>2</v>
      </c>
      <c r="AO40" s="116">
        <f>AH40*AI40</f>
        <v>9.9009900990099011E-3</v>
      </c>
      <c r="AP40" s="116">
        <f>AO39</f>
        <v>0.26553600000000005</v>
      </c>
      <c r="AQ40" s="116">
        <f>AO40</f>
        <v>9.9009900990099011E-3</v>
      </c>
      <c r="AR40" s="116">
        <v>60</v>
      </c>
      <c r="AS40" s="116">
        <v>16</v>
      </c>
      <c r="AT40" s="116">
        <v>4</v>
      </c>
      <c r="AU40" s="116">
        <f>AR40/AP40*AT40</f>
        <v>903.83224873463473</v>
      </c>
      <c r="AV40" s="116">
        <f>AS40/AQ40*AT40</f>
        <v>6464</v>
      </c>
      <c r="AW40" s="116">
        <f>(AU40+AV40)/24</f>
        <v>306.99301036394314</v>
      </c>
      <c r="AX40" s="118">
        <f>AL40*AM40</f>
        <v>1.9801980198019802E-2</v>
      </c>
      <c r="AY40" s="118">
        <f>AX39</f>
        <v>0.88151365502469203</v>
      </c>
      <c r="AZ40" s="118">
        <f>AX40</f>
        <v>1.9801980198019802E-2</v>
      </c>
      <c r="BA40" s="118">
        <f>AR40/AY40*AT40</f>
        <v>272.25897027457546</v>
      </c>
      <c r="BB40" s="118">
        <f>AS40/AZ40*AT40</f>
        <v>3232</v>
      </c>
      <c r="BC40" s="118">
        <f>(BA40+BB40)/51</f>
        <v>68.710960201462257</v>
      </c>
      <c r="BD40" s="116"/>
      <c r="BL40" s="98">
        <v>4</v>
      </c>
      <c r="BM40" s="61" t="s">
        <v>809</v>
      </c>
      <c r="BN40" s="44">
        <v>224640</v>
      </c>
    </row>
    <row r="41" spans="1:66">
      <c r="A41" s="155"/>
      <c r="B41">
        <v>9</v>
      </c>
      <c r="C41">
        <v>1</v>
      </c>
      <c r="E41" s="122">
        <v>7</v>
      </c>
      <c r="L41">
        <v>4300</v>
      </c>
      <c r="M41">
        <v>6300</v>
      </c>
      <c r="O41">
        <f t="shared" si="57"/>
        <v>42400</v>
      </c>
      <c r="P41">
        <f t="shared" ref="P41:Q41" si="65">O41/2</f>
        <v>21200</v>
      </c>
      <c r="Q41">
        <f t="shared" si="65"/>
        <v>10600</v>
      </c>
      <c r="U41" s="94">
        <v>165</v>
      </c>
      <c r="V41" s="105">
        <f t="shared" si="9"/>
        <v>10524.82269503546</v>
      </c>
      <c r="W41" s="106">
        <f t="shared" si="10"/>
        <v>21200000</v>
      </c>
      <c r="X41" s="96">
        <f t="shared" si="3"/>
        <v>5262411.3475177297</v>
      </c>
      <c r="Y41" s="44">
        <v>-0.28000000000000003</v>
      </c>
      <c r="Z41" s="96">
        <f t="shared" si="4"/>
        <v>799900</v>
      </c>
      <c r="AA41" s="96">
        <v>60000</v>
      </c>
      <c r="AB41" s="96">
        <v>60000</v>
      </c>
      <c r="AC41" s="96">
        <v>80000</v>
      </c>
      <c r="AD41" s="96">
        <v>600000</v>
      </c>
      <c r="AE41" s="96">
        <v>0.5</v>
      </c>
      <c r="AF41" s="102"/>
      <c r="AG41" s="96">
        <f t="shared" si="5"/>
        <v>800000</v>
      </c>
      <c r="AH41" s="116">
        <f t="shared" si="20"/>
        <v>0.2</v>
      </c>
      <c r="AI41" s="116">
        <v>1</v>
      </c>
      <c r="AJ41" s="116">
        <v>5</v>
      </c>
      <c r="AK41" s="116">
        <v>1</v>
      </c>
      <c r="AL41" s="116">
        <f t="shared" si="21"/>
        <v>0.42857142857142855</v>
      </c>
      <c r="AM41" s="116">
        <v>2</v>
      </c>
      <c r="AN41" s="116">
        <v>2</v>
      </c>
      <c r="AO41" s="116">
        <f t="shared" si="6"/>
        <v>0.26553600000000005</v>
      </c>
      <c r="AX41" s="118">
        <f t="shared" si="7"/>
        <v>0.88151365502469203</v>
      </c>
      <c r="BL41" s="98">
        <v>4</v>
      </c>
      <c r="BM41" s="62" t="s">
        <v>810</v>
      </c>
      <c r="BN41">
        <v>74880</v>
      </c>
    </row>
    <row r="42" spans="1:66">
      <c r="A42" s="155"/>
      <c r="B42">
        <v>9</v>
      </c>
      <c r="C42">
        <v>2</v>
      </c>
      <c r="E42" s="122">
        <v>7</v>
      </c>
      <c r="L42">
        <v>3600</v>
      </c>
      <c r="M42">
        <v>5500</v>
      </c>
      <c r="N42">
        <v>1900</v>
      </c>
      <c r="O42">
        <f t="shared" ref="O42:O45" si="66">SUM(F42:H42)+SUM(I42:K42)*2+SUM(L42:N42)*4</f>
        <v>44000</v>
      </c>
      <c r="P42">
        <f t="shared" ref="P42:Q42" si="67">O42/2</f>
        <v>22000</v>
      </c>
      <c r="Q42">
        <f t="shared" si="67"/>
        <v>11000</v>
      </c>
      <c r="U42" s="94">
        <v>170</v>
      </c>
      <c r="V42" s="105">
        <f t="shared" si="9"/>
        <v>11159.420289855072</v>
      </c>
      <c r="W42" s="106">
        <f t="shared" si="10"/>
        <v>22000000</v>
      </c>
      <c r="X42" s="96">
        <f t="shared" si="3"/>
        <v>5579710.1449275361</v>
      </c>
      <c r="Y42" s="44">
        <v>-0.28000000000000003</v>
      </c>
      <c r="Z42" s="96">
        <f t="shared" si="4"/>
        <v>982100</v>
      </c>
      <c r="AA42" s="96">
        <v>760000</v>
      </c>
      <c r="AB42" s="96">
        <v>62100</v>
      </c>
      <c r="AC42" s="96">
        <v>100000</v>
      </c>
      <c r="AD42" s="96">
        <v>60000</v>
      </c>
      <c r="AE42" s="96">
        <v>0.5</v>
      </c>
      <c r="AF42" s="102"/>
      <c r="AG42" s="96">
        <f t="shared" si="5"/>
        <v>982100</v>
      </c>
      <c r="AH42" s="116">
        <f t="shared" si="20"/>
        <v>0.2</v>
      </c>
      <c r="AI42" s="116">
        <v>1</v>
      </c>
      <c r="AJ42" s="116">
        <v>5</v>
      </c>
      <c r="AK42" s="116">
        <v>1</v>
      </c>
      <c r="AL42" s="116">
        <f t="shared" si="21"/>
        <v>0.42857142857142855</v>
      </c>
      <c r="AM42" s="116">
        <v>2</v>
      </c>
      <c r="AN42" s="116">
        <v>2</v>
      </c>
      <c r="AO42" s="116">
        <f t="shared" si="6"/>
        <v>0.26553600000000005</v>
      </c>
      <c r="AX42" s="118">
        <f t="shared" si="7"/>
        <v>0.88151365502469203</v>
      </c>
      <c r="BL42" s="98">
        <v>4</v>
      </c>
      <c r="BM42" s="62" t="s">
        <v>811</v>
      </c>
      <c r="BN42">
        <v>74880</v>
      </c>
    </row>
    <row r="43" spans="1:66" ht="13.5" thickBot="1">
      <c r="A43" s="155"/>
      <c r="B43">
        <v>9</v>
      </c>
      <c r="C43">
        <v>3</v>
      </c>
      <c r="E43" s="122">
        <v>7</v>
      </c>
      <c r="L43">
        <v>5000</v>
      </c>
      <c r="N43">
        <v>5600</v>
      </c>
      <c r="O43">
        <f t="shared" si="66"/>
        <v>42400</v>
      </c>
      <c r="P43">
        <f t="shared" ref="P43:Q43" si="68">O43/2</f>
        <v>21200</v>
      </c>
      <c r="Q43">
        <f t="shared" si="68"/>
        <v>10600</v>
      </c>
      <c r="U43" s="94">
        <v>175</v>
      </c>
      <c r="V43" s="105">
        <f t="shared" si="9"/>
        <v>10992.592592592591</v>
      </c>
      <c r="W43" s="106">
        <f t="shared" si="10"/>
        <v>21200000</v>
      </c>
      <c r="X43" s="96">
        <f t="shared" si="3"/>
        <v>5496296.2962962957</v>
      </c>
      <c r="Y43" s="44">
        <v>-0.28000000000000003</v>
      </c>
      <c r="Z43" s="96">
        <f t="shared" si="4"/>
        <v>1099300</v>
      </c>
      <c r="AA43" s="96">
        <v>230000</v>
      </c>
      <c r="AB43" s="96">
        <v>260300</v>
      </c>
      <c r="AC43" s="96">
        <v>600000</v>
      </c>
      <c r="AD43" s="96">
        <v>0</v>
      </c>
      <c r="AE43" s="96">
        <v>0.5</v>
      </c>
      <c r="AF43" s="102"/>
      <c r="AG43" s="96">
        <f t="shared" si="5"/>
        <v>1090300</v>
      </c>
      <c r="AH43" s="116">
        <f t="shared" si="20"/>
        <v>0.2</v>
      </c>
      <c r="AI43" s="116">
        <v>1</v>
      </c>
      <c r="AJ43" s="116">
        <v>5</v>
      </c>
      <c r="AK43" s="116">
        <v>1</v>
      </c>
      <c r="AL43" s="116">
        <f t="shared" si="21"/>
        <v>0.42857142857142855</v>
      </c>
      <c r="AM43" s="116">
        <v>2</v>
      </c>
      <c r="AN43" s="116">
        <v>2</v>
      </c>
      <c r="AO43" s="116">
        <f t="shared" si="6"/>
        <v>0.26553600000000005</v>
      </c>
      <c r="AX43" s="118">
        <f t="shared" si="7"/>
        <v>0.88151365502469203</v>
      </c>
      <c r="BL43" s="98">
        <v>4</v>
      </c>
      <c r="BM43" s="63" t="s">
        <v>812</v>
      </c>
      <c r="BN43">
        <v>74880</v>
      </c>
    </row>
    <row r="44" spans="1:66">
      <c r="A44" s="155"/>
      <c r="B44">
        <v>9</v>
      </c>
      <c r="C44">
        <v>4</v>
      </c>
      <c r="E44" s="122">
        <v>7</v>
      </c>
      <c r="N44">
        <v>11000</v>
      </c>
      <c r="O44">
        <f t="shared" si="66"/>
        <v>44000</v>
      </c>
      <c r="P44">
        <f t="shared" ref="P44:Q44" si="69">O44/2</f>
        <v>22000</v>
      </c>
      <c r="Q44">
        <f t="shared" si="69"/>
        <v>11000</v>
      </c>
      <c r="U44" s="94">
        <v>180</v>
      </c>
      <c r="V44" s="105">
        <f t="shared" si="9"/>
        <v>11666.666666666664</v>
      </c>
      <c r="W44" s="106">
        <f t="shared" si="10"/>
        <v>22000000</v>
      </c>
      <c r="X44" s="96">
        <f t="shared" si="3"/>
        <v>5833333.3333333321</v>
      </c>
      <c r="Y44" s="44">
        <v>-0.28000000000000003</v>
      </c>
      <c r="Z44" s="96">
        <f t="shared" si="4"/>
        <v>1306700</v>
      </c>
      <c r="AA44" s="96">
        <v>100000</v>
      </c>
      <c r="AB44" s="96">
        <v>1000000</v>
      </c>
      <c r="AC44" s="96">
        <v>100000</v>
      </c>
      <c r="AD44" s="96">
        <v>106700</v>
      </c>
      <c r="AE44" s="96">
        <v>0.5</v>
      </c>
      <c r="AF44" s="102"/>
      <c r="AG44" s="96">
        <f t="shared" si="5"/>
        <v>1306700</v>
      </c>
      <c r="AH44" s="116">
        <f t="shared" si="20"/>
        <v>0.2</v>
      </c>
      <c r="AI44" s="116">
        <v>1</v>
      </c>
      <c r="AJ44" s="116">
        <v>5</v>
      </c>
      <c r="AK44" s="116">
        <v>1</v>
      </c>
      <c r="AL44" s="116">
        <f t="shared" si="21"/>
        <v>0.42857142857142855</v>
      </c>
      <c r="AM44" s="116">
        <v>2</v>
      </c>
      <c r="AN44" s="116">
        <v>2</v>
      </c>
      <c r="AO44" s="116">
        <f t="shared" si="6"/>
        <v>0.26553600000000005</v>
      </c>
      <c r="AX44" s="118">
        <f t="shared" si="7"/>
        <v>0.88151365502469203</v>
      </c>
      <c r="BL44" s="98">
        <v>4</v>
      </c>
      <c r="BM44" s="61" t="s">
        <v>813</v>
      </c>
      <c r="BN44">
        <v>74880</v>
      </c>
    </row>
    <row r="45" spans="1:66" s="44" customFormat="1">
      <c r="A45" s="155"/>
      <c r="B45" s="44">
        <v>9</v>
      </c>
      <c r="C45" s="43" t="s">
        <v>1127</v>
      </c>
      <c r="D45" s="43">
        <v>6</v>
      </c>
      <c r="E45" s="43">
        <v>8</v>
      </c>
      <c r="L45" s="44">
        <v>3800</v>
      </c>
      <c r="M45" s="44">
        <v>10000</v>
      </c>
      <c r="N45" s="44">
        <v>7000</v>
      </c>
      <c r="O45" s="44">
        <f t="shared" si="66"/>
        <v>83200</v>
      </c>
      <c r="P45" s="44">
        <f t="shared" ref="P45:Q45" si="70">O45/2</f>
        <v>41600</v>
      </c>
      <c r="Q45" s="44">
        <f t="shared" si="70"/>
        <v>20800</v>
      </c>
      <c r="R45" s="44">
        <f>SUM(O41:O45)</f>
        <v>256000</v>
      </c>
      <c r="S45" s="44">
        <f t="shared" ref="S45" si="71">SUM(P41:P45)</f>
        <v>128000</v>
      </c>
      <c r="T45" s="44">
        <f t="shared" ref="T45" si="72">SUM(Q41:Q45)</f>
        <v>64000</v>
      </c>
      <c r="U45" s="44">
        <v>180</v>
      </c>
      <c r="V45" s="105">
        <f t="shared" si="9"/>
        <v>22060.606060606056</v>
      </c>
      <c r="W45" s="106">
        <f t="shared" si="10"/>
        <v>41600000</v>
      </c>
      <c r="X45" s="44">
        <f t="shared" si="3"/>
        <v>11030303.030303027</v>
      </c>
      <c r="Y45" s="44">
        <v>-0.28000000000000003</v>
      </c>
      <c r="Z45" s="96">
        <f t="shared" si="4"/>
        <v>2470800</v>
      </c>
      <c r="AA45" s="44">
        <v>500000</v>
      </c>
      <c r="AB45" s="44">
        <v>500000</v>
      </c>
      <c r="AC45" s="44">
        <v>500000</v>
      </c>
      <c r="AD45" s="44">
        <v>500000</v>
      </c>
      <c r="AE45" s="44">
        <v>0.4</v>
      </c>
      <c r="AF45" s="44">
        <f>ROUNDDOWN(Z45*0.2*AE45*$AE$2/100,0)*100</f>
        <v>49400</v>
      </c>
      <c r="AG45" s="96">
        <f t="shared" si="5"/>
        <v>2000000</v>
      </c>
      <c r="AH45" s="116">
        <f>1/101</f>
        <v>9.9009900990099011E-3</v>
      </c>
      <c r="AI45" s="116">
        <v>1</v>
      </c>
      <c r="AJ45" s="116">
        <v>0</v>
      </c>
      <c r="AK45" s="116">
        <v>1</v>
      </c>
      <c r="AL45" s="116">
        <f>1/101</f>
        <v>9.9009900990099011E-3</v>
      </c>
      <c r="AM45" s="116">
        <v>2</v>
      </c>
      <c r="AN45" s="116">
        <v>2</v>
      </c>
      <c r="AO45" s="116">
        <f>AH45*AI45</f>
        <v>9.9009900990099011E-3</v>
      </c>
      <c r="AP45" s="116">
        <f>AO44</f>
        <v>0.26553600000000005</v>
      </c>
      <c r="AQ45" s="116">
        <f>AO45</f>
        <v>9.9009900990099011E-3</v>
      </c>
      <c r="AR45" s="116">
        <v>60</v>
      </c>
      <c r="AS45" s="116">
        <v>20</v>
      </c>
      <c r="AT45" s="116">
        <v>4</v>
      </c>
      <c r="AU45" s="116">
        <f>AR45/AP45*AT45</f>
        <v>903.83224873463473</v>
      </c>
      <c r="AV45" s="116">
        <f>AS45/AQ45*AT45</f>
        <v>8080</v>
      </c>
      <c r="AW45" s="116">
        <f>(AU45+AV45)/24</f>
        <v>374.3263436972764</v>
      </c>
      <c r="AX45" s="118">
        <f>AL45*AM45</f>
        <v>1.9801980198019802E-2</v>
      </c>
      <c r="AY45" s="118">
        <f>AX44</f>
        <v>0.88151365502469203</v>
      </c>
      <c r="AZ45" s="118">
        <f>AX45</f>
        <v>1.9801980198019802E-2</v>
      </c>
      <c r="BA45" s="118">
        <f>AR45/AY45*AT45</f>
        <v>272.25897027457546</v>
      </c>
      <c r="BB45" s="118">
        <f>AS45/AZ45*AT45</f>
        <v>4040</v>
      </c>
      <c r="BC45" s="118">
        <f>(BA45+BB45)/51</f>
        <v>84.554097456364218</v>
      </c>
      <c r="BD45" s="116"/>
      <c r="BL45" s="98">
        <v>4</v>
      </c>
      <c r="BM45" s="62" t="s">
        <v>814</v>
      </c>
      <c r="BN45" s="44">
        <v>14040</v>
      </c>
    </row>
    <row r="46" spans="1:66">
      <c r="A46" s="155"/>
      <c r="B46">
        <v>10</v>
      </c>
      <c r="C46">
        <v>1</v>
      </c>
      <c r="E46" s="122">
        <v>8</v>
      </c>
      <c r="L46" s="37" t="s">
        <v>756</v>
      </c>
      <c r="M46">
        <v>11000</v>
      </c>
      <c r="N46">
        <v>11000</v>
      </c>
      <c r="O46">
        <f t="shared" ref="O46:O49" si="73">SUM(F46:H46)+SUM(I46:K46)*2+SUM(L46:N46)*4</f>
        <v>88000</v>
      </c>
      <c r="P46">
        <f t="shared" ref="P46:Q46" si="74">O46/2</f>
        <v>44000</v>
      </c>
      <c r="Q46">
        <f t="shared" si="74"/>
        <v>22000</v>
      </c>
      <c r="U46" s="94">
        <v>185</v>
      </c>
      <c r="V46" s="105">
        <f t="shared" si="9"/>
        <v>23875.968992248061</v>
      </c>
      <c r="W46" s="106">
        <f t="shared" si="10"/>
        <v>44000000</v>
      </c>
      <c r="X46" s="96">
        <f t="shared" si="3"/>
        <v>11937984.496124031</v>
      </c>
      <c r="Y46" s="44">
        <v>-0.33500000000000002</v>
      </c>
      <c r="Z46" s="96">
        <f t="shared" si="4"/>
        <v>1197300</v>
      </c>
      <c r="AA46" s="96">
        <v>500000</v>
      </c>
      <c r="AB46" s="96">
        <v>100000</v>
      </c>
      <c r="AC46" s="96">
        <v>97300</v>
      </c>
      <c r="AD46" s="96">
        <v>500000</v>
      </c>
      <c r="AE46" s="96">
        <v>0.43</v>
      </c>
      <c r="AG46" s="96">
        <f t="shared" si="5"/>
        <v>1197300</v>
      </c>
      <c r="AH46" s="116">
        <f t="shared" si="20"/>
        <v>0.2</v>
      </c>
      <c r="AI46" s="116">
        <v>1</v>
      </c>
      <c r="AJ46" s="116">
        <v>5</v>
      </c>
      <c r="AK46" s="116">
        <v>1</v>
      </c>
      <c r="AL46" s="116">
        <f t="shared" si="21"/>
        <v>0.42857142857142855</v>
      </c>
      <c r="AM46" s="116">
        <v>2</v>
      </c>
      <c r="AN46" s="116">
        <v>2</v>
      </c>
      <c r="AO46" s="116">
        <f t="shared" si="6"/>
        <v>0.26553600000000005</v>
      </c>
      <c r="AX46" s="118">
        <f t="shared" si="7"/>
        <v>0.88151365502469203</v>
      </c>
      <c r="BL46" s="98">
        <v>4</v>
      </c>
      <c r="BM46" s="62" t="s">
        <v>815</v>
      </c>
      <c r="BN46">
        <v>14040</v>
      </c>
    </row>
    <row r="47" spans="1:66" ht="13.5" thickBot="1">
      <c r="A47" s="155"/>
      <c r="B47">
        <v>10</v>
      </c>
      <c r="C47">
        <v>2</v>
      </c>
      <c r="E47" s="122">
        <v>8</v>
      </c>
      <c r="L47">
        <v>6000</v>
      </c>
      <c r="N47">
        <v>18000</v>
      </c>
      <c r="O47">
        <f t="shared" si="73"/>
        <v>96000</v>
      </c>
      <c r="P47">
        <f t="shared" ref="P47:Q47" si="75">O47/2</f>
        <v>48000</v>
      </c>
      <c r="Q47">
        <f t="shared" si="75"/>
        <v>24000</v>
      </c>
      <c r="U47" s="94">
        <v>190</v>
      </c>
      <c r="V47" s="105">
        <f t="shared" si="9"/>
        <v>26666.666666666664</v>
      </c>
      <c r="W47" s="106">
        <f t="shared" si="10"/>
        <v>48000000</v>
      </c>
      <c r="X47" s="96">
        <f t="shared" si="3"/>
        <v>13333333.333333332</v>
      </c>
      <c r="Y47" s="44">
        <v>-0.33500000000000002</v>
      </c>
      <c r="Z47" s="96">
        <f t="shared" si="4"/>
        <v>1720000</v>
      </c>
      <c r="AA47" s="96">
        <v>60000</v>
      </c>
      <c r="AB47" s="96">
        <v>600000</v>
      </c>
      <c r="AC47" s="96">
        <v>1000000</v>
      </c>
      <c r="AD47" s="96">
        <v>60000</v>
      </c>
      <c r="AE47" s="96">
        <v>0.43</v>
      </c>
      <c r="AG47" s="96">
        <f t="shared" si="5"/>
        <v>1720000</v>
      </c>
      <c r="AH47" s="116">
        <f t="shared" si="20"/>
        <v>0.2</v>
      </c>
      <c r="AI47" s="116">
        <v>1</v>
      </c>
      <c r="AJ47" s="116">
        <v>5</v>
      </c>
      <c r="AK47" s="116">
        <v>1</v>
      </c>
      <c r="AL47" s="116">
        <f t="shared" si="21"/>
        <v>0.42857142857142855</v>
      </c>
      <c r="AM47" s="116">
        <v>2</v>
      </c>
      <c r="AN47" s="116">
        <v>2</v>
      </c>
      <c r="AO47" s="116">
        <f t="shared" si="6"/>
        <v>0.26553600000000005</v>
      </c>
      <c r="AX47" s="118">
        <f t="shared" si="7"/>
        <v>0.88151365502469203</v>
      </c>
      <c r="BL47" s="98">
        <v>4</v>
      </c>
      <c r="BM47" s="63" t="s">
        <v>816</v>
      </c>
      <c r="BN47">
        <v>14040</v>
      </c>
    </row>
    <row r="48" spans="1:66">
      <c r="A48" s="155"/>
      <c r="B48">
        <v>10</v>
      </c>
      <c r="C48">
        <v>3</v>
      </c>
      <c r="E48" s="122">
        <v>8</v>
      </c>
      <c r="L48">
        <v>12000</v>
      </c>
      <c r="M48">
        <v>7500</v>
      </c>
      <c r="N48">
        <v>4500</v>
      </c>
      <c r="O48">
        <f t="shared" si="73"/>
        <v>96000</v>
      </c>
      <c r="P48">
        <f t="shared" ref="P48:Q48" si="76">O48/2</f>
        <v>48000</v>
      </c>
      <c r="Q48">
        <f t="shared" si="76"/>
        <v>24000</v>
      </c>
      <c r="U48" s="94">
        <v>195</v>
      </c>
      <c r="V48" s="105">
        <f t="shared" si="9"/>
        <v>27317.07317073171</v>
      </c>
      <c r="W48" s="106">
        <f t="shared" si="10"/>
        <v>48000000</v>
      </c>
      <c r="X48" s="96">
        <f t="shared" si="3"/>
        <v>13658536.585365854</v>
      </c>
      <c r="Y48" s="44">
        <v>-0.33500000000000002</v>
      </c>
      <c r="Z48" s="96">
        <f t="shared" si="4"/>
        <v>2154200</v>
      </c>
      <c r="AA48" s="96">
        <v>200000</v>
      </c>
      <c r="AB48" s="96">
        <v>153200</v>
      </c>
      <c r="AC48" s="96">
        <v>200000</v>
      </c>
      <c r="AD48" s="96">
        <v>1601000</v>
      </c>
      <c r="AE48" s="96">
        <v>0.43</v>
      </c>
      <c r="AG48" s="96">
        <f t="shared" si="5"/>
        <v>2154200</v>
      </c>
      <c r="AH48" s="116">
        <f t="shared" si="20"/>
        <v>0.2</v>
      </c>
      <c r="AI48" s="116">
        <v>1</v>
      </c>
      <c r="AJ48" s="116">
        <v>5</v>
      </c>
      <c r="AK48" s="116">
        <v>1</v>
      </c>
      <c r="AL48" s="116">
        <f t="shared" si="21"/>
        <v>0.42857142857142855</v>
      </c>
      <c r="AM48" s="116">
        <v>2</v>
      </c>
      <c r="AN48" s="116">
        <v>2</v>
      </c>
      <c r="AO48" s="116">
        <f t="shared" si="6"/>
        <v>0.26553600000000005</v>
      </c>
      <c r="AX48" s="118">
        <f t="shared" si="7"/>
        <v>0.88151365502469203</v>
      </c>
      <c r="BL48" s="98">
        <v>4</v>
      </c>
      <c r="BM48" s="61" t="s">
        <v>817</v>
      </c>
      <c r="BN48">
        <v>14040</v>
      </c>
    </row>
    <row r="49" spans="1:66" s="44" customFormat="1">
      <c r="A49" s="155"/>
      <c r="B49" s="44">
        <v>10</v>
      </c>
      <c r="C49" s="43" t="s">
        <v>1127</v>
      </c>
      <c r="D49" s="43">
        <v>-1</v>
      </c>
      <c r="E49" s="43">
        <v>9</v>
      </c>
      <c r="L49" s="44">
        <v>12000</v>
      </c>
      <c r="M49" s="44">
        <v>12000</v>
      </c>
      <c r="N49" s="44">
        <v>6000</v>
      </c>
      <c r="O49" s="44">
        <f t="shared" si="73"/>
        <v>120000</v>
      </c>
      <c r="P49" s="44">
        <f t="shared" ref="P49:Q49" si="77">O49/2</f>
        <v>60000</v>
      </c>
      <c r="Q49" s="44">
        <f t="shared" si="77"/>
        <v>30000</v>
      </c>
      <c r="R49" s="44">
        <f>SUM(O46:O49)</f>
        <v>400000</v>
      </c>
      <c r="S49" s="44">
        <f t="shared" ref="S49:T49" si="78">SUM(P46:P49)</f>
        <v>200000</v>
      </c>
      <c r="T49" s="44">
        <f t="shared" si="78"/>
        <v>100000</v>
      </c>
      <c r="U49" s="44">
        <v>200</v>
      </c>
      <c r="V49" s="105">
        <f t="shared" si="9"/>
        <v>35000</v>
      </c>
      <c r="W49" s="106">
        <f t="shared" si="10"/>
        <v>60000000</v>
      </c>
      <c r="X49" s="44">
        <f t="shared" si="3"/>
        <v>17500000</v>
      </c>
      <c r="Y49" s="44">
        <v>-0.33500000000000002</v>
      </c>
      <c r="Z49" s="96">
        <f t="shared" si="4"/>
        <v>3262500</v>
      </c>
      <c r="AA49" s="44">
        <v>800000</v>
      </c>
      <c r="AB49" s="44">
        <v>800000</v>
      </c>
      <c r="AC49" s="44">
        <v>600000</v>
      </c>
      <c r="AD49" s="44">
        <v>600000</v>
      </c>
      <c r="AE49" s="44">
        <v>0.41</v>
      </c>
      <c r="AF49" s="44">
        <f>ROUNDDOWN(Z49*0.2*AE49*$AE$2/100,0)*100</f>
        <v>66800</v>
      </c>
      <c r="AG49" s="96">
        <f t="shared" si="5"/>
        <v>2800000</v>
      </c>
      <c r="AH49" s="116">
        <f>1/101</f>
        <v>9.9009900990099011E-3</v>
      </c>
      <c r="AI49" s="116">
        <v>1</v>
      </c>
      <c r="AJ49" s="116">
        <v>0</v>
      </c>
      <c r="AK49" s="116">
        <v>1</v>
      </c>
      <c r="AL49" s="116">
        <f>1/101</f>
        <v>9.9009900990099011E-3</v>
      </c>
      <c r="AM49" s="116">
        <v>2</v>
      </c>
      <c r="AN49" s="116">
        <v>2</v>
      </c>
      <c r="AO49" s="116">
        <f>AH49*AI49</f>
        <v>9.9009900990099011E-3</v>
      </c>
      <c r="AP49" s="116">
        <f>AO48</f>
        <v>0.26553600000000005</v>
      </c>
      <c r="AQ49" s="116">
        <f>AO49</f>
        <v>9.9009900990099011E-3</v>
      </c>
      <c r="AR49" s="116">
        <v>60</v>
      </c>
      <c r="AS49" s="116">
        <v>22</v>
      </c>
      <c r="AT49" s="116">
        <v>5</v>
      </c>
      <c r="AU49" s="116">
        <f>AR49/AP49*AT49</f>
        <v>1129.7903109182935</v>
      </c>
      <c r="AV49" s="116">
        <f>AS49/AQ49*AT49</f>
        <v>11110</v>
      </c>
      <c r="AW49" s="116">
        <f>(AU49+AV49)/24</f>
        <v>509.99126295492891</v>
      </c>
      <c r="AX49" s="118">
        <f>AL49*AM49</f>
        <v>1.9801980198019802E-2</v>
      </c>
      <c r="AY49" s="118">
        <f>AX48</f>
        <v>0.88151365502469203</v>
      </c>
      <c r="AZ49" s="118">
        <f>AX49</f>
        <v>1.9801980198019802E-2</v>
      </c>
      <c r="BA49" s="118">
        <f>AR49/AY49*AT49</f>
        <v>340.32371284321931</v>
      </c>
      <c r="BB49" s="118">
        <f>AS49/AZ49*AT49</f>
        <v>5555</v>
      </c>
      <c r="BC49" s="118">
        <f>(BA49+BB49)/51</f>
        <v>115.594582604769</v>
      </c>
      <c r="BD49" s="116"/>
      <c r="BL49" s="98">
        <v>4</v>
      </c>
      <c r="BM49" s="62" t="s">
        <v>818</v>
      </c>
      <c r="BN49" s="44">
        <v>5616</v>
      </c>
    </row>
    <row r="50" spans="1:66">
      <c r="AV50" s="115" t="s">
        <v>1232</v>
      </c>
      <c r="AW50" s="115"/>
      <c r="AX50" s="115"/>
      <c r="AY50" s="117"/>
      <c r="AZ50" s="117"/>
      <c r="BA50" s="117"/>
      <c r="BB50" s="117"/>
      <c r="BC50" s="117"/>
      <c r="BL50" s="98">
        <v>4</v>
      </c>
      <c r="BM50" s="62" t="s">
        <v>819</v>
      </c>
      <c r="BN50">
        <v>5616</v>
      </c>
    </row>
    <row r="51" spans="1:66" ht="13.5" thickBot="1">
      <c r="BL51" s="98">
        <v>4</v>
      </c>
      <c r="BM51" s="63" t="s">
        <v>820</v>
      </c>
      <c r="BN51">
        <v>5616</v>
      </c>
    </row>
    <row r="52" spans="1:66">
      <c r="BL52" s="98">
        <v>5</v>
      </c>
      <c r="BM52" s="61" t="s">
        <v>809</v>
      </c>
      <c r="BN52">
        <v>241920</v>
      </c>
    </row>
    <row r="53" spans="1:66">
      <c r="BL53" s="98">
        <v>5</v>
      </c>
      <c r="BM53" s="62" t="s">
        <v>810</v>
      </c>
      <c r="BN53">
        <v>80640</v>
      </c>
    </row>
    <row r="54" spans="1:66">
      <c r="BL54" s="98">
        <v>5</v>
      </c>
      <c r="BM54" s="62" t="s">
        <v>811</v>
      </c>
      <c r="BN54">
        <v>80640</v>
      </c>
    </row>
    <row r="55" spans="1:66" ht="13.5" thickBot="1">
      <c r="BL55" s="98">
        <v>5</v>
      </c>
      <c r="BM55" s="63" t="s">
        <v>812</v>
      </c>
      <c r="BN55">
        <v>80640</v>
      </c>
    </row>
    <row r="56" spans="1:66">
      <c r="BL56" s="98">
        <v>5</v>
      </c>
      <c r="BM56" s="61" t="s">
        <v>813</v>
      </c>
      <c r="BN56">
        <v>80640</v>
      </c>
    </row>
    <row r="57" spans="1:66">
      <c r="BL57" s="98">
        <v>5</v>
      </c>
      <c r="BM57" s="62" t="s">
        <v>814</v>
      </c>
      <c r="BN57">
        <v>15120</v>
      </c>
    </row>
    <row r="58" spans="1:66">
      <c r="BL58" s="98">
        <v>5</v>
      </c>
      <c r="BM58" s="62" t="s">
        <v>815</v>
      </c>
      <c r="BN58">
        <v>15120</v>
      </c>
    </row>
    <row r="59" spans="1:66" ht="13.5" thickBot="1">
      <c r="BL59" s="98">
        <v>5</v>
      </c>
      <c r="BM59" s="63" t="s">
        <v>816</v>
      </c>
      <c r="BN59">
        <v>15120</v>
      </c>
    </row>
    <row r="60" spans="1:66">
      <c r="BL60" s="98">
        <v>5</v>
      </c>
      <c r="BM60" s="61" t="s">
        <v>817</v>
      </c>
      <c r="BN60">
        <v>15120</v>
      </c>
    </row>
    <row r="61" spans="1:66">
      <c r="BL61" s="98">
        <v>5</v>
      </c>
      <c r="BM61" s="62" t="s">
        <v>818</v>
      </c>
      <c r="BN61">
        <v>6048</v>
      </c>
    </row>
    <row r="62" spans="1:66">
      <c r="BL62" s="98">
        <v>5</v>
      </c>
      <c r="BM62" s="62" t="s">
        <v>819</v>
      </c>
      <c r="BN62">
        <v>6048</v>
      </c>
    </row>
    <row r="63" spans="1:66" ht="13.5" thickBot="1">
      <c r="BL63" s="98">
        <v>5</v>
      </c>
      <c r="BM63" s="63" t="s">
        <v>820</v>
      </c>
      <c r="BN63">
        <v>6048</v>
      </c>
    </row>
    <row r="64" spans="1:66">
      <c r="BL64" s="98">
        <v>6</v>
      </c>
      <c r="BM64" s="61" t="s">
        <v>809</v>
      </c>
      <c r="BN64">
        <v>259200</v>
      </c>
    </row>
    <row r="65" spans="21:66">
      <c r="U65"/>
      <c r="W65"/>
      <c r="X65"/>
      <c r="Y65"/>
      <c r="Z65"/>
      <c r="AA65"/>
      <c r="AB65"/>
      <c r="AC65"/>
      <c r="AD65"/>
      <c r="AE65"/>
      <c r="AF65"/>
      <c r="AG65"/>
      <c r="BL65" s="98">
        <v>6</v>
      </c>
      <c r="BM65" s="62" t="s">
        <v>810</v>
      </c>
      <c r="BN65">
        <v>86400</v>
      </c>
    </row>
    <row r="66" spans="21:66">
      <c r="U66"/>
      <c r="W66"/>
      <c r="X66"/>
      <c r="Y66"/>
      <c r="Z66"/>
      <c r="AA66"/>
      <c r="AB66"/>
      <c r="AC66"/>
      <c r="AD66"/>
      <c r="AE66"/>
      <c r="AF66"/>
      <c r="AG66"/>
      <c r="BL66" s="98">
        <v>6</v>
      </c>
      <c r="BM66" s="62" t="s">
        <v>811</v>
      </c>
      <c r="BN66">
        <v>86400</v>
      </c>
    </row>
    <row r="67" spans="21:66" ht="13.5" thickBot="1">
      <c r="U67"/>
      <c r="W67"/>
      <c r="X67"/>
      <c r="Y67"/>
      <c r="Z67"/>
      <c r="AA67"/>
      <c r="AB67"/>
      <c r="AC67"/>
      <c r="AD67"/>
      <c r="AE67"/>
      <c r="AF67"/>
      <c r="AG67"/>
      <c r="BL67" s="98">
        <v>6</v>
      </c>
      <c r="BM67" s="63" t="s">
        <v>812</v>
      </c>
      <c r="BN67">
        <v>86400</v>
      </c>
    </row>
    <row r="68" spans="21:66">
      <c r="U68"/>
      <c r="W68"/>
      <c r="X68"/>
      <c r="Y68"/>
      <c r="Z68"/>
      <c r="AA68"/>
      <c r="AB68"/>
      <c r="AC68"/>
      <c r="AD68"/>
      <c r="AE68"/>
      <c r="AF68"/>
      <c r="AG68"/>
      <c r="BL68" s="98">
        <v>6</v>
      </c>
      <c r="BM68" s="61" t="s">
        <v>813</v>
      </c>
      <c r="BN68">
        <v>86400</v>
      </c>
    </row>
    <row r="69" spans="21:66">
      <c r="U69"/>
      <c r="W69"/>
      <c r="X69"/>
      <c r="Y69"/>
      <c r="Z69"/>
      <c r="AA69"/>
      <c r="AB69"/>
      <c r="AC69"/>
      <c r="AD69"/>
      <c r="AE69"/>
      <c r="AF69"/>
      <c r="AG69"/>
      <c r="BL69" s="98">
        <v>6</v>
      </c>
      <c r="BM69" s="62" t="s">
        <v>814</v>
      </c>
      <c r="BN69">
        <v>16200</v>
      </c>
    </row>
    <row r="70" spans="21:66">
      <c r="U70"/>
      <c r="W70"/>
      <c r="X70"/>
      <c r="Y70"/>
      <c r="Z70"/>
      <c r="AA70"/>
      <c r="AB70"/>
      <c r="AC70"/>
      <c r="AD70"/>
      <c r="AE70"/>
      <c r="AF70"/>
      <c r="AG70"/>
      <c r="BL70" s="98">
        <v>6</v>
      </c>
      <c r="BM70" s="62" t="s">
        <v>815</v>
      </c>
      <c r="BN70">
        <v>16200</v>
      </c>
    </row>
    <row r="71" spans="21:66" ht="13.5" thickBot="1">
      <c r="U71"/>
      <c r="W71"/>
      <c r="X71"/>
      <c r="Y71"/>
      <c r="Z71"/>
      <c r="AA71"/>
      <c r="AB71"/>
      <c r="AC71"/>
      <c r="AD71"/>
      <c r="AE71"/>
      <c r="AF71"/>
      <c r="AG71"/>
      <c r="BL71" s="98">
        <v>6</v>
      </c>
      <c r="BM71" s="63" t="s">
        <v>816</v>
      </c>
      <c r="BN71">
        <v>16200</v>
      </c>
    </row>
    <row r="72" spans="21:66">
      <c r="U72"/>
      <c r="W72"/>
      <c r="X72"/>
      <c r="Y72"/>
      <c r="Z72"/>
      <c r="AA72"/>
      <c r="AB72"/>
      <c r="AC72"/>
      <c r="AD72"/>
      <c r="AE72"/>
      <c r="AF72"/>
      <c r="AG72"/>
      <c r="BL72" s="98">
        <v>6</v>
      </c>
      <c r="BM72" s="61" t="s">
        <v>817</v>
      </c>
      <c r="BN72">
        <v>16200</v>
      </c>
    </row>
    <row r="73" spans="21:66">
      <c r="U73"/>
      <c r="W73"/>
      <c r="X73"/>
      <c r="Y73"/>
      <c r="Z73"/>
      <c r="AA73"/>
      <c r="AB73"/>
      <c r="AC73"/>
      <c r="AD73"/>
      <c r="AE73"/>
      <c r="AF73"/>
      <c r="AG73"/>
      <c r="BL73" s="98">
        <v>6</v>
      </c>
      <c r="BM73" s="62" t="s">
        <v>818</v>
      </c>
      <c r="BN73">
        <v>6480</v>
      </c>
    </row>
    <row r="74" spans="21:66">
      <c r="U74"/>
      <c r="W74"/>
      <c r="X74"/>
      <c r="Y74"/>
      <c r="Z74"/>
      <c r="AA74"/>
      <c r="AB74"/>
      <c r="AC74"/>
      <c r="AD74"/>
      <c r="AE74"/>
      <c r="AF74"/>
      <c r="AG74"/>
      <c r="BL74" s="98">
        <v>6</v>
      </c>
      <c r="BM74" s="62" t="s">
        <v>819</v>
      </c>
      <c r="BN74">
        <v>6480</v>
      </c>
    </row>
    <row r="75" spans="21:66" ht="13.5" thickBot="1">
      <c r="U75"/>
      <c r="W75"/>
      <c r="X75"/>
      <c r="Y75"/>
      <c r="Z75"/>
      <c r="AA75"/>
      <c r="AB75"/>
      <c r="AC75"/>
      <c r="AD75"/>
      <c r="AE75"/>
      <c r="AF75"/>
      <c r="AG75"/>
      <c r="BL75" s="98">
        <v>6</v>
      </c>
      <c r="BM75" s="63" t="s">
        <v>820</v>
      </c>
      <c r="BN75">
        <v>6480</v>
      </c>
    </row>
    <row r="76" spans="21:66">
      <c r="U76"/>
      <c r="W76"/>
      <c r="X76"/>
      <c r="Y76"/>
      <c r="Z76"/>
      <c r="AA76"/>
      <c r="AB76"/>
      <c r="AC76"/>
      <c r="AD76"/>
      <c r="AE76"/>
      <c r="AF76"/>
      <c r="AG76"/>
      <c r="BL76" s="98">
        <v>7</v>
      </c>
      <c r="BM76" s="61" t="s">
        <v>809</v>
      </c>
      <c r="BN76">
        <v>276480</v>
      </c>
    </row>
    <row r="77" spans="21:66">
      <c r="U77"/>
      <c r="W77"/>
      <c r="X77"/>
      <c r="Y77"/>
      <c r="Z77"/>
      <c r="AA77"/>
      <c r="AB77"/>
      <c r="AC77"/>
      <c r="AD77"/>
      <c r="AE77"/>
      <c r="AF77"/>
      <c r="AG77"/>
      <c r="BL77" s="98">
        <v>7</v>
      </c>
      <c r="BM77" s="62" t="s">
        <v>810</v>
      </c>
      <c r="BN77">
        <v>92160</v>
      </c>
    </row>
    <row r="78" spans="21:66">
      <c r="U78"/>
      <c r="W78"/>
      <c r="X78"/>
      <c r="Y78"/>
      <c r="Z78"/>
      <c r="AA78"/>
      <c r="AB78"/>
      <c r="AC78"/>
      <c r="AD78"/>
      <c r="AE78"/>
      <c r="AF78"/>
      <c r="AG78"/>
      <c r="BL78" s="98">
        <v>7</v>
      </c>
      <c r="BM78" s="62" t="s">
        <v>811</v>
      </c>
      <c r="BN78">
        <v>92160</v>
      </c>
    </row>
    <row r="79" spans="21:66" ht="13.5" thickBot="1">
      <c r="U79"/>
      <c r="W79"/>
      <c r="X79"/>
      <c r="Y79"/>
      <c r="Z79"/>
      <c r="AA79"/>
      <c r="AB79"/>
      <c r="AC79"/>
      <c r="AD79"/>
      <c r="AE79"/>
      <c r="AF79"/>
      <c r="AG79"/>
      <c r="BL79" s="98">
        <v>7</v>
      </c>
      <c r="BM79" s="63" t="s">
        <v>812</v>
      </c>
      <c r="BN79">
        <v>92160</v>
      </c>
    </row>
    <row r="80" spans="21:66">
      <c r="U80"/>
      <c r="W80"/>
      <c r="X80"/>
      <c r="Y80"/>
      <c r="Z80"/>
      <c r="AA80"/>
      <c r="AB80"/>
      <c r="AC80"/>
      <c r="AD80"/>
      <c r="AE80"/>
      <c r="AF80"/>
      <c r="AG80"/>
      <c r="BL80" s="98">
        <v>7</v>
      </c>
      <c r="BM80" s="61" t="s">
        <v>813</v>
      </c>
      <c r="BN80">
        <v>92160</v>
      </c>
    </row>
    <row r="81" spans="21:66">
      <c r="U81"/>
      <c r="W81"/>
      <c r="X81"/>
      <c r="Y81"/>
      <c r="Z81"/>
      <c r="AA81"/>
      <c r="AB81"/>
      <c r="AC81"/>
      <c r="AD81"/>
      <c r="AE81"/>
      <c r="AF81"/>
      <c r="AG81"/>
      <c r="BL81" s="98">
        <v>7</v>
      </c>
      <c r="BM81" s="62" t="s">
        <v>814</v>
      </c>
      <c r="BN81">
        <v>17280</v>
      </c>
    </row>
    <row r="82" spans="21:66">
      <c r="U82"/>
      <c r="W82"/>
      <c r="X82"/>
      <c r="Y82"/>
      <c r="Z82"/>
      <c r="AA82"/>
      <c r="AB82"/>
      <c r="AC82"/>
      <c r="AD82"/>
      <c r="AE82"/>
      <c r="AF82"/>
      <c r="AG82"/>
      <c r="BL82" s="98">
        <v>7</v>
      </c>
      <c r="BM82" s="62" t="s">
        <v>815</v>
      </c>
      <c r="BN82">
        <v>17280</v>
      </c>
    </row>
    <row r="83" spans="21:66" ht="13.5" thickBot="1">
      <c r="U83"/>
      <c r="W83"/>
      <c r="X83"/>
      <c r="Y83"/>
      <c r="Z83"/>
      <c r="AA83"/>
      <c r="AB83"/>
      <c r="AC83"/>
      <c r="AD83"/>
      <c r="AE83"/>
      <c r="AF83"/>
      <c r="AG83"/>
      <c r="BL83" s="98">
        <v>7</v>
      </c>
      <c r="BM83" s="63" t="s">
        <v>816</v>
      </c>
      <c r="BN83">
        <v>17280</v>
      </c>
    </row>
    <row r="84" spans="21:66">
      <c r="U84"/>
      <c r="W84"/>
      <c r="X84"/>
      <c r="Y84"/>
      <c r="Z84"/>
      <c r="AA84"/>
      <c r="AB84"/>
      <c r="AC84"/>
      <c r="AD84"/>
      <c r="AE84"/>
      <c r="AF84"/>
      <c r="AG84"/>
      <c r="BL84" s="98">
        <v>7</v>
      </c>
      <c r="BM84" s="61" t="s">
        <v>817</v>
      </c>
      <c r="BN84">
        <v>17280</v>
      </c>
    </row>
    <row r="85" spans="21:66">
      <c r="U85"/>
      <c r="W85"/>
      <c r="X85"/>
      <c r="Y85"/>
      <c r="Z85"/>
      <c r="AA85"/>
      <c r="AB85"/>
      <c r="AC85"/>
      <c r="AD85"/>
      <c r="AE85"/>
      <c r="AF85"/>
      <c r="AG85"/>
      <c r="BL85" s="98">
        <v>7</v>
      </c>
      <c r="BM85" s="62" t="s">
        <v>818</v>
      </c>
      <c r="BN85">
        <v>6912</v>
      </c>
    </row>
    <row r="86" spans="21:66">
      <c r="U86"/>
      <c r="W86"/>
      <c r="X86"/>
      <c r="Y86"/>
      <c r="Z86"/>
      <c r="AA86"/>
      <c r="AB86"/>
      <c r="AC86"/>
      <c r="AD86"/>
      <c r="AE86"/>
      <c r="AF86"/>
      <c r="AG86"/>
      <c r="BL86" s="98">
        <v>7</v>
      </c>
      <c r="BM86" s="62" t="s">
        <v>819</v>
      </c>
      <c r="BN86">
        <v>6912</v>
      </c>
    </row>
    <row r="87" spans="21:66" ht="13.5" thickBot="1">
      <c r="U87"/>
      <c r="W87"/>
      <c r="X87"/>
      <c r="Y87"/>
      <c r="Z87"/>
      <c r="AA87"/>
      <c r="AB87"/>
      <c r="AC87"/>
      <c r="AD87"/>
      <c r="AE87"/>
      <c r="AF87"/>
      <c r="AG87"/>
      <c r="BL87" s="98">
        <v>7</v>
      </c>
      <c r="BM87" s="63" t="s">
        <v>820</v>
      </c>
      <c r="BN87">
        <v>6912</v>
      </c>
    </row>
    <row r="88" spans="21:66">
      <c r="U88"/>
      <c r="W88"/>
      <c r="X88"/>
      <c r="Y88"/>
      <c r="Z88"/>
      <c r="AA88"/>
      <c r="AB88"/>
      <c r="AC88"/>
      <c r="AD88"/>
      <c r="AE88"/>
      <c r="AF88"/>
      <c r="AG88"/>
      <c r="BL88" s="98">
        <v>8</v>
      </c>
      <c r="BM88" s="61" t="s">
        <v>809</v>
      </c>
      <c r="BN88">
        <v>293760.00000000006</v>
      </c>
    </row>
    <row r="89" spans="21:66">
      <c r="U89"/>
      <c r="W89"/>
      <c r="X89"/>
      <c r="Y89"/>
      <c r="Z89"/>
      <c r="AA89"/>
      <c r="AB89"/>
      <c r="AC89"/>
      <c r="AD89"/>
      <c r="AE89"/>
      <c r="AF89"/>
      <c r="AG89"/>
      <c r="BL89" s="98">
        <v>8</v>
      </c>
      <c r="BM89" s="62" t="s">
        <v>810</v>
      </c>
      <c r="BN89">
        <v>97920</v>
      </c>
    </row>
    <row r="90" spans="21:66">
      <c r="U90"/>
      <c r="W90"/>
      <c r="X90"/>
      <c r="Y90"/>
      <c r="Z90"/>
      <c r="AA90"/>
      <c r="AB90"/>
      <c r="AC90"/>
      <c r="AD90"/>
      <c r="AE90"/>
      <c r="AF90"/>
      <c r="AG90"/>
      <c r="BL90" s="98">
        <v>8</v>
      </c>
      <c r="BM90" s="62" t="s">
        <v>811</v>
      </c>
      <c r="BN90">
        <v>97920</v>
      </c>
    </row>
    <row r="91" spans="21:66" ht="13.5" thickBot="1">
      <c r="U91"/>
      <c r="W91"/>
      <c r="X91"/>
      <c r="Y91"/>
      <c r="Z91"/>
      <c r="AA91"/>
      <c r="AB91"/>
      <c r="AC91"/>
      <c r="AD91"/>
      <c r="AE91"/>
      <c r="AF91"/>
      <c r="AG91"/>
      <c r="BL91" s="98">
        <v>8</v>
      </c>
      <c r="BM91" s="63" t="s">
        <v>812</v>
      </c>
      <c r="BN91">
        <v>97920</v>
      </c>
    </row>
    <row r="92" spans="21:66">
      <c r="U92"/>
      <c r="W92"/>
      <c r="X92"/>
      <c r="Y92"/>
      <c r="Z92"/>
      <c r="AA92"/>
      <c r="AB92"/>
      <c r="AC92"/>
      <c r="AD92"/>
      <c r="AE92"/>
      <c r="AF92"/>
      <c r="AG92"/>
      <c r="BL92" s="98">
        <v>8</v>
      </c>
      <c r="BM92" s="61" t="s">
        <v>813</v>
      </c>
      <c r="BN92">
        <v>97920</v>
      </c>
    </row>
    <row r="93" spans="21:66">
      <c r="U93"/>
      <c r="W93"/>
      <c r="X93"/>
      <c r="Y93"/>
      <c r="Z93"/>
      <c r="AA93"/>
      <c r="AB93"/>
      <c r="AC93"/>
      <c r="AD93"/>
      <c r="AE93"/>
      <c r="AF93"/>
      <c r="AG93"/>
      <c r="BL93" s="98">
        <v>8</v>
      </c>
      <c r="BM93" s="62" t="s">
        <v>814</v>
      </c>
      <c r="BN93">
        <v>18360.000000000004</v>
      </c>
    </row>
    <row r="94" spans="21:66">
      <c r="U94"/>
      <c r="W94"/>
      <c r="X94"/>
      <c r="Y94"/>
      <c r="Z94"/>
      <c r="AA94"/>
      <c r="AB94"/>
      <c r="AC94"/>
      <c r="AD94"/>
      <c r="AE94"/>
      <c r="AF94"/>
      <c r="AG94"/>
      <c r="BL94" s="98">
        <v>8</v>
      </c>
      <c r="BM94" s="62" t="s">
        <v>815</v>
      </c>
      <c r="BN94">
        <v>18360.000000000004</v>
      </c>
    </row>
    <row r="95" spans="21:66" ht="13.5" thickBot="1">
      <c r="U95"/>
      <c r="W95"/>
      <c r="X95"/>
      <c r="Y95"/>
      <c r="Z95"/>
      <c r="AA95"/>
      <c r="AB95"/>
      <c r="AC95"/>
      <c r="AD95"/>
      <c r="AE95"/>
      <c r="AF95"/>
      <c r="AG95"/>
      <c r="BL95" s="98">
        <v>8</v>
      </c>
      <c r="BM95" s="63" t="s">
        <v>816</v>
      </c>
      <c r="BN95">
        <v>18360.000000000004</v>
      </c>
    </row>
    <row r="96" spans="21:66">
      <c r="U96"/>
      <c r="W96"/>
      <c r="X96"/>
      <c r="Y96"/>
      <c r="Z96"/>
      <c r="AA96"/>
      <c r="AB96"/>
      <c r="AC96"/>
      <c r="AD96"/>
      <c r="AE96"/>
      <c r="AF96"/>
      <c r="AG96"/>
      <c r="BL96" s="98">
        <v>8</v>
      </c>
      <c r="BM96" s="61" t="s">
        <v>817</v>
      </c>
      <c r="BN96">
        <v>18360.000000000004</v>
      </c>
    </row>
    <row r="97" spans="21:66">
      <c r="U97"/>
      <c r="W97"/>
      <c r="X97"/>
      <c r="Y97"/>
      <c r="Z97"/>
      <c r="AA97"/>
      <c r="AB97"/>
      <c r="AC97"/>
      <c r="AD97"/>
      <c r="AE97"/>
      <c r="AF97"/>
      <c r="AG97"/>
      <c r="BL97" s="98">
        <v>8</v>
      </c>
      <c r="BM97" s="62" t="s">
        <v>818</v>
      </c>
      <c r="BN97">
        <v>7344.0000000000009</v>
      </c>
    </row>
    <row r="98" spans="21:66">
      <c r="U98"/>
      <c r="W98"/>
      <c r="X98"/>
      <c r="Y98"/>
      <c r="Z98"/>
      <c r="AA98"/>
      <c r="AB98"/>
      <c r="AC98"/>
      <c r="AD98"/>
      <c r="AE98"/>
      <c r="AF98"/>
      <c r="AG98"/>
      <c r="BL98" s="98">
        <v>8</v>
      </c>
      <c r="BM98" s="62" t="s">
        <v>819</v>
      </c>
      <c r="BN98">
        <v>7344.0000000000009</v>
      </c>
    </row>
    <row r="99" spans="21:66" ht="13.5" thickBot="1">
      <c r="U99"/>
      <c r="W99"/>
      <c r="X99"/>
      <c r="Y99"/>
      <c r="Z99"/>
      <c r="AA99"/>
      <c r="AB99"/>
      <c r="AC99"/>
      <c r="AD99"/>
      <c r="AE99"/>
      <c r="AF99"/>
      <c r="AG99"/>
      <c r="BL99" s="98">
        <v>8</v>
      </c>
      <c r="BM99" s="63" t="s">
        <v>820</v>
      </c>
      <c r="BN99">
        <v>7344.0000000000009</v>
      </c>
    </row>
    <row r="100" spans="21:66">
      <c r="U100"/>
      <c r="W100"/>
      <c r="X100"/>
      <c r="Y100"/>
      <c r="Z100"/>
      <c r="AA100"/>
      <c r="AB100"/>
      <c r="AC100"/>
      <c r="AD100"/>
      <c r="AE100"/>
      <c r="AF100"/>
      <c r="AG100"/>
      <c r="BL100" s="98">
        <v>9</v>
      </c>
      <c r="BM100" s="61" t="s">
        <v>809</v>
      </c>
      <c r="BN100">
        <v>311040</v>
      </c>
    </row>
    <row r="101" spans="21:66">
      <c r="U101"/>
      <c r="W101"/>
      <c r="X101"/>
      <c r="Y101"/>
      <c r="Z101"/>
      <c r="AA101"/>
      <c r="AB101"/>
      <c r="AC101"/>
      <c r="AD101"/>
      <c r="AE101"/>
      <c r="AF101"/>
      <c r="AG101"/>
      <c r="BL101" s="98">
        <v>9</v>
      </c>
      <c r="BM101" s="62" t="s">
        <v>810</v>
      </c>
      <c r="BN101">
        <v>103680</v>
      </c>
    </row>
    <row r="102" spans="21:66">
      <c r="U102"/>
      <c r="W102"/>
      <c r="X102"/>
      <c r="Y102"/>
      <c r="Z102"/>
      <c r="AA102"/>
      <c r="AB102"/>
      <c r="AC102"/>
      <c r="AD102"/>
      <c r="AE102"/>
      <c r="AF102"/>
      <c r="AG102"/>
      <c r="BL102" s="98">
        <v>9</v>
      </c>
      <c r="BM102" s="62" t="s">
        <v>811</v>
      </c>
      <c r="BN102">
        <v>103680</v>
      </c>
    </row>
    <row r="103" spans="21:66" ht="13.5" thickBot="1">
      <c r="U103"/>
      <c r="W103"/>
      <c r="X103"/>
      <c r="Y103"/>
      <c r="Z103"/>
      <c r="AA103"/>
      <c r="AB103"/>
      <c r="AC103"/>
      <c r="AD103"/>
      <c r="AE103"/>
      <c r="AF103"/>
      <c r="AG103"/>
      <c r="BL103" s="98">
        <v>9</v>
      </c>
      <c r="BM103" s="63" t="s">
        <v>812</v>
      </c>
      <c r="BN103">
        <v>103680</v>
      </c>
    </row>
    <row r="104" spans="21:66">
      <c r="U104"/>
      <c r="W104"/>
      <c r="X104"/>
      <c r="Y104"/>
      <c r="Z104"/>
      <c r="AA104"/>
      <c r="AB104"/>
      <c r="AC104"/>
      <c r="AD104"/>
      <c r="AE104"/>
      <c r="AF104"/>
      <c r="AG104"/>
      <c r="BL104" s="98">
        <v>9</v>
      </c>
      <c r="BM104" s="61" t="s">
        <v>813</v>
      </c>
      <c r="BN104">
        <v>103680</v>
      </c>
    </row>
    <row r="105" spans="21:66">
      <c r="U105"/>
      <c r="W105"/>
      <c r="X105"/>
      <c r="Y105"/>
      <c r="Z105"/>
      <c r="AA105"/>
      <c r="AB105"/>
      <c r="AC105"/>
      <c r="AD105"/>
      <c r="AE105"/>
      <c r="AF105"/>
      <c r="AG105"/>
      <c r="BL105" s="98">
        <v>9</v>
      </c>
      <c r="BM105" s="62" t="s">
        <v>814</v>
      </c>
      <c r="BN105">
        <v>19440</v>
      </c>
    </row>
    <row r="106" spans="21:66">
      <c r="U106"/>
      <c r="W106"/>
      <c r="X106"/>
      <c r="Y106"/>
      <c r="Z106"/>
      <c r="AA106"/>
      <c r="AB106"/>
      <c r="AC106"/>
      <c r="AD106"/>
      <c r="AE106"/>
      <c r="AF106"/>
      <c r="AG106"/>
      <c r="BL106" s="98">
        <v>9</v>
      </c>
      <c r="BM106" s="62" t="s">
        <v>815</v>
      </c>
      <c r="BN106">
        <v>19440</v>
      </c>
    </row>
    <row r="107" spans="21:66" ht="13.5" thickBot="1">
      <c r="U107"/>
      <c r="W107"/>
      <c r="X107"/>
      <c r="Y107"/>
      <c r="Z107"/>
      <c r="AA107"/>
      <c r="AB107"/>
      <c r="AC107"/>
      <c r="AD107"/>
      <c r="AE107"/>
      <c r="AF107"/>
      <c r="AG107"/>
      <c r="BL107" s="98">
        <v>9</v>
      </c>
      <c r="BM107" s="63" t="s">
        <v>816</v>
      </c>
      <c r="BN107">
        <v>19440</v>
      </c>
    </row>
    <row r="108" spans="21:66">
      <c r="U108"/>
      <c r="W108"/>
      <c r="X108"/>
      <c r="Y108"/>
      <c r="Z108"/>
      <c r="AA108"/>
      <c r="AB108"/>
      <c r="AC108"/>
      <c r="AD108"/>
      <c r="AE108"/>
      <c r="AF108"/>
      <c r="AG108"/>
      <c r="BL108" s="98">
        <v>9</v>
      </c>
      <c r="BM108" s="61" t="s">
        <v>817</v>
      </c>
      <c r="BN108">
        <v>19440</v>
      </c>
    </row>
    <row r="109" spans="21:66">
      <c r="U109"/>
      <c r="W109"/>
      <c r="X109"/>
      <c r="Y109"/>
      <c r="Z109"/>
      <c r="AA109"/>
      <c r="AB109"/>
      <c r="AC109"/>
      <c r="AD109"/>
      <c r="AE109"/>
      <c r="AF109"/>
      <c r="AG109"/>
      <c r="BL109" s="98">
        <v>9</v>
      </c>
      <c r="BM109" s="62" t="s">
        <v>818</v>
      </c>
      <c r="BN109">
        <v>7776.0000000000018</v>
      </c>
    </row>
    <row r="110" spans="21:66">
      <c r="U110"/>
      <c r="W110"/>
      <c r="X110"/>
      <c r="Y110"/>
      <c r="Z110"/>
      <c r="AA110"/>
      <c r="AB110"/>
      <c r="AC110"/>
      <c r="AD110"/>
      <c r="AE110"/>
      <c r="AF110"/>
      <c r="AG110"/>
      <c r="BL110" s="98">
        <v>9</v>
      </c>
      <c r="BM110" s="62" t="s">
        <v>819</v>
      </c>
      <c r="BN110">
        <v>7776.0000000000018</v>
      </c>
    </row>
    <row r="111" spans="21:66" ht="13.5" thickBot="1">
      <c r="U111"/>
      <c r="W111"/>
      <c r="X111"/>
      <c r="Y111"/>
      <c r="Z111"/>
      <c r="AA111"/>
      <c r="AB111"/>
      <c r="AC111"/>
      <c r="AD111"/>
      <c r="AE111"/>
      <c r="AF111"/>
      <c r="AG111"/>
      <c r="BL111" s="98">
        <v>9</v>
      </c>
      <c r="BM111" s="63" t="s">
        <v>820</v>
      </c>
      <c r="BN111">
        <v>7776.0000000000018</v>
      </c>
    </row>
    <row r="112" spans="21:66">
      <c r="U112"/>
      <c r="W112"/>
      <c r="X112"/>
      <c r="Y112"/>
      <c r="Z112"/>
      <c r="AA112"/>
      <c r="AB112"/>
      <c r="AC112"/>
      <c r="AD112"/>
      <c r="AE112"/>
      <c r="AF112"/>
      <c r="AG112"/>
      <c r="BL112" s="98">
        <v>10</v>
      </c>
      <c r="BM112" s="61" t="s">
        <v>809</v>
      </c>
      <c r="BN112">
        <v>328320</v>
      </c>
    </row>
    <row r="113" spans="21:66">
      <c r="U113"/>
      <c r="W113"/>
      <c r="X113"/>
      <c r="Y113"/>
      <c r="Z113"/>
      <c r="AA113"/>
      <c r="AB113"/>
      <c r="AC113"/>
      <c r="AD113"/>
      <c r="AE113"/>
      <c r="AF113"/>
      <c r="AG113"/>
      <c r="BL113" s="98">
        <v>10</v>
      </c>
      <c r="BM113" s="62" t="s">
        <v>810</v>
      </c>
      <c r="BN113">
        <v>109440</v>
      </c>
    </row>
    <row r="114" spans="21:66">
      <c r="U114"/>
      <c r="W114"/>
      <c r="X114"/>
      <c r="Y114"/>
      <c r="Z114"/>
      <c r="AA114"/>
      <c r="AB114"/>
      <c r="AC114"/>
      <c r="AD114"/>
      <c r="AE114"/>
      <c r="AF114"/>
      <c r="AG114"/>
      <c r="BL114" s="98">
        <v>10</v>
      </c>
      <c r="BM114" s="62" t="s">
        <v>811</v>
      </c>
      <c r="BN114">
        <v>109440</v>
      </c>
    </row>
    <row r="115" spans="21:66" ht="13.5" thickBot="1">
      <c r="U115"/>
      <c r="W115"/>
      <c r="X115"/>
      <c r="Y115"/>
      <c r="Z115"/>
      <c r="AA115"/>
      <c r="AB115"/>
      <c r="AC115"/>
      <c r="AD115"/>
      <c r="AE115"/>
      <c r="AF115"/>
      <c r="AG115"/>
      <c r="BL115" s="98">
        <v>10</v>
      </c>
      <c r="BM115" s="63" t="s">
        <v>812</v>
      </c>
      <c r="BN115">
        <v>109440</v>
      </c>
    </row>
    <row r="116" spans="21:66">
      <c r="U116"/>
      <c r="W116"/>
      <c r="X116"/>
      <c r="Y116"/>
      <c r="Z116"/>
      <c r="AA116"/>
      <c r="AB116"/>
      <c r="AC116"/>
      <c r="AD116"/>
      <c r="AE116"/>
      <c r="AF116"/>
      <c r="AG116"/>
      <c r="BL116" s="98">
        <v>10</v>
      </c>
      <c r="BM116" s="61" t="s">
        <v>813</v>
      </c>
      <c r="BN116">
        <v>109440</v>
      </c>
    </row>
    <row r="117" spans="21:66">
      <c r="U117"/>
      <c r="W117"/>
      <c r="X117"/>
      <c r="Y117"/>
      <c r="Z117"/>
      <c r="AA117"/>
      <c r="AB117"/>
      <c r="AC117"/>
      <c r="AD117"/>
      <c r="AE117"/>
      <c r="AF117"/>
      <c r="AG117"/>
      <c r="BL117" s="98">
        <v>10</v>
      </c>
      <c r="BM117" s="62" t="s">
        <v>814</v>
      </c>
      <c r="BN117">
        <v>20520</v>
      </c>
    </row>
    <row r="118" spans="21:66">
      <c r="U118"/>
      <c r="W118"/>
      <c r="X118"/>
      <c r="Y118"/>
      <c r="Z118"/>
      <c r="AA118"/>
      <c r="AB118"/>
      <c r="AC118"/>
      <c r="AD118"/>
      <c r="AE118"/>
      <c r="AF118"/>
      <c r="AG118"/>
      <c r="BL118" s="98">
        <v>10</v>
      </c>
      <c r="BM118" s="62" t="s">
        <v>815</v>
      </c>
      <c r="BN118">
        <v>20520</v>
      </c>
    </row>
    <row r="119" spans="21:66" ht="13.5" thickBot="1">
      <c r="U119"/>
      <c r="W119"/>
      <c r="X119"/>
      <c r="Y119"/>
      <c r="Z119"/>
      <c r="AA119"/>
      <c r="AB119"/>
      <c r="AC119"/>
      <c r="AD119"/>
      <c r="AE119"/>
      <c r="AF119"/>
      <c r="AG119"/>
      <c r="BL119" s="98">
        <v>10</v>
      </c>
      <c r="BM119" s="63" t="s">
        <v>816</v>
      </c>
      <c r="BN119">
        <v>20520</v>
      </c>
    </row>
    <row r="120" spans="21:66">
      <c r="U120"/>
      <c r="W120"/>
      <c r="X120"/>
      <c r="Y120"/>
      <c r="Z120"/>
      <c r="AA120"/>
      <c r="AB120"/>
      <c r="AC120"/>
      <c r="AD120"/>
      <c r="AE120"/>
      <c r="AF120"/>
      <c r="AG120"/>
      <c r="BL120" s="98">
        <v>10</v>
      </c>
      <c r="BM120" s="61" t="s">
        <v>817</v>
      </c>
      <c r="BN120">
        <v>20520</v>
      </c>
    </row>
    <row r="121" spans="21:66">
      <c r="U121"/>
      <c r="W121"/>
      <c r="X121"/>
      <c r="Y121"/>
      <c r="Z121"/>
      <c r="AA121"/>
      <c r="AB121"/>
      <c r="AC121"/>
      <c r="AD121"/>
      <c r="AE121"/>
      <c r="AF121"/>
      <c r="AG121"/>
      <c r="BL121" s="98">
        <v>10</v>
      </c>
      <c r="BM121" s="62" t="s">
        <v>818</v>
      </c>
      <c r="BN121">
        <v>8208</v>
      </c>
    </row>
    <row r="122" spans="21:66">
      <c r="U122"/>
      <c r="W122"/>
      <c r="X122"/>
      <c r="Y122"/>
      <c r="Z122"/>
      <c r="AA122"/>
      <c r="AB122"/>
      <c r="AC122"/>
      <c r="AD122"/>
      <c r="AE122"/>
      <c r="AF122"/>
      <c r="AG122"/>
      <c r="BL122" s="98">
        <v>10</v>
      </c>
      <c r="BM122" s="62" t="s">
        <v>819</v>
      </c>
      <c r="BN122">
        <v>8208</v>
      </c>
    </row>
    <row r="123" spans="21:66" ht="13.5" thickBot="1">
      <c r="U123"/>
      <c r="W123"/>
      <c r="X123"/>
      <c r="Y123"/>
      <c r="Z123"/>
      <c r="AA123"/>
      <c r="AB123"/>
      <c r="AC123"/>
      <c r="AD123"/>
      <c r="AE123"/>
      <c r="AF123"/>
      <c r="AG123"/>
      <c r="BL123" s="98">
        <v>10</v>
      </c>
      <c r="BM123" s="63" t="s">
        <v>820</v>
      </c>
      <c r="BN123">
        <v>8208</v>
      </c>
    </row>
  </sheetData>
  <mergeCells count="5">
    <mergeCell ref="B1:B3"/>
    <mergeCell ref="C1:C3"/>
    <mergeCell ref="A1:A3"/>
    <mergeCell ref="A4:A25"/>
    <mergeCell ref="A26:A49"/>
  </mergeCells>
  <phoneticPr fontId="1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6"/>
  <sheetViews>
    <sheetView topLeftCell="A7" workbookViewId="0">
      <selection activeCell="G31" sqref="G31"/>
    </sheetView>
  </sheetViews>
  <sheetFormatPr defaultRowHeight="12.75"/>
  <cols>
    <col min="1" max="1" width="27" style="127" bestFit="1" customWidth="1"/>
    <col min="2" max="2" width="15.140625" style="127" bestFit="1" customWidth="1"/>
    <col min="3" max="3" width="16.28515625" style="127" customWidth="1"/>
    <col min="4" max="4" width="15.140625" style="127" bestFit="1" customWidth="1"/>
    <col min="5" max="5" width="4.42578125" style="127" customWidth="1"/>
    <col min="6" max="11" width="9.140625" style="127"/>
    <col min="12" max="12" width="12.42578125" style="127" bestFit="1" customWidth="1"/>
    <col min="13" max="13" width="9.140625" style="127"/>
    <col min="14" max="14" width="12.5703125" style="127" customWidth="1"/>
    <col min="15" max="16384" width="9.140625" style="127"/>
  </cols>
  <sheetData>
    <row r="1" spans="1:12" ht="40.5">
      <c r="A1" s="126" t="s">
        <v>1243</v>
      </c>
    </row>
    <row r="4" spans="1:12" ht="14.25">
      <c r="A4" s="128"/>
      <c r="B4" s="128"/>
      <c r="C4" s="128"/>
      <c r="D4" s="129" t="s">
        <v>1244</v>
      </c>
    </row>
    <row r="5" spans="1:12" ht="15" thickBot="1">
      <c r="A5" s="130" t="s">
        <v>1245</v>
      </c>
      <c r="B5" s="131">
        <v>11</v>
      </c>
      <c r="C5" s="131">
        <v>14</v>
      </c>
      <c r="D5" s="132">
        <v>15</v>
      </c>
    </row>
    <row r="6" spans="1:12" ht="14.25">
      <c r="A6" s="133" t="s">
        <v>1246</v>
      </c>
      <c r="B6" s="134">
        <v>5</v>
      </c>
      <c r="C6" s="134">
        <v>5</v>
      </c>
      <c r="D6" s="135">
        <v>5</v>
      </c>
    </row>
    <row r="7" spans="1:12" ht="14.25">
      <c r="A7" s="136" t="s">
        <v>1247</v>
      </c>
      <c r="B7" s="134">
        <v>3600</v>
      </c>
      <c r="C7" s="134">
        <v>3600</v>
      </c>
      <c r="D7" s="135">
        <v>3600</v>
      </c>
    </row>
    <row r="8" spans="1:12" ht="14.25">
      <c r="A8" s="136" t="s">
        <v>1248</v>
      </c>
      <c r="B8" s="134">
        <v>15</v>
      </c>
      <c r="C8" s="134">
        <v>9</v>
      </c>
      <c r="D8" s="135">
        <v>9</v>
      </c>
    </row>
    <row r="9" spans="1:12" ht="14.25">
      <c r="A9" s="136" t="s">
        <v>1249</v>
      </c>
      <c r="B9" s="137">
        <v>9</v>
      </c>
      <c r="C9" s="137">
        <v>9</v>
      </c>
      <c r="D9" s="138">
        <v>9</v>
      </c>
    </row>
    <row r="10" spans="1:12" ht="14.25">
      <c r="A10" s="136" t="s">
        <v>1250</v>
      </c>
      <c r="B10" s="137" t="s">
        <v>1251</v>
      </c>
      <c r="C10" s="137" t="s">
        <v>1251</v>
      </c>
      <c r="D10" s="138" t="s">
        <v>1252</v>
      </c>
    </row>
    <row r="12" spans="1:12" ht="14.25">
      <c r="A12" s="139" t="s">
        <v>1253</v>
      </c>
      <c r="B12" s="128">
        <f>(B9+1)*B8</f>
        <v>150</v>
      </c>
      <c r="C12" s="128">
        <f t="shared" ref="C12:D12" si="0">(C9+1)*C8</f>
        <v>90</v>
      </c>
      <c r="D12" s="128">
        <f t="shared" si="0"/>
        <v>90</v>
      </c>
    </row>
    <row r="13" spans="1:12">
      <c r="L13" s="140"/>
    </row>
    <row r="14" spans="1:12">
      <c r="A14" s="128"/>
      <c r="B14" s="128"/>
      <c r="L14" s="140"/>
    </row>
    <row r="15" spans="1:12" ht="15" thickBot="1">
      <c r="A15" s="141" t="s">
        <v>1254</v>
      </c>
      <c r="B15" s="131" t="s">
        <v>1255</v>
      </c>
      <c r="L15" s="140"/>
    </row>
    <row r="16" spans="1:12" ht="14.25">
      <c r="A16" s="142" t="s">
        <v>1256</v>
      </c>
      <c r="B16" s="143">
        <v>10</v>
      </c>
      <c r="L16" s="140"/>
    </row>
    <row r="17" spans="1:16" ht="14.25">
      <c r="A17" s="144" t="s">
        <v>1257</v>
      </c>
      <c r="B17" s="143">
        <f t="shared" ref="B17:B24" si="1">+B16+10</f>
        <v>20</v>
      </c>
      <c r="L17" s="140"/>
    </row>
    <row r="18" spans="1:16" ht="14.25">
      <c r="A18" s="144" t="s">
        <v>1258</v>
      </c>
      <c r="B18" s="143">
        <f t="shared" si="1"/>
        <v>30</v>
      </c>
    </row>
    <row r="19" spans="1:16" ht="14.25">
      <c r="A19" s="144" t="s">
        <v>1259</v>
      </c>
      <c r="B19" s="143">
        <f t="shared" si="1"/>
        <v>40</v>
      </c>
    </row>
    <row r="20" spans="1:16" ht="14.25">
      <c r="A20" s="144" t="s">
        <v>1260</v>
      </c>
      <c r="B20" s="143">
        <f t="shared" si="1"/>
        <v>50</v>
      </c>
    </row>
    <row r="21" spans="1:16" ht="14.25">
      <c r="A21" s="144" t="s">
        <v>1261</v>
      </c>
      <c r="B21" s="143">
        <f t="shared" si="1"/>
        <v>60</v>
      </c>
    </row>
    <row r="22" spans="1:16" ht="14.25">
      <c r="A22" s="144" t="s">
        <v>1262</v>
      </c>
      <c r="B22" s="143">
        <f t="shared" si="1"/>
        <v>70</v>
      </c>
    </row>
    <row r="23" spans="1:16" ht="14.25">
      <c r="A23" s="144" t="s">
        <v>1263</v>
      </c>
      <c r="B23" s="143">
        <f t="shared" si="1"/>
        <v>80</v>
      </c>
    </row>
    <row r="24" spans="1:16" ht="14.25">
      <c r="A24" s="144" t="s">
        <v>1264</v>
      </c>
      <c r="B24" s="143">
        <f t="shared" si="1"/>
        <v>90</v>
      </c>
    </row>
    <row r="25" spans="1:16" ht="15" thickBot="1">
      <c r="A25" s="145" t="s">
        <v>1265</v>
      </c>
      <c r="B25" s="130">
        <f>SUM(B16:B24)</f>
        <v>450</v>
      </c>
    </row>
    <row r="26" spans="1:16">
      <c r="A26" s="128"/>
      <c r="B26" s="128"/>
    </row>
    <row r="28" spans="1:16">
      <c r="A28" s="127" t="s">
        <v>1266</v>
      </c>
    </row>
    <row r="29" spans="1:16">
      <c r="A29" s="127">
        <v>60256</v>
      </c>
      <c r="B29" s="127">
        <v>60258</v>
      </c>
      <c r="C29" s="127">
        <v>60259</v>
      </c>
      <c r="I29" s="127" t="s">
        <v>1267</v>
      </c>
    </row>
    <row r="30" spans="1:16">
      <c r="A30" s="127" t="s">
        <v>1268</v>
      </c>
      <c r="B30" s="127" t="s">
        <v>1269</v>
      </c>
      <c r="C30" s="127" t="s">
        <v>1270</v>
      </c>
      <c r="D30" s="127" t="s">
        <v>1271</v>
      </c>
      <c r="I30" s="127" t="s">
        <v>1272</v>
      </c>
      <c r="K30" s="127" t="s">
        <v>1273</v>
      </c>
      <c r="L30" s="127" t="s">
        <v>1274</v>
      </c>
      <c r="N30" s="127" t="s">
        <v>1275</v>
      </c>
      <c r="O30" s="127" t="s">
        <v>1276</v>
      </c>
      <c r="P30" s="147" t="s">
        <v>1293</v>
      </c>
    </row>
    <row r="31" spans="1:16" ht="63.75">
      <c r="A31" s="125" t="s">
        <v>1277</v>
      </c>
      <c r="B31" s="146" t="s">
        <v>1278</v>
      </c>
      <c r="C31" s="146" t="s">
        <v>1279</v>
      </c>
      <c r="I31" s="127">
        <v>1</v>
      </c>
      <c r="J31" s="127">
        <v>2</v>
      </c>
      <c r="K31" s="127">
        <v>1</v>
      </c>
      <c r="L31" s="127">
        <v>2</v>
      </c>
      <c r="M31" s="127">
        <v>4</v>
      </c>
    </row>
    <row r="32" spans="1:16">
      <c r="B32" s="146" t="s">
        <v>1280</v>
      </c>
      <c r="C32" s="146" t="s">
        <v>1281</v>
      </c>
      <c r="I32" s="127">
        <v>0.17499999999999999</v>
      </c>
      <c r="J32" s="127">
        <v>0.05</v>
      </c>
      <c r="K32" s="127">
        <v>0.42499999999999999</v>
      </c>
      <c r="L32" s="127">
        <v>0.2</v>
      </c>
      <c r="M32" s="127">
        <v>0.15</v>
      </c>
      <c r="N32" s="127">
        <f>I31*I32+J31*J32</f>
        <v>0.27500000000000002</v>
      </c>
      <c r="O32" s="127">
        <f>K31*K32+L31*L32+M31*M32</f>
        <v>1.4249999999999998</v>
      </c>
      <c r="P32" s="127">
        <f>N32/O32</f>
        <v>0.19298245614035092</v>
      </c>
    </row>
    <row r="33" spans="1:16">
      <c r="B33" s="146" t="s">
        <v>1282</v>
      </c>
      <c r="C33" s="146" t="s">
        <v>1283</v>
      </c>
    </row>
    <row r="34" spans="1:16">
      <c r="B34" s="146" t="s">
        <v>1284</v>
      </c>
      <c r="C34" s="146" t="s">
        <v>1285</v>
      </c>
    </row>
    <row r="35" spans="1:16">
      <c r="B35" s="146" t="s">
        <v>1286</v>
      </c>
      <c r="C35" s="146" t="s">
        <v>1287</v>
      </c>
      <c r="I35" s="127" t="s">
        <v>1288</v>
      </c>
    </row>
    <row r="36" spans="1:16">
      <c r="I36" s="127" t="s">
        <v>1289</v>
      </c>
    </row>
    <row r="37" spans="1:16">
      <c r="A37" s="127" t="s">
        <v>1290</v>
      </c>
    </row>
    <row r="38" spans="1:16">
      <c r="I38" s="127">
        <v>2</v>
      </c>
      <c r="J38" s="127">
        <v>4</v>
      </c>
      <c r="K38" s="127">
        <v>2</v>
      </c>
      <c r="L38" s="127">
        <v>4</v>
      </c>
      <c r="M38" s="127">
        <v>8</v>
      </c>
    </row>
    <row r="39" spans="1:16">
      <c r="A39" s="127" t="s">
        <v>1290</v>
      </c>
      <c r="I39" s="127">
        <v>0.17499999999999999</v>
      </c>
      <c r="J39" s="127">
        <v>0.05</v>
      </c>
      <c r="K39" s="127">
        <v>0.42499999999999999</v>
      </c>
      <c r="L39" s="127">
        <v>0.2</v>
      </c>
      <c r="M39" s="127">
        <v>0.15</v>
      </c>
      <c r="N39" s="127">
        <f>I38*I39+J38*J39</f>
        <v>0.55000000000000004</v>
      </c>
      <c r="O39" s="127">
        <f>K38*K39+L38*L39+M38*M39</f>
        <v>2.8499999999999996</v>
      </c>
      <c r="P39" s="127">
        <f>N39/O39</f>
        <v>0.19298245614035092</v>
      </c>
    </row>
    <row r="40" spans="1:16">
      <c r="A40" s="127" t="s">
        <v>1290</v>
      </c>
    </row>
    <row r="41" spans="1:16">
      <c r="A41" s="127" t="s">
        <v>1290</v>
      </c>
    </row>
    <row r="42" spans="1:16">
      <c r="I42" s="127" t="s">
        <v>1291</v>
      </c>
    </row>
    <row r="43" spans="1:16">
      <c r="I43" s="127" t="s">
        <v>1289</v>
      </c>
      <c r="K43" s="127" t="s">
        <v>1292</v>
      </c>
    </row>
    <row r="44" spans="1:16">
      <c r="I44" s="127">
        <v>3</v>
      </c>
      <c r="J44" s="127">
        <v>6</v>
      </c>
      <c r="K44" s="127">
        <v>3</v>
      </c>
      <c r="L44" s="127">
        <v>6</v>
      </c>
      <c r="M44" s="127">
        <v>12</v>
      </c>
    </row>
    <row r="45" spans="1:16">
      <c r="I45" s="127">
        <v>0.17499999999999999</v>
      </c>
      <c r="J45" s="127">
        <v>0.05</v>
      </c>
      <c r="K45" s="127">
        <v>0.42499999999999999</v>
      </c>
      <c r="L45" s="127">
        <v>0.2</v>
      </c>
      <c r="M45" s="127">
        <v>0.15</v>
      </c>
      <c r="N45" s="127">
        <f>I44*I45+J44*J45</f>
        <v>0.82499999999999996</v>
      </c>
      <c r="O45" s="127">
        <f>K44*K45+L44*L45+M44*M45</f>
        <v>4.2750000000000004</v>
      </c>
      <c r="P45" s="127">
        <f>N45/O45</f>
        <v>0.19298245614035084</v>
      </c>
    </row>
    <row r="50" spans="2:3">
      <c r="B50" s="127">
        <v>1</v>
      </c>
      <c r="C50" s="127">
        <v>3</v>
      </c>
    </row>
    <row r="51" spans="2:3">
      <c r="B51" s="127">
        <v>2</v>
      </c>
      <c r="C51" s="127">
        <v>6</v>
      </c>
    </row>
    <row r="52" spans="2:3">
      <c r="B52" s="127">
        <v>3</v>
      </c>
      <c r="C52" s="127">
        <v>3</v>
      </c>
    </row>
    <row r="53" spans="2:3">
      <c r="B53" s="127">
        <v>4</v>
      </c>
      <c r="C53" s="127">
        <v>3</v>
      </c>
    </row>
    <row r="54" spans="2:3">
      <c r="B54" s="127">
        <v>5</v>
      </c>
      <c r="C54" s="127">
        <v>3</v>
      </c>
    </row>
    <row r="55" spans="2:3">
      <c r="B55" s="127">
        <v>6</v>
      </c>
      <c r="C55" s="127">
        <v>12</v>
      </c>
    </row>
    <row r="56" spans="2:3">
      <c r="B56" s="127">
        <v>7</v>
      </c>
      <c r="C56" s="127">
        <v>12</v>
      </c>
    </row>
    <row r="57" spans="2:3">
      <c r="B57" s="127">
        <v>8</v>
      </c>
      <c r="C57" s="127">
        <v>3</v>
      </c>
    </row>
    <row r="58" spans="2:3">
      <c r="B58" s="127">
        <v>9</v>
      </c>
      <c r="C58" s="127">
        <v>6</v>
      </c>
    </row>
    <row r="59" spans="2:3">
      <c r="B59" s="127">
        <v>10</v>
      </c>
      <c r="C59" s="127">
        <v>12</v>
      </c>
    </row>
    <row r="60" spans="2:3">
      <c r="B60" s="127">
        <v>11</v>
      </c>
      <c r="C60" s="127">
        <v>6</v>
      </c>
    </row>
    <row r="61" spans="2:3">
      <c r="B61" s="127">
        <v>12</v>
      </c>
    </row>
    <row r="62" spans="2:3">
      <c r="B62" s="127">
        <v>13</v>
      </c>
    </row>
    <row r="63" spans="2:3">
      <c r="B63" s="127">
        <v>14</v>
      </c>
    </row>
    <row r="64" spans="2:3">
      <c r="B64" s="127">
        <v>15</v>
      </c>
    </row>
    <row r="65" spans="2:2">
      <c r="B65" s="127">
        <v>16</v>
      </c>
    </row>
    <row r="66" spans="2:2">
      <c r="B66" s="127">
        <v>17</v>
      </c>
    </row>
  </sheetData>
  <phoneticPr fontId="14" type="noConversion"/>
  <conditionalFormatting sqref="B6:C11">
    <cfRule type="cellIs" dxfId="1" priority="1" operator="notEqual">
      <formula>$D6</formula>
    </cfRule>
  </conditionalFormatting>
  <conditionalFormatting sqref="B6:C7">
    <cfRule type="cellIs" dxfId="0" priority="2" operator="equal">
      <formula>"$J6"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7</vt:i4>
      </vt:variant>
    </vt:vector>
  </HeadingPairs>
  <TitlesOfParts>
    <vt:vector size="27" baseType="lpstr">
      <vt:lpstr>brief</vt:lpstr>
      <vt:lpstr>Current</vt:lpstr>
      <vt:lpstr>requirements</vt:lpstr>
      <vt:lpstr>building_require</vt:lpstr>
      <vt:lpstr>name convert</vt:lpstr>
      <vt:lpstr>hobbits requirement</vt:lpstr>
      <vt:lpstr>resourcedivision</vt:lpstr>
      <vt:lpstr>building flow</vt:lpstr>
      <vt:lpstr>experience division</vt:lpstr>
      <vt:lpstr>experience based timeline</vt:lpstr>
      <vt:lpstr>building</vt:lpstr>
      <vt:lpstr>hero</vt:lpstr>
      <vt:lpstr>army</vt:lpstr>
      <vt:lpstr>research</vt:lpstr>
      <vt:lpstr>play and benifits</vt:lpstr>
      <vt:lpstr>wild armies</vt:lpstr>
      <vt:lpstr>conclusion</vt:lpstr>
      <vt:lpstr>PVE key drop</vt:lpstr>
      <vt:lpstr>PVE level</vt:lpstr>
      <vt:lpstr>PVE split test( to be d)</vt:lpstr>
      <vt:lpstr>activechart1</vt:lpstr>
      <vt:lpstr>buffvalue</vt:lpstr>
      <vt:lpstr>goldvalue</vt:lpstr>
      <vt:lpstr>n</vt:lpstr>
      <vt:lpstr>resourcevalue</vt:lpstr>
      <vt:lpstr>threecompare</vt:lpstr>
      <vt:lpstr>timevalue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xzliu</dc:creator>
  <cp:lastModifiedBy>cakra</cp:lastModifiedBy>
  <dcterms:created xsi:type="dcterms:W3CDTF">2013-04-24T07:49:48Z</dcterms:created>
  <dcterms:modified xsi:type="dcterms:W3CDTF">2013-10-23T08:52:22Z</dcterms:modified>
</cp:coreProperties>
</file>