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axsult1/Downloads/"/>
    </mc:Choice>
  </mc:AlternateContent>
  <xr:revisionPtr revIDLastSave="0" documentId="13_ncr:1_{2100AC47-F8F0-6546-92B9-AF92667DC140}" xr6:coauthVersionLast="47" xr6:coauthVersionMax="47" xr10:uidLastSave="{00000000-0000-0000-0000-000000000000}"/>
  <bookViews>
    <workbookView xWindow="17480" yWindow="740" windowWidth="17080" windowHeight="21600" activeTab="3" xr2:uid="{00000000-000D-0000-FFFF-FFFF00000000}"/>
  </bookViews>
  <sheets>
    <sheet name="2020EOY" sheetId="2" r:id="rId1"/>
    <sheet name="2021EOY" sheetId="3" r:id="rId2"/>
    <sheet name="2022EOY" sheetId="5" r:id="rId3"/>
    <sheet name="2023EOY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6" i="4"/>
  <c r="C6" i="4"/>
  <c r="C17" i="4" s="1"/>
  <c r="J22" i="6"/>
  <c r="J18" i="6"/>
  <c r="J32" i="6"/>
  <c r="J34" i="6" s="1"/>
  <c r="J36" i="6" s="1"/>
  <c r="M22" i="6"/>
  <c r="L32" i="6"/>
  <c r="L34" i="6" s="1"/>
  <c r="L36" i="6" s="1"/>
  <c r="S22" i="6"/>
  <c r="S17" i="6"/>
  <c r="S13" i="6"/>
  <c r="N22" i="6"/>
  <c r="M18" i="6"/>
  <c r="N17" i="6"/>
  <c r="B16" i="4" l="1"/>
  <c r="B14" i="5"/>
  <c r="B7" i="5"/>
  <c r="C6" i="5"/>
  <c r="B6" i="5"/>
  <c r="B3" i="5"/>
  <c r="B17" i="5" s="1"/>
  <c r="B3" i="4" l="1"/>
  <c r="E6" i="4"/>
  <c r="B6" i="4" l="1"/>
  <c r="B17" i="4" l="1"/>
  <c r="C6" i="3" l="1"/>
  <c r="B2" i="3"/>
  <c r="B3" i="3"/>
  <c r="B16" i="3" l="1"/>
  <c r="B6" i="3"/>
  <c r="B17" i="3" l="1"/>
  <c r="B16" i="2"/>
  <c r="B10" i="2"/>
  <c r="B2" i="2"/>
  <c r="B6" i="2" l="1"/>
  <c r="B17" i="2" s="1"/>
</calcChain>
</file>

<file path=xl/sharedStrings.xml><?xml version="1.0" encoding="utf-8"?>
<sst xmlns="http://schemas.openxmlformats.org/spreadsheetml/2006/main" count="149" uniqueCount="74">
  <si>
    <t>Automobile and truck Expense</t>
  </si>
  <si>
    <t>Legal and Professional</t>
  </si>
  <si>
    <t>Parking Fees And Tolls</t>
  </si>
  <si>
    <t>Cell Phone</t>
  </si>
  <si>
    <t>ID Protection</t>
  </si>
  <si>
    <t>Category</t>
  </si>
  <si>
    <t xml:space="preserve">In Preliminary Tax Return </t>
  </si>
  <si>
    <t>OfficeExpense</t>
  </si>
  <si>
    <t>Ins-Malpractice</t>
  </si>
  <si>
    <t>UtilitiesBill</t>
  </si>
  <si>
    <t>Internet</t>
  </si>
  <si>
    <t>Permits And Fees</t>
  </si>
  <si>
    <t>Meals</t>
  </si>
  <si>
    <t>Postage/Shipping</t>
  </si>
  <si>
    <t>Ins-Auto</t>
  </si>
  <si>
    <t>Annual Report</t>
  </si>
  <si>
    <t>Home Office</t>
  </si>
  <si>
    <t>50% Meal (c6)</t>
  </si>
  <si>
    <t>Gas Bill (c16) / 2</t>
  </si>
  <si>
    <t>Permits, Trainings And Fees</t>
  </si>
  <si>
    <t>Added 120 to pay phone taxes on buying.</t>
  </si>
  <si>
    <t>Can we add tickets here? (Red light Violation)</t>
  </si>
  <si>
    <t>How about Monthly Car Financing Payment? How about adding maintenance of Lexus?</t>
  </si>
  <si>
    <t>32.55 for Food for pk trip. What about Entertainment exp?</t>
  </si>
  <si>
    <t>Inc Accident Payment</t>
  </si>
  <si>
    <t>Can we add both car insurances here (Other is from State Farm)?</t>
  </si>
  <si>
    <t>Clothes&amp;Bags/Grooming? What about Gifts to Family including clothes? Medical bills? What about Passport, USCIS payments?</t>
  </si>
  <si>
    <t>Can we add more bills here (We have Grass Cut bills too)?</t>
  </si>
  <si>
    <t>Gas Bill (c16) / 2 (Not dividing by 2)</t>
  </si>
  <si>
    <r>
      <rPr>
        <b/>
        <sz val="11"/>
        <color rgb="FFFF0000"/>
        <rFont val="Calibri"/>
        <family val="2"/>
        <scheme val="minor"/>
      </rPr>
      <t>How about I don't divide the bill by 2 because the other house only for 4 months?</t>
    </r>
    <r>
      <rPr>
        <sz val="11"/>
        <color rgb="FFFF0000"/>
        <rFont val="Calibri"/>
        <family val="2"/>
        <scheme val="minor"/>
      </rPr>
      <t xml:space="preserve"> Can we add more bills here (We have Grass Cut bills too)?</t>
    </r>
  </si>
  <si>
    <t>200 for trying to fix older phone that could have happened in the previous year. What about Home office Insurance &amp; taxes/mortgage, included appliances fixes as well?</t>
  </si>
  <si>
    <r>
      <rPr>
        <b/>
        <sz val="11"/>
        <color rgb="FFFF0000"/>
        <rFont val="Calibri"/>
        <family val="2"/>
        <scheme val="minor"/>
      </rPr>
      <t>87.86 on CC + 500 cash for Food for pk trip</t>
    </r>
    <r>
      <rPr>
        <sz val="11"/>
        <color rgb="FFFF0000"/>
        <rFont val="Calibri"/>
        <family val="2"/>
        <scheme val="minor"/>
      </rPr>
      <t xml:space="preserve">. What about Entertainment exp? </t>
    </r>
    <r>
      <rPr>
        <b/>
        <sz val="11"/>
        <color rgb="FFFF0000"/>
        <rFont val="Calibri"/>
        <family val="2"/>
        <scheme val="minor"/>
      </rPr>
      <t>What about increase meal % from 50 to higher like 75%?</t>
    </r>
  </si>
  <si>
    <t>320.79 fix screen in exp + 200 fix old phone + 729.84 BestBuy taken out next year</t>
  </si>
  <si>
    <t>Can we add both car insurances here (Other is from State Farm)? $449 for new invst home insurance but keeping it as  home ins for home office not added?</t>
  </si>
  <si>
    <t>How about Furniture bought and shopping from BestBuy</t>
  </si>
  <si>
    <t>Considered 31000 by Samir</t>
  </si>
  <si>
    <t>Sal</t>
  </si>
  <si>
    <t>Awa</t>
  </si>
  <si>
    <t>Last Year</t>
  </si>
  <si>
    <t>Last Year + 16k</t>
  </si>
  <si>
    <t>22500 taking</t>
  </si>
  <si>
    <t>Fed</t>
  </si>
  <si>
    <t>Gap taking</t>
  </si>
  <si>
    <t>State</t>
  </si>
  <si>
    <t>Total</t>
  </si>
  <si>
    <t>151kpay</t>
  </si>
  <si>
    <t>136Pay</t>
  </si>
  <si>
    <t>With 136 Pay</t>
  </si>
  <si>
    <t>Fed+SSN (Fed 22.5k)</t>
  </si>
  <si>
    <t>With 126Pay</t>
  </si>
  <si>
    <t>Coupon</t>
  </si>
  <si>
    <t>401k</t>
  </si>
  <si>
    <t>SelfEmp401k</t>
  </si>
  <si>
    <t>Penalty for Coupon</t>
  </si>
  <si>
    <t>Taxes</t>
  </si>
  <si>
    <t>With 151 Pay</t>
  </si>
  <si>
    <t>Extra SSN</t>
  </si>
  <si>
    <t>Tax loss/gain comparison btw 126 Pay vs 151 Pay</t>
  </si>
  <si>
    <t>110% to prevent penalty has to be done every quarter</t>
  </si>
  <si>
    <t>48k for 2023</t>
  </si>
  <si>
    <t>Short</t>
  </si>
  <si>
    <t>SSN</t>
  </si>
  <si>
    <t>Fed+SSN (Fed 9250k)</t>
  </si>
  <si>
    <t>Tax loss from State on less ret cont.</t>
  </si>
  <si>
    <t>Tax Saving loss through SE401k</t>
  </si>
  <si>
    <t>Tax gain</t>
  </si>
  <si>
    <t>Penalty from Coupon</t>
  </si>
  <si>
    <t>Gain</t>
  </si>
  <si>
    <t>Car dep not counted</t>
  </si>
  <si>
    <t>reg tax</t>
  </si>
  <si>
    <t>SE401k (Pay 32k early month). Rem on Dec 29</t>
  </si>
  <si>
    <t>In Final Tax Return</t>
  </si>
  <si>
    <t xml:space="preserve">4500 could be extra. Meals is 3/5 and not 1/2 adds 2000 aprox, bill full and not 3/4 adds 1000, ins-auto includes home insurance adds 1500 </t>
  </si>
  <si>
    <t>In Final Tax Return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</si>
</sst>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1" fillId="0" borderId="1" xfId="0" applyNumberFormat="1" applyFont="1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90F1-131F-4BB5-B193-FFAD110A3891}">
  <dimension ref="A1:D17"/>
  <sheetViews>
    <sheetView topLeftCell="A2" workbookViewId="0">
      <selection activeCell="A20" sqref="A20"/>
    </sheetView>
  </sheetViews>
  <sheetFormatPr baseColWidth="10" defaultColWidth="8.83203125" defaultRowHeight="15" x14ac:dyDescent="0.2"/>
  <cols>
    <col min="1" max="1" width="34.83203125" bestFit="1" customWidth="1"/>
    <col min="2" max="2" width="34.83203125" customWidth="1"/>
    <col min="4" max="4" width="25.33203125" bestFit="1" customWidth="1"/>
  </cols>
  <sheetData>
    <row r="1" spans="1:4" x14ac:dyDescent="0.2">
      <c r="A1" s="1" t="s">
        <v>5</v>
      </c>
      <c r="B1" s="1" t="s">
        <v>6</v>
      </c>
    </row>
    <row r="2" spans="1:4" x14ac:dyDescent="0.2">
      <c r="A2" t="s">
        <v>0</v>
      </c>
      <c r="B2">
        <f>5182.08</f>
        <v>5182.08</v>
      </c>
    </row>
    <row r="3" spans="1:4" x14ac:dyDescent="0.2">
      <c r="A3" t="s">
        <v>3</v>
      </c>
      <c r="B3" s="2">
        <v>1879.85</v>
      </c>
    </row>
    <row r="4" spans="1:4" x14ac:dyDescent="0.2">
      <c r="A4" t="s">
        <v>10</v>
      </c>
      <c r="B4" s="2">
        <v>2222.7199999999998</v>
      </c>
    </row>
    <row r="5" spans="1:4" x14ac:dyDescent="0.2">
      <c r="A5" t="s">
        <v>1</v>
      </c>
      <c r="B5" s="2">
        <v>2105</v>
      </c>
    </row>
    <row r="6" spans="1:4" x14ac:dyDescent="0.2">
      <c r="A6" t="s">
        <v>12</v>
      </c>
      <c r="B6" s="2">
        <f>C6/2</f>
        <v>2314.6350000000002</v>
      </c>
      <c r="C6">
        <v>4629.2700000000004</v>
      </c>
      <c r="D6" s="7" t="s">
        <v>17</v>
      </c>
    </row>
    <row r="7" spans="1:4" x14ac:dyDescent="0.2">
      <c r="A7" t="s">
        <v>7</v>
      </c>
      <c r="B7" s="2">
        <v>3117.98</v>
      </c>
    </row>
    <row r="8" spans="1:4" x14ac:dyDescent="0.2">
      <c r="A8" t="s">
        <v>2</v>
      </c>
      <c r="B8" s="2">
        <v>423.88</v>
      </c>
    </row>
    <row r="9" spans="1:4" x14ac:dyDescent="0.2">
      <c r="A9" t="s">
        <v>11</v>
      </c>
      <c r="B9" s="2">
        <v>0</v>
      </c>
    </row>
    <row r="10" spans="1:4" x14ac:dyDescent="0.2">
      <c r="A10" t="s">
        <v>13</v>
      </c>
      <c r="B10">
        <f>102.85</f>
        <v>102.85</v>
      </c>
    </row>
    <row r="11" spans="1:4" x14ac:dyDescent="0.2">
      <c r="A11" t="s">
        <v>14</v>
      </c>
      <c r="B11" s="2">
        <v>1027.1400000000001</v>
      </c>
    </row>
    <row r="12" spans="1:4" x14ac:dyDescent="0.2">
      <c r="A12" t="s">
        <v>15</v>
      </c>
      <c r="B12" s="2"/>
    </row>
    <row r="13" spans="1:4" x14ac:dyDescent="0.2">
      <c r="A13" t="s">
        <v>4</v>
      </c>
      <c r="B13" s="2">
        <v>107.88</v>
      </c>
    </row>
    <row r="14" spans="1:4" x14ac:dyDescent="0.2">
      <c r="A14" t="s">
        <v>8</v>
      </c>
      <c r="B14" s="2">
        <v>1331.16</v>
      </c>
    </row>
    <row r="15" spans="1:4" x14ac:dyDescent="0.2">
      <c r="A15" t="s">
        <v>16</v>
      </c>
      <c r="B15" s="2"/>
    </row>
    <row r="16" spans="1:4" x14ac:dyDescent="0.2">
      <c r="A16" t="s">
        <v>9</v>
      </c>
      <c r="B16" s="6">
        <f>C16/2</f>
        <v>2121.7750000000001</v>
      </c>
      <c r="C16" s="5">
        <v>4243.55</v>
      </c>
      <c r="D16" s="8" t="s">
        <v>18</v>
      </c>
    </row>
    <row r="17" spans="1:3" x14ac:dyDescent="0.2">
      <c r="A17" s="3"/>
      <c r="B17" s="4">
        <f>SUM(B2:B16)</f>
        <v>21936.95</v>
      </c>
      <c r="C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0F61-C599-CA45-8A82-601A6C3708DC}">
  <dimension ref="A1:E17"/>
  <sheetViews>
    <sheetView workbookViewId="0">
      <selection activeCell="B13" sqref="B13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3" width="8.1640625" bestFit="1" customWidth="1"/>
    <col min="4" max="4" width="32.6640625" bestFit="1" customWidth="1"/>
    <col min="5" max="5" width="98.5" bestFit="1" customWidth="1"/>
    <col min="6" max="6" width="61.33203125" bestFit="1" customWidth="1"/>
  </cols>
  <sheetData>
    <row r="1" spans="1:5" x14ac:dyDescent="0.2">
      <c r="A1" s="1" t="s">
        <v>5</v>
      </c>
      <c r="B1" s="1" t="s">
        <v>6</v>
      </c>
    </row>
    <row r="2" spans="1:5" x14ac:dyDescent="0.2">
      <c r="A2" t="s">
        <v>0</v>
      </c>
      <c r="B2">
        <f>10861.17</f>
        <v>10861.17</v>
      </c>
      <c r="D2" s="7" t="s">
        <v>24</v>
      </c>
      <c r="E2" s="9" t="s">
        <v>22</v>
      </c>
    </row>
    <row r="3" spans="1:5" x14ac:dyDescent="0.2">
      <c r="A3" t="s">
        <v>3</v>
      </c>
      <c r="B3" s="2">
        <f>1936.09+120</f>
        <v>2056.09</v>
      </c>
      <c r="D3" t="s">
        <v>20</v>
      </c>
      <c r="E3" s="9"/>
    </row>
    <row r="4" spans="1:5" x14ac:dyDescent="0.2">
      <c r="A4" t="s">
        <v>10</v>
      </c>
      <c r="B4" s="2">
        <v>1973.76</v>
      </c>
      <c r="E4" s="9"/>
    </row>
    <row r="5" spans="1:5" x14ac:dyDescent="0.2">
      <c r="A5" t="s">
        <v>1</v>
      </c>
      <c r="B5" s="2">
        <v>2917.45</v>
      </c>
      <c r="E5" s="9" t="s">
        <v>26</v>
      </c>
    </row>
    <row r="6" spans="1:5" x14ac:dyDescent="0.2">
      <c r="A6" t="s">
        <v>12</v>
      </c>
      <c r="B6" s="2">
        <f>C6/2</f>
        <v>2877.8150000000001</v>
      </c>
      <c r="C6">
        <f>5723.08+32.55</f>
        <v>5755.63</v>
      </c>
      <c r="D6" s="7" t="s">
        <v>17</v>
      </c>
      <c r="E6" s="9" t="s">
        <v>23</v>
      </c>
    </row>
    <row r="7" spans="1:5" x14ac:dyDescent="0.2">
      <c r="A7" t="s">
        <v>7</v>
      </c>
      <c r="B7" s="2">
        <v>322.58</v>
      </c>
      <c r="E7" s="9"/>
    </row>
    <row r="8" spans="1:5" x14ac:dyDescent="0.2">
      <c r="A8" t="s">
        <v>2</v>
      </c>
      <c r="B8" s="2">
        <v>962.21</v>
      </c>
      <c r="E8" s="9" t="s">
        <v>21</v>
      </c>
    </row>
    <row r="9" spans="1:5" x14ac:dyDescent="0.2">
      <c r="A9" t="s">
        <v>19</v>
      </c>
      <c r="B9" s="2">
        <v>1327.75</v>
      </c>
      <c r="E9" s="9"/>
    </row>
    <row r="10" spans="1:5" x14ac:dyDescent="0.2">
      <c r="A10" t="s">
        <v>13</v>
      </c>
      <c r="B10" s="2">
        <v>287.86</v>
      </c>
      <c r="E10" s="9"/>
    </row>
    <row r="11" spans="1:5" x14ac:dyDescent="0.2">
      <c r="A11" t="s">
        <v>14</v>
      </c>
      <c r="B11" s="2">
        <v>655.17999999999995</v>
      </c>
      <c r="E11" s="9" t="s">
        <v>25</v>
      </c>
    </row>
    <row r="12" spans="1:5" x14ac:dyDescent="0.2">
      <c r="A12" t="s">
        <v>15</v>
      </c>
      <c r="B12" s="2">
        <v>0</v>
      </c>
      <c r="E12" s="9"/>
    </row>
    <row r="13" spans="1:5" x14ac:dyDescent="0.2">
      <c r="A13" t="s">
        <v>4</v>
      </c>
      <c r="B13" s="2">
        <v>111.13</v>
      </c>
      <c r="E13" s="9"/>
    </row>
    <row r="14" spans="1:5" x14ac:dyDescent="0.2">
      <c r="A14" t="s">
        <v>8</v>
      </c>
      <c r="B14" s="2">
        <v>1976.59</v>
      </c>
      <c r="E14" s="9"/>
    </row>
    <row r="15" spans="1:5" x14ac:dyDescent="0.2">
      <c r="A15" t="s">
        <v>16</v>
      </c>
      <c r="B15" s="2">
        <v>0</v>
      </c>
      <c r="E15" s="9"/>
    </row>
    <row r="16" spans="1:5" x14ac:dyDescent="0.2">
      <c r="A16" t="s">
        <v>9</v>
      </c>
      <c r="B16" s="2">
        <f>C16/2</f>
        <v>2347.8150000000001</v>
      </c>
      <c r="C16" s="5">
        <v>4695.63</v>
      </c>
      <c r="D16" s="8" t="s">
        <v>18</v>
      </c>
      <c r="E16" s="9" t="s">
        <v>27</v>
      </c>
    </row>
    <row r="17" spans="1:3" x14ac:dyDescent="0.2">
      <c r="A17" s="3"/>
      <c r="B17" s="4">
        <f>SUM(B2:B16)</f>
        <v>28677.4</v>
      </c>
      <c r="C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B160-80D9-1E4F-B7C8-C46ACAD0E318}">
  <dimension ref="A1:E17"/>
  <sheetViews>
    <sheetView workbookViewId="0">
      <selection activeCell="B22" sqref="B22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3" width="8.1640625" bestFit="1" customWidth="1"/>
    <col min="4" max="4" width="63.1640625" bestFit="1" customWidth="1"/>
    <col min="5" max="5" width="133" bestFit="1" customWidth="1"/>
  </cols>
  <sheetData>
    <row r="1" spans="1:5" x14ac:dyDescent="0.2">
      <c r="A1" s="1" t="s">
        <v>5</v>
      </c>
      <c r="B1" s="1" t="s">
        <v>6</v>
      </c>
    </row>
    <row r="2" spans="1:5" x14ac:dyDescent="0.2">
      <c r="A2" t="s">
        <v>0</v>
      </c>
      <c r="B2">
        <v>9717.11</v>
      </c>
      <c r="D2" s="7" t="s">
        <v>24</v>
      </c>
      <c r="E2" s="10" t="s">
        <v>22</v>
      </c>
    </row>
    <row r="3" spans="1:5" x14ac:dyDescent="0.2">
      <c r="A3" t="s">
        <v>3</v>
      </c>
      <c r="B3">
        <f>1760.41</f>
        <v>1760.41</v>
      </c>
    </row>
    <row r="4" spans="1:5" x14ac:dyDescent="0.2">
      <c r="A4" t="s">
        <v>10</v>
      </c>
      <c r="B4">
        <v>2529.08</v>
      </c>
      <c r="E4" s="9"/>
    </row>
    <row r="5" spans="1:5" x14ac:dyDescent="0.2">
      <c r="A5" t="s">
        <v>1</v>
      </c>
      <c r="B5">
        <v>1868</v>
      </c>
      <c r="E5" s="9" t="s">
        <v>26</v>
      </c>
    </row>
    <row r="6" spans="1:5" x14ac:dyDescent="0.2">
      <c r="A6" t="s">
        <v>12</v>
      </c>
      <c r="B6" s="2">
        <f>C6/2</f>
        <v>3612.415</v>
      </c>
      <c r="C6">
        <f>6636.97+87.86+500</f>
        <v>7224.83</v>
      </c>
      <c r="D6" s="7" t="s">
        <v>17</v>
      </c>
      <c r="E6" s="9" t="s">
        <v>31</v>
      </c>
    </row>
    <row r="7" spans="1:5" x14ac:dyDescent="0.2">
      <c r="A7" t="s">
        <v>7</v>
      </c>
      <c r="B7" s="2">
        <f>639.84+200+729.84</f>
        <v>1569.68</v>
      </c>
      <c r="D7" t="s">
        <v>32</v>
      </c>
      <c r="E7" s="10" t="s">
        <v>30</v>
      </c>
    </row>
    <row r="8" spans="1:5" x14ac:dyDescent="0.2">
      <c r="A8" t="s">
        <v>2</v>
      </c>
      <c r="B8" s="2">
        <v>865.01</v>
      </c>
      <c r="E8" s="9" t="s">
        <v>21</v>
      </c>
    </row>
    <row r="9" spans="1:5" x14ac:dyDescent="0.2">
      <c r="A9" t="s">
        <v>19</v>
      </c>
      <c r="B9" s="2">
        <v>0</v>
      </c>
      <c r="E9" s="9"/>
    </row>
    <row r="10" spans="1:5" x14ac:dyDescent="0.2">
      <c r="A10" t="s">
        <v>13</v>
      </c>
      <c r="B10">
        <v>447.68</v>
      </c>
      <c r="E10" s="9"/>
    </row>
    <row r="11" spans="1:5" x14ac:dyDescent="0.2">
      <c r="A11" t="s">
        <v>14</v>
      </c>
      <c r="B11">
        <v>2013.73</v>
      </c>
      <c r="E11" s="10" t="s">
        <v>33</v>
      </c>
    </row>
    <row r="12" spans="1:5" x14ac:dyDescent="0.2">
      <c r="A12" t="s">
        <v>15</v>
      </c>
      <c r="B12" s="2">
        <v>0</v>
      </c>
      <c r="E12" s="9"/>
    </row>
    <row r="13" spans="1:5" x14ac:dyDescent="0.2">
      <c r="A13" t="s">
        <v>4</v>
      </c>
      <c r="B13" s="2">
        <v>107.88</v>
      </c>
      <c r="E13" s="9"/>
    </row>
    <row r="14" spans="1:5" x14ac:dyDescent="0.2">
      <c r="A14" t="s">
        <v>8</v>
      </c>
      <c r="B14" s="2">
        <f>2134.5</f>
        <v>2134.5</v>
      </c>
      <c r="E14" s="9"/>
    </row>
    <row r="15" spans="1:5" x14ac:dyDescent="0.2">
      <c r="A15" t="s">
        <v>16</v>
      </c>
      <c r="B15" s="2">
        <v>0</v>
      </c>
      <c r="E15" s="9"/>
    </row>
    <row r="16" spans="1:5" x14ac:dyDescent="0.2">
      <c r="A16" t="s">
        <v>9</v>
      </c>
      <c r="B16" s="2">
        <v>4241.9399999999996</v>
      </c>
      <c r="C16" s="5">
        <v>4241.9399999999996</v>
      </c>
      <c r="D16" s="8" t="s">
        <v>28</v>
      </c>
      <c r="E16" s="9" t="s">
        <v>29</v>
      </c>
    </row>
    <row r="17" spans="1:3" x14ac:dyDescent="0.2">
      <c r="A17" s="3"/>
      <c r="B17" s="4">
        <f>SUM(B2:B16)</f>
        <v>30867.434999999998</v>
      </c>
      <c r="C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E9ED-5173-F046-AFE6-9502A7A0FB49}">
  <dimension ref="A1:G18"/>
  <sheetViews>
    <sheetView tabSelected="1" workbookViewId="0">
      <selection activeCell="C33" sqref="C33"/>
    </sheetView>
  </sheetViews>
  <sheetFormatPr baseColWidth="10" defaultRowHeight="15" x14ac:dyDescent="0.2"/>
  <cols>
    <col min="1" max="1" width="24.33203125" bestFit="1" customWidth="1"/>
    <col min="2" max="2" width="21" bestFit="1" customWidth="1"/>
    <col min="3" max="4" width="21" customWidth="1"/>
    <col min="5" max="5" width="8.1640625" bestFit="1" customWidth="1"/>
    <col min="6" max="6" width="63.1640625" bestFit="1" customWidth="1"/>
    <col min="7" max="7" width="133" bestFit="1" customWidth="1"/>
  </cols>
  <sheetData>
    <row r="1" spans="1:7" x14ac:dyDescent="0.2">
      <c r="A1" s="1" t="s">
        <v>5</v>
      </c>
      <c r="B1" s="1" t="s">
        <v>6</v>
      </c>
      <c r="C1" s="1" t="s">
        <v>73</v>
      </c>
      <c r="D1" s="1" t="s">
        <v>71</v>
      </c>
    </row>
    <row r="2" spans="1:7" x14ac:dyDescent="0.2">
      <c r="A2" t="s">
        <v>0</v>
      </c>
      <c r="B2">
        <v>10662.57</v>
      </c>
      <c r="C2">
        <v>10877.85</v>
      </c>
      <c r="D2">
        <v>9479.0400000000009</v>
      </c>
      <c r="F2" s="7" t="s">
        <v>24</v>
      </c>
      <c r="G2" s="10" t="s">
        <v>22</v>
      </c>
    </row>
    <row r="3" spans="1:7" x14ac:dyDescent="0.2">
      <c r="A3" t="s">
        <v>3</v>
      </c>
      <c r="B3" s="13">
        <f>1703.55</f>
        <v>1703.55</v>
      </c>
      <c r="C3" s="13">
        <v>1816.61</v>
      </c>
      <c r="D3" s="13">
        <v>1816.61</v>
      </c>
    </row>
    <row r="4" spans="1:7" x14ac:dyDescent="0.2">
      <c r="A4" t="s">
        <v>10</v>
      </c>
      <c r="B4" s="13">
        <v>2290.6</v>
      </c>
      <c r="C4" s="13">
        <v>2496.86</v>
      </c>
      <c r="D4" s="13">
        <v>2496.86</v>
      </c>
      <c r="G4" s="9"/>
    </row>
    <row r="5" spans="1:7" x14ac:dyDescent="0.2">
      <c r="A5" t="s">
        <v>1</v>
      </c>
      <c r="B5" s="13">
        <v>2747.97</v>
      </c>
      <c r="C5" s="13">
        <v>3988.97</v>
      </c>
      <c r="D5" s="13">
        <v>3988.97</v>
      </c>
      <c r="G5" s="9" t="s">
        <v>26</v>
      </c>
    </row>
    <row r="6" spans="1:7" x14ac:dyDescent="0.2">
      <c r="A6" t="s">
        <v>12</v>
      </c>
      <c r="B6" s="12">
        <f>E6/2</f>
        <v>3421.5549999999998</v>
      </c>
      <c r="C6">
        <f>7848.94*3/4</f>
        <v>5886.7049999999999</v>
      </c>
      <c r="D6">
        <f>8254.59*3/4</f>
        <v>6190.9425000000001</v>
      </c>
      <c r="E6">
        <f>6843.11</f>
        <v>6843.11</v>
      </c>
      <c r="F6" s="7" t="s">
        <v>17</v>
      </c>
      <c r="G6" s="9" t="s">
        <v>31</v>
      </c>
    </row>
    <row r="7" spans="1:7" x14ac:dyDescent="0.2">
      <c r="A7" t="s">
        <v>7</v>
      </c>
      <c r="B7" s="12">
        <v>932.22</v>
      </c>
      <c r="C7" s="12">
        <v>2533.15</v>
      </c>
      <c r="D7" s="12">
        <v>2563.15</v>
      </c>
      <c r="F7" t="s">
        <v>32</v>
      </c>
      <c r="G7" s="10" t="s">
        <v>34</v>
      </c>
    </row>
    <row r="8" spans="1:7" x14ac:dyDescent="0.2">
      <c r="A8" t="s">
        <v>2</v>
      </c>
      <c r="B8" s="12">
        <v>979.72</v>
      </c>
      <c r="C8">
        <v>1023.07</v>
      </c>
      <c r="D8">
        <v>1122.07</v>
      </c>
      <c r="G8" s="9" t="s">
        <v>21</v>
      </c>
    </row>
    <row r="9" spans="1:7" x14ac:dyDescent="0.2">
      <c r="A9" t="s">
        <v>19</v>
      </c>
      <c r="B9" s="11">
        <v>0</v>
      </c>
      <c r="C9" s="11">
        <v>0</v>
      </c>
      <c r="D9" s="11">
        <v>75.88</v>
      </c>
      <c r="G9" s="9"/>
    </row>
    <row r="10" spans="1:7" x14ac:dyDescent="0.2">
      <c r="A10" t="s">
        <v>13</v>
      </c>
      <c r="B10" s="13">
        <v>319.43</v>
      </c>
      <c r="C10" s="13">
        <v>337.41</v>
      </c>
      <c r="D10" s="13">
        <v>337.41</v>
      </c>
      <c r="G10" s="9"/>
    </row>
    <row r="11" spans="1:7" x14ac:dyDescent="0.2">
      <c r="A11" t="s">
        <v>14</v>
      </c>
      <c r="B11" s="13">
        <v>1894.23</v>
      </c>
      <c r="C11">
        <v>3266.87</v>
      </c>
      <c r="D11">
        <v>3266.87</v>
      </c>
      <c r="G11" s="10" t="s">
        <v>33</v>
      </c>
    </row>
    <row r="12" spans="1:7" x14ac:dyDescent="0.2">
      <c r="A12" t="s">
        <v>15</v>
      </c>
      <c r="B12" s="11">
        <v>0</v>
      </c>
      <c r="C12" s="11">
        <v>0</v>
      </c>
      <c r="D12" s="11">
        <v>0</v>
      </c>
      <c r="G12" s="9"/>
    </row>
    <row r="13" spans="1:7" x14ac:dyDescent="0.2">
      <c r="A13" t="s">
        <v>4</v>
      </c>
      <c r="B13" s="12">
        <v>80.91</v>
      </c>
      <c r="C13" s="15">
        <v>89.9</v>
      </c>
      <c r="D13" s="15">
        <v>89.9</v>
      </c>
      <c r="G13" s="9"/>
    </row>
    <row r="14" spans="1:7" x14ac:dyDescent="0.2">
      <c r="A14" t="s">
        <v>8</v>
      </c>
      <c r="B14" s="12">
        <v>2193</v>
      </c>
      <c r="C14" s="12">
        <v>2193</v>
      </c>
      <c r="D14" s="12">
        <v>2193</v>
      </c>
      <c r="G14" s="9"/>
    </row>
    <row r="15" spans="1:7" x14ac:dyDescent="0.2">
      <c r="A15" t="s">
        <v>16</v>
      </c>
      <c r="B15" s="11">
        <v>0</v>
      </c>
      <c r="C15" s="11">
        <v>0</v>
      </c>
      <c r="D15" s="11">
        <v>0</v>
      </c>
      <c r="G15" s="9"/>
    </row>
    <row r="16" spans="1:7" x14ac:dyDescent="0.2">
      <c r="A16" t="s">
        <v>9</v>
      </c>
      <c r="B16">
        <f>E16/4*3</f>
        <v>3134.9549999999999</v>
      </c>
      <c r="C16">
        <v>4575.58</v>
      </c>
      <c r="D16">
        <v>4575.58</v>
      </c>
      <c r="E16">
        <v>4179.9399999999996</v>
      </c>
      <c r="F16" s="8" t="s">
        <v>28</v>
      </c>
      <c r="G16" s="9" t="s">
        <v>29</v>
      </c>
    </row>
    <row r="17" spans="1:7" x14ac:dyDescent="0.2">
      <c r="A17" s="3"/>
      <c r="B17" s="4">
        <f>SUM(B2:B16)</f>
        <v>30360.71</v>
      </c>
      <c r="C17" s="4">
        <f>SUM(C2:C16)</f>
        <v>39085.975000000006</v>
      </c>
      <c r="D17" s="4">
        <f>SUM(D2:D16)</f>
        <v>38196.282500000008</v>
      </c>
      <c r="E17" s="4"/>
      <c r="F17" t="s">
        <v>35</v>
      </c>
      <c r="G17" s="14"/>
    </row>
    <row r="18" spans="1:7" ht="32" x14ac:dyDescent="0.2">
      <c r="F18" s="1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3FF5-5858-9C42-A6DA-0921C9D00FF6}">
  <dimension ref="A10:S36"/>
  <sheetViews>
    <sheetView topLeftCell="A3" workbookViewId="0">
      <selection activeCell="H21" sqref="H21"/>
    </sheetView>
  </sheetViews>
  <sheetFormatPr baseColWidth="10" defaultRowHeight="15" x14ac:dyDescent="0.2"/>
  <cols>
    <col min="11" max="11" width="38.6640625" bestFit="1" customWidth="1"/>
    <col min="15" max="15" width="16.33203125" bestFit="1" customWidth="1"/>
  </cols>
  <sheetData>
    <row r="10" spans="1:19" x14ac:dyDescent="0.2">
      <c r="J10" t="s">
        <v>47</v>
      </c>
      <c r="N10" t="s">
        <v>55</v>
      </c>
    </row>
    <row r="11" spans="1:19" x14ac:dyDescent="0.2">
      <c r="A11" t="s">
        <v>58</v>
      </c>
    </row>
    <row r="12" spans="1:19" x14ac:dyDescent="0.2">
      <c r="A12" t="s">
        <v>59</v>
      </c>
      <c r="M12" t="s">
        <v>49</v>
      </c>
    </row>
    <row r="13" spans="1:19" x14ac:dyDescent="0.2">
      <c r="C13" t="s">
        <v>39</v>
      </c>
      <c r="D13" t="s">
        <v>37</v>
      </c>
      <c r="E13" t="s">
        <v>36</v>
      </c>
      <c r="F13" t="s">
        <v>42</v>
      </c>
      <c r="H13" t="s">
        <v>38</v>
      </c>
      <c r="J13">
        <v>15060</v>
      </c>
      <c r="K13" t="s">
        <v>62</v>
      </c>
      <c r="L13" t="s">
        <v>61</v>
      </c>
      <c r="M13">
        <v>4600</v>
      </c>
      <c r="N13">
        <v>30915</v>
      </c>
      <c r="O13" t="s">
        <v>48</v>
      </c>
      <c r="Q13" t="s">
        <v>45</v>
      </c>
      <c r="R13" t="s">
        <v>46</v>
      </c>
      <c r="S13">
        <f>19000+8415</f>
        <v>27415</v>
      </c>
    </row>
    <row r="14" spans="1:19" x14ac:dyDescent="0.2">
      <c r="C14">
        <v>60000</v>
      </c>
      <c r="D14">
        <v>26000</v>
      </c>
      <c r="E14">
        <v>34000</v>
      </c>
      <c r="F14" t="s">
        <v>40</v>
      </c>
      <c r="G14" t="s">
        <v>41</v>
      </c>
      <c r="H14">
        <v>43700</v>
      </c>
      <c r="I14">
        <v>52000</v>
      </c>
      <c r="J14">
        <v>5500</v>
      </c>
      <c r="K14" t="s">
        <v>43</v>
      </c>
      <c r="L14" t="s">
        <v>50</v>
      </c>
      <c r="M14">
        <v>14000</v>
      </c>
      <c r="N14">
        <v>5792</v>
      </c>
      <c r="O14" t="s">
        <v>43</v>
      </c>
      <c r="S14">
        <v>5792</v>
      </c>
    </row>
    <row r="15" spans="1:19" x14ac:dyDescent="0.2">
      <c r="E15">
        <v>15000</v>
      </c>
      <c r="F15">
        <v>5700</v>
      </c>
      <c r="G15" t="s">
        <v>43</v>
      </c>
      <c r="J15">
        <v>22500</v>
      </c>
      <c r="K15" t="s">
        <v>51</v>
      </c>
      <c r="L15" t="s">
        <v>43</v>
      </c>
      <c r="M15">
        <v>5200</v>
      </c>
      <c r="N15">
        <v>22500</v>
      </c>
      <c r="S15">
        <v>22500</v>
      </c>
    </row>
    <row r="16" spans="1:19" x14ac:dyDescent="0.2">
      <c r="E16">
        <v>19000</v>
      </c>
      <c r="J16">
        <v>34000</v>
      </c>
      <c r="K16" t="s">
        <v>70</v>
      </c>
      <c r="L16" t="s">
        <v>51</v>
      </c>
      <c r="M16">
        <v>22500</v>
      </c>
      <c r="N16">
        <v>37750</v>
      </c>
      <c r="S16">
        <v>37750</v>
      </c>
    </row>
    <row r="17" spans="3:19" x14ac:dyDescent="0.2">
      <c r="L17" t="s">
        <v>52</v>
      </c>
      <c r="M17">
        <v>31500</v>
      </c>
      <c r="N17">
        <f>SUM(N13:N16)</f>
        <v>96957</v>
      </c>
      <c r="O17" t="s">
        <v>44</v>
      </c>
      <c r="R17" t="s">
        <v>44</v>
      </c>
      <c r="S17">
        <f>SUM(S13:S16)</f>
        <v>93457</v>
      </c>
    </row>
    <row r="18" spans="3:19" x14ac:dyDescent="0.2">
      <c r="J18">
        <f>SUM(J13:J16)</f>
        <v>77060</v>
      </c>
      <c r="M18">
        <f>SUM(M13:M17)</f>
        <v>77800</v>
      </c>
    </row>
    <row r="19" spans="3:19" x14ac:dyDescent="0.2">
      <c r="J19">
        <v>9000</v>
      </c>
      <c r="K19" t="s">
        <v>60</v>
      </c>
      <c r="L19" t="s">
        <v>53</v>
      </c>
      <c r="M19">
        <v>1000</v>
      </c>
    </row>
    <row r="20" spans="3:19" x14ac:dyDescent="0.2">
      <c r="L20" t="s">
        <v>60</v>
      </c>
      <c r="M20">
        <v>5000</v>
      </c>
    </row>
    <row r="22" spans="3:19" x14ac:dyDescent="0.2">
      <c r="J22">
        <f>SUM(J13,J14,J19)</f>
        <v>29560</v>
      </c>
      <c r="L22" t="s">
        <v>54</v>
      </c>
      <c r="M22">
        <f>SUM(M13,M14,M15,M19,M20)</f>
        <v>29800</v>
      </c>
      <c r="N22">
        <f>SUM(N13,N14)</f>
        <v>36707</v>
      </c>
      <c r="O22" t="s">
        <v>54</v>
      </c>
      <c r="S22">
        <f>SUM(S13,S14)</f>
        <v>33207</v>
      </c>
    </row>
    <row r="25" spans="3:19" x14ac:dyDescent="0.2">
      <c r="C25" t="s">
        <v>68</v>
      </c>
      <c r="D25">
        <v>3750</v>
      </c>
    </row>
    <row r="26" spans="3:19" x14ac:dyDescent="0.2">
      <c r="C26" t="s">
        <v>69</v>
      </c>
      <c r="D26">
        <v>3000</v>
      </c>
    </row>
    <row r="28" spans="3:19" x14ac:dyDescent="0.2">
      <c r="K28" t="s">
        <v>57</v>
      </c>
    </row>
    <row r="30" spans="3:19" x14ac:dyDescent="0.2">
      <c r="J30">
        <v>2250</v>
      </c>
      <c r="K30" t="s">
        <v>56</v>
      </c>
      <c r="L30">
        <v>3750</v>
      </c>
    </row>
    <row r="31" spans="3:19" x14ac:dyDescent="0.2">
      <c r="J31">
        <v>1087</v>
      </c>
      <c r="K31" t="s">
        <v>64</v>
      </c>
      <c r="L31">
        <v>1812.5</v>
      </c>
    </row>
    <row r="32" spans="3:19" x14ac:dyDescent="0.2">
      <c r="J32">
        <f>J30-J31</f>
        <v>1163</v>
      </c>
      <c r="K32" t="s">
        <v>44</v>
      </c>
      <c r="L32">
        <f>L30-L31</f>
        <v>1937.5</v>
      </c>
    </row>
    <row r="33" spans="10:12" x14ac:dyDescent="0.2">
      <c r="J33">
        <v>270</v>
      </c>
      <c r="K33" t="s">
        <v>63</v>
      </c>
      <c r="L33">
        <v>460</v>
      </c>
    </row>
    <row r="34" spans="10:12" x14ac:dyDescent="0.2">
      <c r="J34">
        <f>J32-J33</f>
        <v>893</v>
      </c>
      <c r="K34" t="s">
        <v>65</v>
      </c>
      <c r="L34">
        <f>L32-L33</f>
        <v>1477.5</v>
      </c>
    </row>
    <row r="35" spans="10:12" x14ac:dyDescent="0.2">
      <c r="J35">
        <v>0</v>
      </c>
      <c r="K35" t="s">
        <v>66</v>
      </c>
      <c r="L35">
        <v>600</v>
      </c>
    </row>
    <row r="36" spans="10:12" x14ac:dyDescent="0.2">
      <c r="J36">
        <f>J34-J35</f>
        <v>893</v>
      </c>
      <c r="K36" t="s">
        <v>67</v>
      </c>
      <c r="L36">
        <f>L34-L35</f>
        <v>877.5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2020EOY</vt:lpstr>
      <vt:lpstr>2021EOY</vt:lpstr>
      <vt:lpstr>2022EOY</vt:lpstr>
      <vt:lpstr>2023EOY</vt:lpstr>
      <vt:lpstr>Sheet1</vt:lpstr>
    </vt:vector>
  </TitlesOfParts>
  <Company>US Bancorp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Sultan, Awais</dc:creator>
  <cp:lastModifiedBy>Sultan, Awais</cp:lastModifiedBy>
  <dcterms:created xsi:type="dcterms:W3CDTF">2019-02-03T03:54:12Z</dcterms:created>
  <dcterms:modified xsi:type="dcterms:W3CDTF">2024-08-09T05:31:05Z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0df1db-9955-4087-a541-42c2f5a9332e_Enabled">
    <vt:lpwstr>true</vt:lpwstr>
  </property>
  <property fmtid="{D5CDD505-2E9C-101B-9397-08002B2CF9AE}" pid="3" name="MSIP_Label_320df1db-9955-4087-a541-42c2f5a9332e_SetDate">
    <vt:lpwstr>2024-08-03T12:52:22Z</vt:lpwstr>
  </property>
  <property fmtid="{D5CDD505-2E9C-101B-9397-08002B2CF9AE}" pid="4" name="MSIP_Label_320df1db-9955-4087-a541-42c2f5a9332e_Method">
    <vt:lpwstr>Standard</vt:lpwstr>
  </property>
  <property fmtid="{D5CDD505-2E9C-101B-9397-08002B2CF9AE}" pid="5" name="MSIP_Label_320df1db-9955-4087-a541-42c2f5a9332e_Name">
    <vt:lpwstr>Confidential Information</vt:lpwstr>
  </property>
  <property fmtid="{D5CDD505-2E9C-101B-9397-08002B2CF9AE}" pid="6" name="MSIP_Label_320df1db-9955-4087-a541-42c2f5a9332e_SiteId">
    <vt:lpwstr>eef95730-77bf-4663-a55d-1ddff9335b5b</vt:lpwstr>
  </property>
  <property fmtid="{D5CDD505-2E9C-101B-9397-08002B2CF9AE}" pid="7" name="MSIP_Label_320df1db-9955-4087-a541-42c2f5a9332e_ActionId">
    <vt:lpwstr>7fd891fe-5f53-4a69-85ef-4e81ebb01dc1</vt:lpwstr>
  </property>
  <property fmtid="{D5CDD505-2E9C-101B-9397-08002B2CF9AE}" pid="8" name="MSIP_Label_320df1db-9955-4087-a541-42c2f5a9332e_ContentBits">
    <vt:lpwstr>0</vt:lpwstr>
  </property>
</Properties>
</file>