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labWorkspace\ps04\submit\"/>
    </mc:Choice>
  </mc:AlternateContent>
  <bookViews>
    <workbookView xWindow="0" yWindow="0" windowWidth="10392" windowHeight="6912" activeTab="2" xr2:uid="{00000000-000D-0000-FFFF-FFFF00000000}"/>
  </bookViews>
  <sheets>
    <sheet name="Two Point" sheetId="1" r:id="rId1"/>
    <sheet name="Least Squares" sheetId="2" r:id="rId2"/>
    <sheet name="Analysis" sheetId="4" r:id="rId3"/>
  </sheets>
  <definedNames>
    <definedName name="ExternalData_1" localSheetId="0" hidden="1">'Two Point'!$A$14:$B$46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'Least Squares'!$I$15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J23" i="2" l="1"/>
  <c r="B30" i="4" l="1"/>
  <c r="B29" i="4"/>
  <c r="B24" i="4"/>
  <c r="J25" i="2"/>
  <c r="J24" i="2"/>
  <c r="F47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15" i="2"/>
  <c r="C15" i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15" i="2"/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48" i="2"/>
  <c r="A48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15" i="2"/>
  <c r="D48" i="2" s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15" i="2"/>
  <c r="F18" i="1"/>
  <c r="F17" i="1"/>
  <c r="B14" i="4"/>
  <c r="J25" i="1"/>
  <c r="D17" i="1" l="1"/>
  <c r="D28" i="1"/>
  <c r="D42" i="1"/>
  <c r="D22" i="1"/>
  <c r="B4" i="4" l="1"/>
  <c r="F14" i="1"/>
  <c r="D37" i="1"/>
  <c r="D26" i="1"/>
  <c r="D36" i="1"/>
  <c r="D25" i="1"/>
  <c r="D41" i="1"/>
  <c r="D27" i="1"/>
  <c r="D35" i="1"/>
  <c r="D21" i="1"/>
  <c r="D34" i="1"/>
  <c r="D44" i="1"/>
  <c r="D33" i="1"/>
  <c r="D19" i="1"/>
  <c r="D45" i="1"/>
  <c r="D20" i="1"/>
  <c r="D43" i="1"/>
  <c r="D29" i="1"/>
  <c r="D18" i="1"/>
  <c r="D40" i="1"/>
  <c r="D32" i="1"/>
  <c r="D24" i="1"/>
  <c r="D16" i="1"/>
  <c r="D39" i="1"/>
  <c r="D31" i="1"/>
  <c r="D23" i="1"/>
  <c r="D15" i="1"/>
  <c r="D46" i="1"/>
  <c r="D38" i="1"/>
  <c r="D30" i="1"/>
  <c r="J22" i="1"/>
  <c r="J23" i="1" l="1"/>
  <c r="J24" i="1" s="1"/>
  <c r="F15" i="1"/>
  <c r="F16" i="1" s="1"/>
  <c r="B5" i="4"/>
  <c r="B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ata_CCPP_measurements" description="与工作簿中“Data_CCPP_measurements”查询的连接。" type="5" refreshedVersion="6" background="1" saveData="1">
    <dbPr connection="Provider=Microsoft.Mashup.OleDb.1;Data Source=$Workbook$;Location=Data_CCPP_measurements;Extended Properties=&quot;&quot;" command="SELECT * FROM [Data_CCPP_measurements]"/>
  </connection>
  <connection id="2" xr16:uid="{00000000-0015-0000-FFFF-FFFF01000000}" keepAlive="1" name="查询 - Data_global_temp_anomalies" description="与工作簿中“Data_global_temp_anomalies”查询的连接。" type="5" refreshedVersion="0" background="1">
    <dbPr connection="Provider=Microsoft.Mashup.OleDb.1;Data Source=$Workbook$;Location=Data_global_temp_anomalies;Extended Properties=&quot;&quot;" command="SELECT * FROM [Data_global_temp_anomalies]"/>
  </connection>
  <connection id="3" xr16:uid="{00000000-0015-0000-FFFF-FFFF02000000}" keepAlive="1" name="查询 - Data_global_temp_anomalies (2)" description="与工作簿中“Data_global_temp_anomalies (2)”查询的连接。" type="5" refreshedVersion="6" background="1" saveData="1">
    <dbPr connection="Provider=Microsoft.Mashup.OleDb.1;Data Source=$Workbook$;Location=&quot;Data_global_temp_anomalies (2)&quot;" command="SELECT * FROM [Data_global_temp_anomalies (2)]"/>
  </connection>
</connections>
</file>

<file path=xl/sharedStrings.xml><?xml version="1.0" encoding="utf-8"?>
<sst xmlns="http://schemas.openxmlformats.org/spreadsheetml/2006/main" count="107" uniqueCount="78">
  <si>
    <t>Output Section:</t>
  </si>
  <si>
    <t>Calculation Section:</t>
  </si>
  <si>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</si>
  <si>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</si>
  <si>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</si>
  <si>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</si>
  <si>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Assignment</t>
  </si>
  <si>
    <t>Problem Description</t>
  </si>
  <si>
    <t xml:space="preserve">ENGR 132 </t>
  </si>
  <si>
    <t>SSE:</t>
  </si>
  <si>
    <t>SST:</t>
  </si>
  <si>
    <t>r^2:</t>
  </si>
  <si>
    <t>Equation:</t>
  </si>
  <si>
    <r>
      <rPr>
        <b/>
        <sz val="10"/>
        <rFont val="Arial"/>
        <family val="2"/>
      </rPr>
      <t>Q1</t>
    </r>
    <r>
      <rPr>
        <sz val="10"/>
        <rFont val="Arial"/>
        <family val="2"/>
      </rPr>
      <t>: Report your linear model. Use professional formatting</t>
    </r>
  </si>
  <si>
    <r>
      <rPr>
        <b/>
        <sz val="10"/>
        <rFont val="Arial"/>
        <family val="2"/>
      </rPr>
      <t>Q2</t>
    </r>
    <r>
      <rPr>
        <sz val="10"/>
        <rFont val="Arial"/>
        <family val="2"/>
      </rPr>
      <t>: Explain how well your model represents the relationship between the data. Justify your answer.</t>
    </r>
  </si>
  <si>
    <t>Problem 1: Regression in Excel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</si>
  <si>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</si>
  <si>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</si>
  <si>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</si>
  <si>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</si>
  <si>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</si>
  <si>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</si>
  <si>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</si>
  <si>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</si>
  <si>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Yuefan Fu</t>
    <phoneticPr fontId="9" type="noConversion"/>
  </si>
  <si>
    <t>fu194</t>
    <phoneticPr fontId="9" type="noConversion"/>
  </si>
  <si>
    <t>001 05</t>
    <phoneticPr fontId="9" type="noConversion"/>
  </si>
  <si>
    <t>PS 04, Problem 1</t>
    <phoneticPr fontId="9" type="noConversion"/>
  </si>
  <si>
    <t>I/We have not used material obtained from any other unauthorized source, either modified</t>
    <phoneticPr fontId="9" type="noConversion"/>
  </si>
  <si>
    <t>Year</t>
  </si>
  <si>
    <r>
      <t>l</t>
    </r>
    <r>
      <rPr>
        <sz val="10"/>
        <rFont val="Arial"/>
        <family val="2"/>
      </rPr>
      <t>et the function of the line is y=a*x+b</t>
    </r>
    <phoneticPr fontId="3" type="noConversion"/>
  </si>
  <si>
    <t>the last point is (2016,0.99)</t>
    <phoneticPr fontId="3" type="noConversion"/>
  </si>
  <si>
    <t xml:space="preserve">the two point line is </t>
    <phoneticPr fontId="3" type="noConversion"/>
  </si>
  <si>
    <t>Temperature Anomaly (deg C)</t>
    <phoneticPr fontId="3" type="noConversion"/>
  </si>
  <si>
    <t>SST=</t>
    <phoneticPr fontId="3" type="noConversion"/>
  </si>
  <si>
    <t>SSE=</t>
    <phoneticPr fontId="3" type="noConversion"/>
  </si>
  <si>
    <r>
      <t>a</t>
    </r>
    <r>
      <rPr>
        <sz val="10"/>
        <rFont val="Arial"/>
        <family val="2"/>
      </rPr>
      <t>verage=</t>
    </r>
    <phoneticPr fontId="3" type="noConversion"/>
  </si>
  <si>
    <t>(yi-yaverage)^2</t>
    <phoneticPr fontId="3" type="noConversion"/>
  </si>
  <si>
    <t>R^2=</t>
    <phoneticPr fontId="3" type="noConversion"/>
  </si>
  <si>
    <t>y=0.0253*x-50</t>
    <phoneticPr fontId="3" type="noConversion"/>
  </si>
  <si>
    <t>which is[0.0253;-50]</t>
    <phoneticPr fontId="3" type="noConversion"/>
  </si>
  <si>
    <t>error square</t>
    <phoneticPr fontId="3" type="noConversion"/>
  </si>
  <si>
    <t>Q4: What is the meaning of the slope of your model</t>
  </si>
  <si>
    <t>Q5: Report the manual least squares linear model (in form y = mx + b), SSE, SST, and r2 for the model</t>
  </si>
  <si>
    <t>Q7: Compare the two point method model to the least squares model. Which model provides the best fitting trend line? Justify your answer using r2.</t>
  </si>
  <si>
    <t xml:space="preserve">Q3: Use your model to predict the temperature anomaly in the year 1995. Q3: Use your model to predict the temperature anomaly in the year 1995. </t>
    <phoneticPr fontId="9" type="noConversion"/>
  </si>
  <si>
    <t>The two point model partly explain the relationship betwwen the data</t>
    <phoneticPr fontId="9" type="noConversion"/>
  </si>
  <si>
    <t>y1995=</t>
    <phoneticPr fontId="3" type="noConversion"/>
  </si>
  <si>
    <t>C</t>
    <phoneticPr fontId="9" type="noConversion"/>
  </si>
  <si>
    <t>Year</t>
    <phoneticPr fontId="9" type="noConversion"/>
  </si>
  <si>
    <t>x^2</t>
    <phoneticPr fontId="9" type="noConversion"/>
  </si>
  <si>
    <r>
      <t>x</t>
    </r>
    <r>
      <rPr>
        <sz val="10"/>
        <rFont val="Arial"/>
        <family val="2"/>
      </rPr>
      <t>y</t>
    </r>
    <phoneticPr fontId="9" type="noConversion"/>
  </si>
  <si>
    <r>
      <t>f</t>
    </r>
    <r>
      <rPr>
        <sz val="10"/>
        <rFont val="Arial"/>
        <family val="2"/>
      </rPr>
      <t>ind:</t>
    </r>
    <phoneticPr fontId="9" type="noConversion"/>
  </si>
  <si>
    <t>sumx2=</t>
    <phoneticPr fontId="9" type="noConversion"/>
  </si>
  <si>
    <r>
      <t>s</t>
    </r>
    <r>
      <rPr>
        <sz val="10"/>
        <rFont val="Arial"/>
        <family val="2"/>
      </rPr>
      <t>umxy=</t>
    </r>
    <phoneticPr fontId="9" type="noConversion"/>
  </si>
  <si>
    <t>a*sumx2+b*sumx=sumxy</t>
    <phoneticPr fontId="9" type="noConversion"/>
  </si>
  <si>
    <r>
      <t>s</t>
    </r>
    <r>
      <rPr>
        <sz val="10"/>
        <rFont val="Arial"/>
        <family val="2"/>
      </rPr>
      <t>umx=</t>
    </r>
    <phoneticPr fontId="9" type="noConversion"/>
  </si>
  <si>
    <t>a*sumx+b*n=sumy</t>
    <phoneticPr fontId="9" type="noConversion"/>
  </si>
  <si>
    <r>
      <t>s</t>
    </r>
    <r>
      <rPr>
        <sz val="10"/>
        <rFont val="Arial"/>
        <family val="2"/>
      </rPr>
      <t>umy=</t>
    </r>
    <phoneticPr fontId="9" type="noConversion"/>
  </si>
  <si>
    <t>a*63928+b*32=15.38</t>
    <phoneticPr fontId="9" type="noConversion"/>
  </si>
  <si>
    <t>y=0.02*x-39.33</t>
    <phoneticPr fontId="3" type="noConversion"/>
  </si>
  <si>
    <t>the first point is (1980,0.27)</t>
    <phoneticPr fontId="3" type="noConversion"/>
  </si>
  <si>
    <t>[a;b]=[1980,1;2016,1]\[0.27;0.99]</t>
    <phoneticPr fontId="3" type="noConversion"/>
  </si>
  <si>
    <t xml:space="preserve">a*127715936+b*63928=30790.71
</t>
    <phoneticPr fontId="9" type="noConversion"/>
  </si>
  <si>
    <t>[a;b]=[sumx2,sumx;sumx,n]\[sumxu;sumy]</t>
    <phoneticPr fontId="9" type="noConversion"/>
  </si>
  <si>
    <t>SSE=</t>
    <phoneticPr fontId="9" type="noConversion"/>
  </si>
  <si>
    <t>SST=</t>
    <phoneticPr fontId="9" type="noConversion"/>
  </si>
  <si>
    <r>
      <t>m</t>
    </r>
    <r>
      <rPr>
        <sz val="10"/>
        <rFont val="Arial"/>
        <family val="2"/>
      </rPr>
      <t>odel</t>
    </r>
    <phoneticPr fontId="9" type="noConversion"/>
  </si>
  <si>
    <t>error square</t>
    <phoneticPr fontId="9" type="noConversion"/>
  </si>
  <si>
    <t>R^2=</t>
    <phoneticPr fontId="9" type="noConversion"/>
  </si>
  <si>
    <t>y=0.0173*x-34.0936</t>
    <phoneticPr fontId="9" type="noConversion"/>
  </si>
  <si>
    <t>Q6: Q6: Use your model to predict the temperature anomaly for the years 1995 and 2020. Justify each prediction using your knowledge of the original data set and your linear model.</t>
    <phoneticPr fontId="9" type="noConversion"/>
  </si>
  <si>
    <t>The least squares method is more accurate because the R^2 value of it is more closer to 1 than the two point method</t>
    <phoneticPr fontId="9" type="noConversion"/>
  </si>
  <si>
    <t>sumx2=</t>
    <phoneticPr fontId="9" type="noConversion"/>
  </si>
  <si>
    <t>The temperature deviation average increase per year during the measured period</t>
    <phoneticPr fontId="9" type="noConversion"/>
  </si>
  <si>
    <t>[a;b]=[0.0173,-34.0936]</t>
    <phoneticPr fontId="9" type="noConversion"/>
  </si>
  <si>
    <t xml:space="preserve">0.796978165
</t>
    <phoneticPr fontId="9" type="noConversion"/>
  </si>
  <si>
    <t xml:space="preserve">0.28654248
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</si>
</sst>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sz val="9"/>
      <name val="宋体"/>
      <family val="3"/>
      <charset val="134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1" fillId="0" borderId="0" xfId="0" applyFont="1" applyAlignment="1">
      <alignment horizontal="right" vertical="center"/>
    </xf>
    <xf numFmtId="0" fontId="7" fillId="0" borderId="0" xfId="0" applyFont="1"/>
    <xf numFmtId="176" fontId="7" fillId="0" borderId="0" xfId="0" applyNumberFormat="1" applyFont="1"/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Fill="1" applyBorder="1" applyAlignment="1" applyProtection="1">
      <protection locked="0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2" fillId="0" borderId="0" xfId="0" applyFont="1"/>
    <xf numFmtId="0" fontId="8" fillId="8" borderId="5" xfId="0" applyFont="1" applyFill="1" applyBorder="1"/>
    <xf numFmtId="0" fontId="8" fillId="8" borderId="6" xfId="0" applyFont="1" applyFill="1" applyBorder="1"/>
    <xf numFmtId="0" fontId="10" fillId="9" borderId="5" xfId="0" applyFont="1" applyFill="1" applyBorder="1"/>
    <xf numFmtId="0" fontId="10" fillId="9" borderId="6" xfId="0" applyFont="1" applyFill="1" applyBorder="1"/>
    <xf numFmtId="0" fontId="10" fillId="0" borderId="5" xfId="0" applyFont="1" applyBorder="1"/>
    <xf numFmtId="0" fontId="10" fillId="0" borderId="6" xfId="0" applyFont="1" applyBorder="1"/>
    <xf numFmtId="0" fontId="2" fillId="0" borderId="0" xfId="0" applyFont="1" applyAlignment="1">
      <alignment wrapText="1"/>
    </xf>
    <xf numFmtId="0" fontId="2" fillId="0" borderId="0" xfId="0" applyFont="1" applyFill="1" applyBorder="1"/>
    <xf numFmtId="176" fontId="7" fillId="0" borderId="0" xfId="0" applyNumberFormat="1" applyFont="1" applyAlignment="1">
      <alignment wrapText="1"/>
    </xf>
    <xf numFmtId="0" fontId="0" fillId="3" borderId="0" xfId="0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</cellXfs>
  <cellStyles count="2">
    <cellStyle name="Normal 2" xfId="1" xr:uid="{00000000-0005-0000-0000-000001000000}"/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temperature anomaly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Point'!$B$14</c:f>
              <c:strCache>
                <c:ptCount val="1"/>
                <c:pt idx="0">
                  <c:v>Temperature Anomaly (deg 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Point'!$A$15:$A$46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</c:numCache>
            </c:numRef>
          </c:xVal>
          <c:yVal>
            <c:numRef>
              <c:f>'Two Point'!$B$15:$B$46</c:f>
              <c:numCache>
                <c:formatCode>General</c:formatCode>
                <c:ptCount val="32"/>
                <c:pt idx="0">
                  <c:v>0.27</c:v>
                </c:pt>
                <c:pt idx="1">
                  <c:v>0.33</c:v>
                </c:pt>
                <c:pt idx="2">
                  <c:v>0.13</c:v>
                </c:pt>
                <c:pt idx="3">
                  <c:v>0.3</c:v>
                </c:pt>
                <c:pt idx="4">
                  <c:v>0.15</c:v>
                </c:pt>
                <c:pt idx="5">
                  <c:v>0.19</c:v>
                </c:pt>
                <c:pt idx="6">
                  <c:v>0.33</c:v>
                </c:pt>
                <c:pt idx="7">
                  <c:v>0.41</c:v>
                </c:pt>
                <c:pt idx="8">
                  <c:v>0.28000000000000003</c:v>
                </c:pt>
                <c:pt idx="9">
                  <c:v>0.44</c:v>
                </c:pt>
                <c:pt idx="10">
                  <c:v>0.43</c:v>
                </c:pt>
                <c:pt idx="11">
                  <c:v>0.23</c:v>
                </c:pt>
                <c:pt idx="12">
                  <c:v>0.24</c:v>
                </c:pt>
                <c:pt idx="13">
                  <c:v>0.32</c:v>
                </c:pt>
                <c:pt idx="14">
                  <c:v>0.35</c:v>
                </c:pt>
                <c:pt idx="15">
                  <c:v>0.48</c:v>
                </c:pt>
                <c:pt idx="16">
                  <c:v>0.64</c:v>
                </c:pt>
                <c:pt idx="17">
                  <c:v>0.42</c:v>
                </c:pt>
                <c:pt idx="18">
                  <c:v>0.55000000000000004</c:v>
                </c:pt>
                <c:pt idx="19">
                  <c:v>0.63</c:v>
                </c:pt>
                <c:pt idx="20">
                  <c:v>0.62</c:v>
                </c:pt>
                <c:pt idx="21">
                  <c:v>0.55000000000000004</c:v>
                </c:pt>
                <c:pt idx="22">
                  <c:v>0.69</c:v>
                </c:pt>
                <c:pt idx="23">
                  <c:v>0.66</c:v>
                </c:pt>
                <c:pt idx="24">
                  <c:v>0.54</c:v>
                </c:pt>
                <c:pt idx="25">
                  <c:v>0.64</c:v>
                </c:pt>
                <c:pt idx="26">
                  <c:v>0.71</c:v>
                </c:pt>
                <c:pt idx="27">
                  <c:v>0.6</c:v>
                </c:pt>
                <c:pt idx="28">
                  <c:v>0.65</c:v>
                </c:pt>
                <c:pt idx="29">
                  <c:v>0.74</c:v>
                </c:pt>
                <c:pt idx="30">
                  <c:v>0.87</c:v>
                </c:pt>
                <c:pt idx="3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206-B35B-22C58ACC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2624"/>
        <c:axId val="357269416"/>
      </c:scatterChart>
      <c:valAx>
        <c:axId val="481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year(year)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69416"/>
        <c:crosses val="autoZero"/>
        <c:crossBetween val="midCat"/>
      </c:valAx>
      <c:valAx>
        <c:axId val="3572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Tempreature(C)</a:t>
                </a:r>
              </a:p>
            </c:rich>
          </c:tx>
          <c:layout>
            <c:manualLayout>
              <c:xMode val="edge"/>
              <c:yMode val="edge"/>
              <c:x val="2.0242947245604333E-2"/>
              <c:y val="0.26888365901798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temperature anomaly </a:t>
            </a:r>
          </a:p>
        </c:rich>
      </c:tx>
      <c:layout>
        <c:manualLayout>
          <c:xMode val="edge"/>
          <c:yMode val="edge"/>
          <c:x val="0.23122413511875062"/>
          <c:y val="5.2994170641229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Point'!$B$14</c:f>
              <c:strCache>
                <c:ptCount val="1"/>
                <c:pt idx="0">
                  <c:v>Temperature Anomaly (deg 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temperture = 0.0173year - 34.094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0.8009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'Two Point'!$A$15:$A$46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</c:numCache>
            </c:numRef>
          </c:xVal>
          <c:yVal>
            <c:numRef>
              <c:f>'Two Point'!$B$15:$B$46</c:f>
              <c:numCache>
                <c:formatCode>General</c:formatCode>
                <c:ptCount val="32"/>
                <c:pt idx="0">
                  <c:v>0.27</c:v>
                </c:pt>
                <c:pt idx="1">
                  <c:v>0.33</c:v>
                </c:pt>
                <c:pt idx="2">
                  <c:v>0.13</c:v>
                </c:pt>
                <c:pt idx="3">
                  <c:v>0.3</c:v>
                </c:pt>
                <c:pt idx="4">
                  <c:v>0.15</c:v>
                </c:pt>
                <c:pt idx="5">
                  <c:v>0.19</c:v>
                </c:pt>
                <c:pt idx="6">
                  <c:v>0.33</c:v>
                </c:pt>
                <c:pt idx="7">
                  <c:v>0.41</c:v>
                </c:pt>
                <c:pt idx="8">
                  <c:v>0.28000000000000003</c:v>
                </c:pt>
                <c:pt idx="9">
                  <c:v>0.44</c:v>
                </c:pt>
                <c:pt idx="10">
                  <c:v>0.43</c:v>
                </c:pt>
                <c:pt idx="11">
                  <c:v>0.23</c:v>
                </c:pt>
                <c:pt idx="12">
                  <c:v>0.24</c:v>
                </c:pt>
                <c:pt idx="13">
                  <c:v>0.32</c:v>
                </c:pt>
                <c:pt idx="14">
                  <c:v>0.35</c:v>
                </c:pt>
                <c:pt idx="15">
                  <c:v>0.48</c:v>
                </c:pt>
                <c:pt idx="16">
                  <c:v>0.64</c:v>
                </c:pt>
                <c:pt idx="17">
                  <c:v>0.42</c:v>
                </c:pt>
                <c:pt idx="18">
                  <c:v>0.55000000000000004</c:v>
                </c:pt>
                <c:pt idx="19">
                  <c:v>0.63</c:v>
                </c:pt>
                <c:pt idx="20">
                  <c:v>0.62</c:v>
                </c:pt>
                <c:pt idx="21">
                  <c:v>0.55000000000000004</c:v>
                </c:pt>
                <c:pt idx="22">
                  <c:v>0.69</c:v>
                </c:pt>
                <c:pt idx="23">
                  <c:v>0.66</c:v>
                </c:pt>
                <c:pt idx="24">
                  <c:v>0.54</c:v>
                </c:pt>
                <c:pt idx="25">
                  <c:v>0.64</c:v>
                </c:pt>
                <c:pt idx="26">
                  <c:v>0.71</c:v>
                </c:pt>
                <c:pt idx="27">
                  <c:v>0.6</c:v>
                </c:pt>
                <c:pt idx="28">
                  <c:v>0.65</c:v>
                </c:pt>
                <c:pt idx="29">
                  <c:v>0.74</c:v>
                </c:pt>
                <c:pt idx="30">
                  <c:v>0.87</c:v>
                </c:pt>
                <c:pt idx="3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1CA-8983-1B4D638A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2624"/>
        <c:axId val="357269416"/>
      </c:scatterChart>
      <c:valAx>
        <c:axId val="481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year(year)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69416"/>
        <c:crosses val="autoZero"/>
        <c:crossBetween val="midCat"/>
      </c:valAx>
      <c:valAx>
        <c:axId val="3572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Tempreature(C)</a:t>
                </a:r>
              </a:p>
            </c:rich>
          </c:tx>
          <c:layout>
            <c:manualLayout>
              <c:xMode val="edge"/>
              <c:yMode val="edge"/>
              <c:x val="2.0242947245604333E-2"/>
              <c:y val="0.26888365901798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26</xdr:row>
      <xdr:rowOff>160020</xdr:rowOff>
    </xdr:from>
    <xdr:to>
      <xdr:col>9</xdr:col>
      <xdr:colOff>670554</xdr:colOff>
      <xdr:row>41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CDE69D-2FC2-463C-9D6B-75109AC2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0.34818</cdr:x>
      <cdr:y>0.31161</cdr:y>
    </cdr:from>
    <cdr:to>
      <cdr:x>0.86842</cdr:x>
      <cdr:y>0.70588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386E2638-E0B9-44B0-962D-ADA6AAB3E07D}"/>
            </a:ext>
          </a:extLst>
        </cdr:cNvPr>
        <cdr:cNvCxnSpPr/>
      </cdr:nvCxnSpPr>
      <cdr:spPr>
        <a:xfrm xmlns:a="http://schemas.openxmlformats.org/drawingml/2006/main" flipH="1">
          <a:off x="1310634" y="746760"/>
          <a:ext cx="1958340" cy="944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27</xdr:row>
      <xdr:rowOff>121920</xdr:rowOff>
    </xdr:from>
    <xdr:to>
      <xdr:col>11</xdr:col>
      <xdr:colOff>495294</xdr:colOff>
      <xdr:row>42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F76C1-99E8-4238-A65A-A03F1FE7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Year" tableColumnId="1"/>
      <queryTableField id="2" name="Temperature Anomaly (deg C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061F6-DC59-4B55-803C-EAB7FB81BC52}" name="Data_global_temp_anomalies3" displayName="Data_global_temp_anomalies3" ref="A14:D46" tableType="queryTable" totalsRowShown="0">
  <autoFilter ref="A14:D46" xr:uid="{F172BBA4-EBA3-4186-96D8-F52E9A278B01}"/>
  <tableColumns count="4">
    <tableColumn id="1" xr3:uid="{06BEBE81-B0E4-4D89-8734-DECFA06ED012}" uniqueName="1" name="Year" queryTableFieldId="1"/>
    <tableColumn id="2" xr3:uid="{EAFE0227-32D7-4564-ABBA-B42D43C376C7}" uniqueName="2" name="Temperature Anomaly (deg C)" queryTableFieldId="2"/>
    <tableColumn id="3" xr3:uid="{5C561399-340E-46B5-A20D-3D1121B45F6D}" uniqueName="3" name="error square" queryTableFieldId="3" dataDxfId="1">
      <calculatedColumnFormula>(Data_global_temp_anomalies3[[#This Row],[Temperature Anomaly (deg C)]]-0.02*Data_global_temp_anomalies3[[#This Row],[Year]]+39.33)^2</calculatedColumnFormula>
    </tableColumn>
    <tableColumn id="4" xr3:uid="{0CD64121-9244-4F00-9CD0-0759056314E0}" uniqueName="4" name="(yi-yaverage)^2" queryTableFieldId="4" dataDxfId="0">
      <calculatedColumnFormula>(Data_global_temp_anomalies3[[#This Row],[Temperature Anomaly (deg C)]]-$F$18)^2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topLeftCell="A13" zoomScaleNormal="100" workbookViewId="0">
      <selection activeCell="F17" sqref="F17"/>
    </sheetView>
  </sheetViews>
  <sheetFormatPr defaultColWidth="10.6640625" defaultRowHeight="13.2" x14ac:dyDescent="0.25"/>
  <sheetData>
    <row r="1" spans="1:20" s="1" customFormat="1" ht="17.25" customHeight="1" x14ac:dyDescent="0.3">
      <c r="A1" s="11" t="s">
        <v>8</v>
      </c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5">
      <c r="A2" s="41" t="s">
        <v>16</v>
      </c>
      <c r="B2" s="42"/>
      <c r="C2" s="48" t="s">
        <v>24</v>
      </c>
      <c r="D2" s="48"/>
      <c r="E2" s="48"/>
      <c r="F2" s="18"/>
      <c r="G2" s="50"/>
      <c r="H2" s="50"/>
      <c r="I2" s="51" t="s">
        <v>17</v>
      </c>
      <c r="J2" s="51"/>
      <c r="K2" s="51"/>
      <c r="L2" s="51" t="s">
        <v>18</v>
      </c>
      <c r="M2" s="51"/>
      <c r="N2" s="51"/>
    </row>
    <row r="3" spans="1:20" s="1" customFormat="1" ht="17.25" customHeight="1" x14ac:dyDescent="0.25">
      <c r="A3" s="41" t="s">
        <v>19</v>
      </c>
      <c r="B3" s="42"/>
      <c r="C3" s="48" t="s">
        <v>25</v>
      </c>
      <c r="D3" s="48"/>
      <c r="E3" s="48"/>
      <c r="F3" s="18"/>
      <c r="G3" s="46" t="s">
        <v>20</v>
      </c>
      <c r="H3" s="46"/>
      <c r="I3" s="47"/>
      <c r="J3" s="47"/>
      <c r="K3" s="47"/>
      <c r="L3" s="49"/>
      <c r="M3" s="49"/>
      <c r="N3" s="49"/>
    </row>
    <row r="4" spans="1:20" s="1" customFormat="1" ht="17.25" customHeight="1" x14ac:dyDescent="0.25">
      <c r="A4" s="43" t="s">
        <v>21</v>
      </c>
      <c r="B4" s="44"/>
      <c r="C4" s="48" t="s">
        <v>26</v>
      </c>
      <c r="D4" s="48"/>
      <c r="E4" s="48"/>
      <c r="F4" s="18"/>
      <c r="G4" s="46" t="s">
        <v>22</v>
      </c>
      <c r="H4" s="46"/>
      <c r="I4" s="47"/>
      <c r="J4" s="47"/>
      <c r="K4" s="47"/>
      <c r="L4" s="49"/>
      <c r="M4" s="49"/>
      <c r="N4" s="49"/>
    </row>
    <row r="5" spans="1:20" s="1" customFormat="1" ht="17.25" customHeight="1" x14ac:dyDescent="0.25">
      <c r="A5" s="43" t="s">
        <v>6</v>
      </c>
      <c r="B5" s="44"/>
      <c r="C5" s="48" t="s">
        <v>27</v>
      </c>
      <c r="D5" s="48"/>
      <c r="E5" s="48"/>
      <c r="F5" s="18"/>
      <c r="G5" s="46" t="s">
        <v>23</v>
      </c>
      <c r="H5" s="46"/>
      <c r="I5" s="47"/>
      <c r="J5" s="47"/>
      <c r="K5" s="47"/>
      <c r="L5" s="49"/>
      <c r="M5" s="49"/>
      <c r="N5" s="49"/>
    </row>
    <row r="6" spans="1:20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4" x14ac:dyDescent="0.3">
      <c r="A7" s="19" t="s">
        <v>3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6"/>
    </row>
    <row r="8" spans="1:20" s="1" customFormat="1" ht="14.4" x14ac:dyDescent="0.3">
      <c r="A8" s="19" t="s">
        <v>4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6"/>
    </row>
    <row r="9" spans="1:20" s="1" customFormat="1" ht="14.4" x14ac:dyDescent="0.3">
      <c r="A9" s="19" t="s">
        <v>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6"/>
    </row>
    <row r="10" spans="1:20" s="1" customFormat="1" ht="14.4" x14ac:dyDescent="0.3">
      <c r="A10" s="10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5">
      <c r="A11" s="45" t="s">
        <v>7</v>
      </c>
      <c r="B11" s="45"/>
      <c r="C11" s="40"/>
      <c r="D11" s="40"/>
      <c r="E11" s="40"/>
      <c r="F11" s="40"/>
      <c r="G11" s="40"/>
      <c r="H11" s="40"/>
      <c r="I11" s="40"/>
      <c r="J11" s="40"/>
      <c r="K11" s="40"/>
      <c r="L11" s="7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20" x14ac:dyDescent="0.25">
      <c r="A13" s="23" t="s">
        <v>2</v>
      </c>
      <c r="B13" s="23"/>
      <c r="C13" s="8"/>
      <c r="E13" s="21" t="s">
        <v>1</v>
      </c>
      <c r="F13" s="22"/>
      <c r="I13" s="23" t="s">
        <v>0</v>
      </c>
      <c r="J13" s="24"/>
      <c r="L13" s="8"/>
      <c r="O13" s="8"/>
      <c r="P13" s="8"/>
      <c r="Q13" s="8"/>
    </row>
    <row r="14" spans="1:20" x14ac:dyDescent="0.25">
      <c r="A14" t="s">
        <v>29</v>
      </c>
      <c r="B14" s="30" t="s">
        <v>33</v>
      </c>
      <c r="C14" s="9" t="s">
        <v>41</v>
      </c>
      <c r="D14" s="9" t="s">
        <v>37</v>
      </c>
      <c r="E14" s="30" t="s">
        <v>35</v>
      </c>
      <c r="F14">
        <f>SUM(Data_global_temp_anomalies3[error square])</f>
        <v>0.97540000000002869</v>
      </c>
      <c r="G14" s="8"/>
      <c r="H14" s="8"/>
      <c r="I14" s="30" t="s">
        <v>30</v>
      </c>
      <c r="L14" s="8"/>
      <c r="M14" s="8"/>
      <c r="N14" s="8"/>
      <c r="O14" s="8"/>
      <c r="P14" s="8"/>
      <c r="Q14" s="8"/>
      <c r="R14" s="8"/>
    </row>
    <row r="15" spans="1:20" x14ac:dyDescent="0.25">
      <c r="A15">
        <v>1980</v>
      </c>
      <c r="B15">
        <v>0.27</v>
      </c>
      <c r="C15" s="8">
        <f>(Data_global_temp_anomalies3[[#This Row],[Temperature Anomaly (deg C)]]-0.02*Data_global_temp_anomalies3[[#This Row],[Year]]+39.33)^2</f>
        <v>0</v>
      </c>
      <c r="D15" s="8">
        <f>(Data_global_temp_anomalies3[[#This Row],[Temperature Anomaly (deg C)]]-$F$18)^2</f>
        <v>4.4362890625000005E-2</v>
      </c>
      <c r="E15" s="30" t="s">
        <v>34</v>
      </c>
      <c r="F15">
        <f>SUM(Data_global_temp_anomalies3[(yi-yaverage)^2])</f>
        <v>1.4113874999999998</v>
      </c>
      <c r="G15" s="8"/>
      <c r="H15" s="8"/>
      <c r="I15" s="30" t="s">
        <v>61</v>
      </c>
      <c r="L15" s="8"/>
      <c r="M15" s="8"/>
      <c r="N15" s="9"/>
      <c r="O15" s="8"/>
      <c r="P15" s="8"/>
      <c r="Q15" s="8"/>
      <c r="R15" s="8"/>
    </row>
    <row r="16" spans="1:20" x14ac:dyDescent="0.25">
      <c r="A16">
        <v>1981</v>
      </c>
      <c r="B16">
        <v>0.33</v>
      </c>
      <c r="C16" s="8">
        <f>(Data_global_temp_anomalies3[[#This Row],[Temperature Anomaly (deg C)]]-0.02*Data_global_temp_anomalies3[[#This Row],[Year]]+39.33)^2</f>
        <v>1.5999999999999318E-3</v>
      </c>
      <c r="D16" s="8">
        <f>(Data_global_temp_anomalies3[[#This Row],[Temperature Anomaly (deg C)]]-$F$18)^2</f>
        <v>2.2687890625000002E-2</v>
      </c>
      <c r="E16" s="30" t="s">
        <v>38</v>
      </c>
      <c r="F16" s="30">
        <f>1-F14/F15</f>
        <v>0.30890701525978592</v>
      </c>
      <c r="G16" s="8"/>
      <c r="I16" s="30" t="s">
        <v>31</v>
      </c>
      <c r="L16" s="8"/>
      <c r="M16" s="8"/>
      <c r="N16" s="9"/>
      <c r="O16" s="9"/>
      <c r="P16" s="8"/>
      <c r="Q16" s="8"/>
      <c r="R16" s="8"/>
    </row>
    <row r="17" spans="1:15" x14ac:dyDescent="0.25">
      <c r="A17">
        <v>1982</v>
      </c>
      <c r="B17">
        <v>0.13</v>
      </c>
      <c r="C17" s="8">
        <f>(Data_global_temp_anomalies3[[#This Row],[Temperature Anomaly (deg C)]]-0.02*Data_global_temp_anomalies3[[#This Row],[Year]]+39.33)^2</f>
        <v>3.2399999999999901E-2</v>
      </c>
      <c r="D17" s="8">
        <f>(Data_global_temp_anomalies3[[#This Row],[Temperature Anomaly (deg C)]]-$F$18)^2</f>
        <v>0.12293789062500002</v>
      </c>
      <c r="E17" s="30" t="s">
        <v>47</v>
      </c>
      <c r="F17">
        <f>0.0253*1995-50</f>
        <v>0.47350000000000136</v>
      </c>
      <c r="H17" s="8"/>
      <c r="I17" s="30" t="s">
        <v>62</v>
      </c>
      <c r="L17" s="8"/>
      <c r="M17" s="8"/>
      <c r="N17" s="8"/>
      <c r="O17" s="8"/>
    </row>
    <row r="18" spans="1:15" x14ac:dyDescent="0.25">
      <c r="A18">
        <v>1983</v>
      </c>
      <c r="B18">
        <v>0.3</v>
      </c>
      <c r="C18" s="8">
        <f>(Data_global_temp_anomalies3[[#This Row],[Temperature Anomaly (deg C)]]-0.02*Data_global_temp_anomalies3[[#This Row],[Year]]+39.33)^2</f>
        <v>9.0000000000049459E-4</v>
      </c>
      <c r="D18" s="8">
        <f>(Data_global_temp_anomalies3[[#This Row],[Temperature Anomaly (deg C)]]-$F$18)^2</f>
        <v>3.2625390625000014E-2</v>
      </c>
      <c r="E18" s="30" t="s">
        <v>36</v>
      </c>
      <c r="F18">
        <f>AVERAGE(B15:B46)</f>
        <v>0.48062500000000002</v>
      </c>
      <c r="H18" s="8"/>
      <c r="I18" s="30" t="s">
        <v>40</v>
      </c>
      <c r="L18" s="8"/>
      <c r="M18" s="8"/>
      <c r="N18" s="8"/>
      <c r="O18" s="8"/>
    </row>
    <row r="19" spans="1:15" x14ac:dyDescent="0.25">
      <c r="A19">
        <v>1984</v>
      </c>
      <c r="B19">
        <v>0.15</v>
      </c>
      <c r="C19" s="8">
        <f>(Data_global_temp_anomalies3[[#This Row],[Temperature Anomaly (deg C)]]-0.02*Data_global_temp_anomalies3[[#This Row],[Year]]+39.33)^2</f>
        <v>4.0000000000001139E-2</v>
      </c>
      <c r="D19" s="8">
        <f>(Data_global_temp_anomalies3[[#This Row],[Temperature Anomaly (deg C)]]-$F$18)^2</f>
        <v>0.10931289062500003</v>
      </c>
      <c r="E19" s="8"/>
      <c r="G19" s="8"/>
      <c r="H19" s="8"/>
      <c r="I19" s="30" t="s">
        <v>32</v>
      </c>
      <c r="L19" s="8"/>
      <c r="M19" s="8"/>
      <c r="N19" s="8"/>
      <c r="O19" s="8"/>
    </row>
    <row r="20" spans="1:15" x14ac:dyDescent="0.25">
      <c r="A20">
        <v>1986</v>
      </c>
      <c r="B20">
        <v>0.19</v>
      </c>
      <c r="C20" s="8">
        <f>(Data_global_temp_anomalies3[[#This Row],[Temperature Anomaly (deg C)]]-0.02*Data_global_temp_anomalies3[[#This Row],[Year]]+39.33)^2</f>
        <v>4.0000000000001139E-2</v>
      </c>
      <c r="D20" s="8">
        <f>(Data_global_temp_anomalies3[[#This Row],[Temperature Anomaly (deg C)]]-$F$18)^2</f>
        <v>8.4462890625000009E-2</v>
      </c>
      <c r="E20" s="8"/>
      <c r="G20" s="8"/>
      <c r="H20" s="8"/>
      <c r="I20" s="30" t="s">
        <v>60</v>
      </c>
      <c r="L20" s="8"/>
      <c r="M20" s="8"/>
      <c r="N20" s="8"/>
      <c r="O20" s="8"/>
    </row>
    <row r="21" spans="1:15" x14ac:dyDescent="0.25">
      <c r="A21">
        <v>1987</v>
      </c>
      <c r="B21">
        <v>0.33</v>
      </c>
      <c r="C21">
        <f>(Data_global_temp_anomalies3[[#This Row],[Temperature Anomaly (deg C)]]-0.02*Data_global_temp_anomalies3[[#This Row],[Year]]+39.33)^2</f>
        <v>6.4000000000008642E-3</v>
      </c>
      <c r="D21">
        <f>(Data_global_temp_anomalies3[[#This Row],[Temperature Anomaly (deg C)]]-$F$18)^2</f>
        <v>2.2687890625000002E-2</v>
      </c>
      <c r="E21" s="8"/>
      <c r="G21" s="8"/>
      <c r="H21" s="8"/>
    </row>
    <row r="22" spans="1:15" x14ac:dyDescent="0.25">
      <c r="A22">
        <v>1988</v>
      </c>
      <c r="B22">
        <v>0.41</v>
      </c>
      <c r="C22">
        <f>(Data_global_temp_anomalies3[[#This Row],[Temperature Anomaly (deg C)]]-0.02*Data_global_temp_anomalies3[[#This Row],[Year]]+39.33)^2</f>
        <v>4.0000000000012508E-4</v>
      </c>
      <c r="D22">
        <f>(Data_global_temp_anomalies3[[#This Row],[Temperature Anomaly (deg C)]]-$F$18)^2</f>
        <v>4.9878906250000066E-3</v>
      </c>
      <c r="G22" s="8"/>
      <c r="H22" s="8"/>
      <c r="I22" s="30" t="s">
        <v>35</v>
      </c>
      <c r="J22">
        <f>SUM(Data_global_temp_anomalies3[error square])</f>
        <v>0.97540000000002869</v>
      </c>
    </row>
    <row r="23" spans="1:15" x14ac:dyDescent="0.25">
      <c r="A23">
        <v>1989</v>
      </c>
      <c r="B23">
        <v>0.28000000000000003</v>
      </c>
      <c r="C23">
        <f>(Data_global_temp_anomalies3[[#This Row],[Temperature Anomaly (deg C)]]-0.02*Data_global_temp_anomalies3[[#This Row],[Year]]+39.33)^2</f>
        <v>2.8900000000000581E-2</v>
      </c>
      <c r="D23">
        <f>(Data_global_temp_anomalies3[[#This Row],[Temperature Anomaly (deg C)]]-$F$18)^2</f>
        <v>4.0250390625E-2</v>
      </c>
      <c r="G23" s="8"/>
      <c r="H23" s="8"/>
      <c r="I23" s="30" t="s">
        <v>34</v>
      </c>
      <c r="J23">
        <f>SUM(Data_global_temp_anomalies3[(yi-yaverage)^2])</f>
        <v>1.4113874999999998</v>
      </c>
    </row>
    <row r="24" spans="1:15" x14ac:dyDescent="0.25">
      <c r="A24">
        <v>1990</v>
      </c>
      <c r="B24">
        <v>0.44</v>
      </c>
      <c r="C24">
        <f>(Data_global_temp_anomalies3[[#This Row],[Temperature Anomaly (deg C)]]-0.02*Data_global_temp_anomalies3[[#This Row],[Year]]+39.33)^2</f>
        <v>9.0000000000049459E-4</v>
      </c>
      <c r="D24">
        <f>(Data_global_temp_anomalies3[[#This Row],[Temperature Anomaly (deg C)]]-$F$18)^2</f>
        <v>1.6503906250000019E-3</v>
      </c>
      <c r="I24" s="30" t="s">
        <v>38</v>
      </c>
      <c r="J24" s="30">
        <f>1-J22/J23</f>
        <v>0.30890701525978592</v>
      </c>
    </row>
    <row r="25" spans="1:15" x14ac:dyDescent="0.25">
      <c r="A25">
        <v>1991</v>
      </c>
      <c r="B25">
        <v>0.43</v>
      </c>
      <c r="C25">
        <f>(Data_global_temp_anomalies3[[#This Row],[Temperature Anomaly (deg C)]]-0.02*Data_global_temp_anomalies3[[#This Row],[Year]]+39.33)^2</f>
        <v>3.6000000000002727E-3</v>
      </c>
      <c r="D25">
        <f>(Data_global_temp_anomalies3[[#This Row],[Temperature Anomaly (deg C)]]-$F$18)^2</f>
        <v>2.5628906250000031E-3</v>
      </c>
      <c r="I25" s="30" t="s">
        <v>47</v>
      </c>
      <c r="J25">
        <f>0.0253*1995-50</f>
        <v>0.47350000000000136</v>
      </c>
    </row>
    <row r="26" spans="1:15" x14ac:dyDescent="0.25">
      <c r="A26">
        <v>1992</v>
      </c>
      <c r="B26">
        <v>0.23</v>
      </c>
      <c r="C26">
        <f>(Data_global_temp_anomalies3[[#This Row],[Temperature Anomaly (deg C)]]-0.02*Data_global_temp_anomalies3[[#This Row],[Year]]+39.33)^2</f>
        <v>7.8400000000004619E-2</v>
      </c>
      <c r="D26">
        <f>(Data_global_temp_anomalies3[[#This Row],[Temperature Anomaly (deg C)]]-$F$18)^2</f>
        <v>6.2812890624999992E-2</v>
      </c>
    </row>
    <row r="27" spans="1:15" x14ac:dyDescent="0.25">
      <c r="A27">
        <v>1993</v>
      </c>
      <c r="B27">
        <v>0.24</v>
      </c>
      <c r="C27">
        <f>(Data_global_temp_anomalies3[[#This Row],[Temperature Anomaly (deg C)]]-0.02*Data_global_temp_anomalies3[[#This Row],[Year]]+39.33)^2</f>
        <v>8.4099999999999508E-2</v>
      </c>
      <c r="D27">
        <f>(Data_global_temp_anomalies3[[#This Row],[Temperature Anomaly (deg C)]]-$F$18)^2</f>
        <v>5.7900390625000013E-2</v>
      </c>
    </row>
    <row r="28" spans="1:15" x14ac:dyDescent="0.25">
      <c r="A28">
        <v>1994</v>
      </c>
      <c r="B28">
        <v>0.32</v>
      </c>
      <c r="C28">
        <f>(Data_global_temp_anomalies3[[#This Row],[Temperature Anomaly (deg C)]]-0.02*Data_global_temp_anomalies3[[#This Row],[Year]]+39.33)^2</f>
        <v>5.2900000000001828E-2</v>
      </c>
      <c r="D28">
        <f>(Data_global_temp_anomalies3[[#This Row],[Temperature Anomaly (deg C)]]-$F$18)^2</f>
        <v>2.5800390625000006E-2</v>
      </c>
    </row>
    <row r="29" spans="1:15" x14ac:dyDescent="0.25">
      <c r="A29">
        <v>1996</v>
      </c>
      <c r="B29">
        <v>0.35</v>
      </c>
      <c r="C29">
        <f>(Data_global_temp_anomalies3[[#This Row],[Temperature Anomaly (deg C)]]-0.02*Data_global_temp_anomalies3[[#This Row],[Year]]+39.33)^2</f>
        <v>5.7600000000000956E-2</v>
      </c>
      <c r="D29">
        <f>(Data_global_temp_anomalies3[[#This Row],[Temperature Anomaly (deg C)]]-$F$18)^2</f>
        <v>1.7062890625000011E-2</v>
      </c>
    </row>
    <row r="30" spans="1:15" x14ac:dyDescent="0.25">
      <c r="A30">
        <v>1997</v>
      </c>
      <c r="B30">
        <v>0.48</v>
      </c>
      <c r="C30">
        <f>(Data_global_temp_anomalies3[[#This Row],[Temperature Anomaly (deg C)]]-0.02*Data_global_temp_anomalies3[[#This Row],[Year]]+39.33)^2</f>
        <v>1.6900000000000664E-2</v>
      </c>
      <c r="D30">
        <f>(Data_global_temp_anomalies3[[#This Row],[Temperature Anomaly (deg C)]]-$F$18)^2</f>
        <v>3.9062500000005275E-7</v>
      </c>
    </row>
    <row r="31" spans="1:15" x14ac:dyDescent="0.25">
      <c r="A31">
        <v>1998</v>
      </c>
      <c r="B31">
        <v>0.64</v>
      </c>
      <c r="C31">
        <f>(Data_global_temp_anomalies3[[#This Row],[Temperature Anomaly (deg C)]]-0.02*Data_global_temp_anomalies3[[#This Row],[Year]]+39.33)^2</f>
        <v>9.9999999999960215E-5</v>
      </c>
      <c r="D31">
        <f>(Data_global_temp_anomalies3[[#This Row],[Temperature Anomaly (deg C)]]-$F$18)^2</f>
        <v>2.5400390624999998E-2</v>
      </c>
    </row>
    <row r="32" spans="1:15" x14ac:dyDescent="0.25">
      <c r="A32">
        <v>1999</v>
      </c>
      <c r="B32">
        <v>0.42</v>
      </c>
      <c r="C32">
        <f>(Data_global_temp_anomalies3[[#This Row],[Temperature Anomaly (deg C)]]-0.02*Data_global_temp_anomalies3[[#This Row],[Year]]+39.33)^2</f>
        <v>5.2900000000001828E-2</v>
      </c>
      <c r="D32">
        <f>(Data_global_temp_anomalies3[[#This Row],[Temperature Anomaly (deg C)]]-$F$18)^2</f>
        <v>3.675390625000005E-3</v>
      </c>
    </row>
    <row r="33" spans="1:4" x14ac:dyDescent="0.25">
      <c r="A33">
        <v>2001</v>
      </c>
      <c r="B33">
        <v>0.55000000000000004</v>
      </c>
      <c r="C33">
        <f>(Data_global_temp_anomalies3[[#This Row],[Temperature Anomaly (deg C)]]-0.02*Data_global_temp_anomalies3[[#This Row],[Year]]+39.33)^2</f>
        <v>1.9600000000002147E-2</v>
      </c>
      <c r="D33">
        <f>(Data_global_temp_anomalies3[[#This Row],[Temperature Anomaly (deg C)]]-$F$18)^2</f>
        <v>4.8128906250000025E-3</v>
      </c>
    </row>
    <row r="34" spans="1:4" x14ac:dyDescent="0.25">
      <c r="A34">
        <v>2002</v>
      </c>
      <c r="B34">
        <v>0.63</v>
      </c>
      <c r="C34">
        <f>(Data_global_temp_anomalies3[[#This Row],[Temperature Anomaly (deg C)]]-0.02*Data_global_temp_anomalies3[[#This Row],[Year]]+39.33)^2</f>
        <v>6.3999999999997271E-3</v>
      </c>
      <c r="D34">
        <f>(Data_global_temp_anomalies3[[#This Row],[Temperature Anomaly (deg C)]]-$F$18)^2</f>
        <v>2.2312890624999995E-2</v>
      </c>
    </row>
    <row r="35" spans="1:4" x14ac:dyDescent="0.25">
      <c r="A35">
        <v>2003</v>
      </c>
      <c r="B35">
        <v>0.62</v>
      </c>
      <c r="C35">
        <f>(Data_global_temp_anomalies3[[#This Row],[Temperature Anomaly (deg C)]]-0.02*Data_global_temp_anomalies3[[#This Row],[Year]]+39.33)^2</f>
        <v>1.2100000000001438E-2</v>
      </c>
      <c r="D35">
        <f>(Data_global_temp_anomalies3[[#This Row],[Temperature Anomaly (deg C)]]-$F$18)^2</f>
        <v>1.9425390624999993E-2</v>
      </c>
    </row>
    <row r="36" spans="1:4" x14ac:dyDescent="0.25">
      <c r="A36">
        <v>2004</v>
      </c>
      <c r="B36">
        <v>0.55000000000000004</v>
      </c>
      <c r="C36">
        <f>(Data_global_temp_anomalies3[[#This Row],[Temperature Anomaly (deg C)]]-0.02*Data_global_temp_anomalies3[[#This Row],[Year]]+39.33)^2</f>
        <v>4.0000000000001139E-2</v>
      </c>
      <c r="D36">
        <f>(Data_global_temp_anomalies3[[#This Row],[Temperature Anomaly (deg C)]]-$F$18)^2</f>
        <v>4.8128906250000025E-3</v>
      </c>
    </row>
    <row r="37" spans="1:4" x14ac:dyDescent="0.25">
      <c r="A37">
        <v>2005</v>
      </c>
      <c r="B37">
        <v>0.69</v>
      </c>
      <c r="C37">
        <f>(Data_global_temp_anomalies3[[#This Row],[Temperature Anomaly (deg C)]]-0.02*Data_global_temp_anomalies3[[#This Row],[Year]]+39.33)^2</f>
        <v>6.4000000000008642E-3</v>
      </c>
      <c r="D37">
        <f>(Data_global_temp_anomalies3[[#This Row],[Temperature Anomaly (deg C)]]-$F$18)^2</f>
        <v>4.3837890624999966E-2</v>
      </c>
    </row>
    <row r="38" spans="1:4" x14ac:dyDescent="0.25">
      <c r="A38">
        <v>2007</v>
      </c>
      <c r="B38">
        <v>0.66</v>
      </c>
      <c r="C38">
        <f>(Data_global_temp_anomalies3[[#This Row],[Temperature Anomaly (deg C)]]-0.02*Data_global_temp_anomalies3[[#This Row],[Year]]+39.33)^2</f>
        <v>2.2500000000001706E-2</v>
      </c>
      <c r="D38">
        <f>(Data_global_temp_anomalies3[[#This Row],[Temperature Anomaly (deg C)]]-$F$18)^2</f>
        <v>3.2175390625000001E-2</v>
      </c>
    </row>
    <row r="39" spans="1:4" x14ac:dyDescent="0.25">
      <c r="A39">
        <v>2008</v>
      </c>
      <c r="B39">
        <v>0.54</v>
      </c>
      <c r="C39">
        <f>(Data_global_temp_anomalies3[[#This Row],[Temperature Anomaly (deg C)]]-0.02*Data_global_temp_anomalies3[[#This Row],[Year]]+39.33)^2</f>
        <v>8.410000000000363E-2</v>
      </c>
      <c r="D39">
        <f>(Data_global_temp_anomalies3[[#This Row],[Temperature Anomaly (deg C)]]-$F$18)^2</f>
        <v>3.5253906250000012E-3</v>
      </c>
    </row>
    <row r="40" spans="1:4" x14ac:dyDescent="0.25">
      <c r="A40">
        <v>2009</v>
      </c>
      <c r="B40">
        <v>0.64</v>
      </c>
      <c r="C40">
        <f>(Data_global_temp_anomalies3[[#This Row],[Temperature Anomaly (deg C)]]-0.02*Data_global_temp_anomalies3[[#This Row],[Year]]+39.33)^2</f>
        <v>4.4100000000000361E-2</v>
      </c>
      <c r="D40">
        <f>(Data_global_temp_anomalies3[[#This Row],[Temperature Anomaly (deg C)]]-$F$18)^2</f>
        <v>2.5400390624999998E-2</v>
      </c>
    </row>
    <row r="41" spans="1:4" x14ac:dyDescent="0.25">
      <c r="A41">
        <v>2010</v>
      </c>
      <c r="B41">
        <v>0.71</v>
      </c>
      <c r="C41">
        <f>(Data_global_temp_anomalies3[[#This Row],[Temperature Anomaly (deg C)]]-0.02*Data_global_temp_anomalies3[[#This Row],[Year]]+39.33)^2</f>
        <v>2.5600000000001181E-2</v>
      </c>
      <c r="D41">
        <f>(Data_global_temp_anomalies3[[#This Row],[Temperature Anomaly (deg C)]]-$F$18)^2</f>
        <v>5.2612890624999971E-2</v>
      </c>
    </row>
    <row r="42" spans="1:4" x14ac:dyDescent="0.25">
      <c r="A42">
        <v>2011</v>
      </c>
      <c r="B42">
        <v>0.6</v>
      </c>
      <c r="C42">
        <f>(Data_global_temp_anomalies3[[#This Row],[Temperature Anomaly (deg C)]]-0.02*Data_global_temp_anomalies3[[#This Row],[Year]]+39.33)^2</f>
        <v>8.4099999999999508E-2</v>
      </c>
      <c r="D42">
        <f>(Data_global_temp_anomalies3[[#This Row],[Temperature Anomaly (deg C)]]-$F$18)^2</f>
        <v>1.4250390624999989E-2</v>
      </c>
    </row>
    <row r="43" spans="1:4" x14ac:dyDescent="0.25">
      <c r="A43">
        <v>2013</v>
      </c>
      <c r="B43">
        <v>0.65</v>
      </c>
      <c r="C43">
        <f>(Data_global_temp_anomalies3[[#This Row],[Temperature Anomaly (deg C)]]-0.02*Data_global_temp_anomalies3[[#This Row],[Year]]+39.33)^2</f>
        <v>7.8400000000000636E-2</v>
      </c>
      <c r="D43">
        <f>(Data_global_temp_anomalies3[[#This Row],[Temperature Anomaly (deg C)]]-$F$18)^2</f>
        <v>2.8687890625E-2</v>
      </c>
    </row>
    <row r="44" spans="1:4" x14ac:dyDescent="0.25">
      <c r="A44">
        <v>2014</v>
      </c>
      <c r="B44">
        <v>0.74</v>
      </c>
      <c r="C44">
        <f>(Data_global_temp_anomalies3[[#This Row],[Temperature Anomaly (deg C)]]-0.02*Data_global_temp_anomalies3[[#This Row],[Year]]+39.33)^2</f>
        <v>4.4100000000000361E-2</v>
      </c>
      <c r="D44">
        <f>(Data_global_temp_anomalies3[[#This Row],[Temperature Anomaly (deg C)]]-$F$18)^2</f>
        <v>6.7275390624999987E-2</v>
      </c>
    </row>
    <row r="45" spans="1:4" x14ac:dyDescent="0.25">
      <c r="A45">
        <v>2015</v>
      </c>
      <c r="B45">
        <v>0.87</v>
      </c>
      <c r="C45">
        <f>(Data_global_temp_anomalies3[[#This Row],[Temperature Anomaly (deg C)]]-0.02*Data_global_temp_anomalies3[[#This Row],[Year]]+39.33)^2</f>
        <v>1.0000000000001705E-2</v>
      </c>
      <c r="D45">
        <f>(Data_global_temp_anomalies3[[#This Row],[Temperature Anomaly (deg C)]]-$F$18)^2</f>
        <v>0.15161289062499997</v>
      </c>
    </row>
    <row r="46" spans="1:4" x14ac:dyDescent="0.25">
      <c r="A46">
        <v>2016</v>
      </c>
      <c r="B46">
        <v>0.99</v>
      </c>
      <c r="C46">
        <f>(Data_global_temp_anomalies3[[#This Row],[Temperature Anomaly (deg C)]]-0.02*Data_global_temp_anomalies3[[#This Row],[Year]]+39.33)^2</f>
        <v>0</v>
      </c>
      <c r="D46">
        <f>(Data_global_temp_anomalies3[[#This Row],[Temperature Anomaly (deg C)]]-$F$18)^2</f>
        <v>0.25946289062499989</v>
      </c>
    </row>
  </sheetData>
  <mergeCells count="22">
    <mergeCell ref="L4:N4"/>
    <mergeCell ref="G5:H5"/>
    <mergeCell ref="I5:K5"/>
    <mergeCell ref="L5:N5"/>
    <mergeCell ref="G2:H2"/>
    <mergeCell ref="I2:K2"/>
    <mergeCell ref="L2:N2"/>
    <mergeCell ref="G3:H3"/>
    <mergeCell ref="I3:K3"/>
    <mergeCell ref="L3:N3"/>
    <mergeCell ref="C11:K11"/>
    <mergeCell ref="A2:B2"/>
    <mergeCell ref="A3:B3"/>
    <mergeCell ref="A4:B4"/>
    <mergeCell ref="A5:B5"/>
    <mergeCell ref="A11:B11"/>
    <mergeCell ref="G4:H4"/>
    <mergeCell ref="I4:K4"/>
    <mergeCell ref="C2:E2"/>
    <mergeCell ref="C3:E3"/>
    <mergeCell ref="C4:E4"/>
    <mergeCell ref="C5:E5"/>
  </mergeCells>
  <phoneticPr fontId="3" type="noConversion"/>
  <pageMargins left="0.75" right="0.75" top="1" bottom="1" header="0.5" footer="0.5"/>
  <pageSetup scale="53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20" zoomScaleNormal="100" workbookViewId="0">
      <selection activeCell="I26" sqref="I26"/>
    </sheetView>
  </sheetViews>
  <sheetFormatPr defaultColWidth="10.6640625" defaultRowHeight="13.2" x14ac:dyDescent="0.25"/>
  <sheetData>
    <row r="1" spans="1:20" s="1" customFormat="1" ht="17.25" customHeight="1" x14ac:dyDescent="0.3">
      <c r="A1" s="11" t="s">
        <v>8</v>
      </c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5">
      <c r="A2" s="41" t="s">
        <v>16</v>
      </c>
      <c r="B2" s="42"/>
      <c r="C2" s="48" t="s">
        <v>24</v>
      </c>
      <c r="D2" s="48"/>
      <c r="E2" s="48"/>
      <c r="F2" s="18"/>
      <c r="G2" s="50"/>
      <c r="H2" s="50"/>
      <c r="I2" s="51" t="s">
        <v>17</v>
      </c>
      <c r="J2" s="51"/>
      <c r="K2" s="51"/>
      <c r="L2" s="51" t="s">
        <v>18</v>
      </c>
      <c r="M2" s="51"/>
      <c r="N2" s="51"/>
    </row>
    <row r="3" spans="1:20" s="1" customFormat="1" ht="17.25" customHeight="1" x14ac:dyDescent="0.25">
      <c r="A3" s="41" t="s">
        <v>19</v>
      </c>
      <c r="B3" s="42"/>
      <c r="C3" s="48" t="s">
        <v>25</v>
      </c>
      <c r="D3" s="48"/>
      <c r="E3" s="48"/>
      <c r="F3" s="18"/>
      <c r="G3" s="46" t="s">
        <v>20</v>
      </c>
      <c r="H3" s="46"/>
      <c r="I3" s="47"/>
      <c r="J3" s="47"/>
      <c r="K3" s="47"/>
      <c r="L3" s="49"/>
      <c r="M3" s="49"/>
      <c r="N3" s="49"/>
    </row>
    <row r="4" spans="1:20" s="1" customFormat="1" ht="17.25" customHeight="1" x14ac:dyDescent="0.25">
      <c r="A4" s="43" t="s">
        <v>21</v>
      </c>
      <c r="B4" s="44"/>
      <c r="C4" s="48" t="s">
        <v>26</v>
      </c>
      <c r="D4" s="48"/>
      <c r="E4" s="48"/>
      <c r="F4" s="18"/>
      <c r="G4" s="46" t="s">
        <v>22</v>
      </c>
      <c r="H4" s="46"/>
      <c r="I4" s="47"/>
      <c r="J4" s="47"/>
      <c r="K4" s="47"/>
      <c r="L4" s="49"/>
      <c r="M4" s="49"/>
      <c r="N4" s="49"/>
    </row>
    <row r="5" spans="1:20" s="1" customFormat="1" ht="17.25" customHeight="1" x14ac:dyDescent="0.25">
      <c r="A5" s="43" t="s">
        <v>6</v>
      </c>
      <c r="B5" s="44"/>
      <c r="C5" s="48" t="s">
        <v>27</v>
      </c>
      <c r="D5" s="48"/>
      <c r="E5" s="48"/>
      <c r="F5" s="18"/>
      <c r="G5" s="46" t="s">
        <v>23</v>
      </c>
      <c r="H5" s="46"/>
      <c r="I5" s="47"/>
      <c r="J5" s="47"/>
      <c r="K5" s="47"/>
      <c r="L5" s="49"/>
      <c r="M5" s="49"/>
      <c r="N5" s="49"/>
    </row>
    <row r="6" spans="1:20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4" x14ac:dyDescent="0.3">
      <c r="A7" s="19" t="s">
        <v>28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6"/>
    </row>
    <row r="8" spans="1:20" s="1" customFormat="1" ht="14.4" x14ac:dyDescent="0.3">
      <c r="A8" s="19" t="s">
        <v>4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6"/>
    </row>
    <row r="9" spans="1:20" s="1" customFormat="1" ht="14.4" x14ac:dyDescent="0.3">
      <c r="A9" s="19" t="s">
        <v>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6"/>
    </row>
    <row r="10" spans="1:20" s="1" customFormat="1" ht="14.4" x14ac:dyDescent="0.3">
      <c r="A10" s="10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5">
      <c r="A11" s="45" t="s">
        <v>7</v>
      </c>
      <c r="B11" s="45"/>
      <c r="C11" s="40"/>
      <c r="D11" s="40"/>
      <c r="E11" s="40"/>
      <c r="F11" s="40"/>
      <c r="G11" s="40"/>
      <c r="H11" s="40"/>
      <c r="I11" s="40"/>
      <c r="J11" s="40"/>
      <c r="K11" s="40"/>
      <c r="L11" s="7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5">
      <c r="A13" s="23" t="s">
        <v>2</v>
      </c>
      <c r="B13" s="23"/>
      <c r="C13" s="8"/>
      <c r="E13" s="21" t="s">
        <v>1</v>
      </c>
      <c r="F13" s="22"/>
      <c r="I13" s="23" t="s">
        <v>0</v>
      </c>
      <c r="J13" s="24"/>
      <c r="L13" s="8"/>
      <c r="O13" s="8"/>
      <c r="P13" s="8"/>
      <c r="Q13" s="8"/>
    </row>
    <row r="14" spans="1:20" x14ac:dyDescent="0.25">
      <c r="A14" s="31" t="s">
        <v>49</v>
      </c>
      <c r="B14" s="32" t="s">
        <v>33</v>
      </c>
      <c r="C14" s="30" t="s">
        <v>50</v>
      </c>
      <c r="D14" s="30" t="s">
        <v>51</v>
      </c>
      <c r="E14" s="30" t="s">
        <v>67</v>
      </c>
      <c r="F14" s="38" t="s">
        <v>68</v>
      </c>
    </row>
    <row r="15" spans="1:20" x14ac:dyDescent="0.25">
      <c r="A15" s="33">
        <v>1980</v>
      </c>
      <c r="B15" s="34">
        <v>0.27</v>
      </c>
      <c r="C15">
        <f>A15^2</f>
        <v>3920400</v>
      </c>
      <c r="D15">
        <f>B15*A15</f>
        <v>534.6</v>
      </c>
      <c r="E15">
        <f>0.0173*A15-34.0936</f>
        <v>0.16039999999999566</v>
      </c>
      <c r="F15" s="34">
        <f>(Data_global_temp_anomalies3[[#This Row],[Temperature Anomaly (deg C)]]-0.0173*Data_global_temp_anomalies3[[#This Row],[Year]]+34.0936)^2</f>
        <v>1.2012160000001637E-2</v>
      </c>
      <c r="I15" s="30" t="s">
        <v>52</v>
      </c>
    </row>
    <row r="16" spans="1:20" x14ac:dyDescent="0.25">
      <c r="A16" s="35">
        <v>1981</v>
      </c>
      <c r="B16" s="36">
        <v>0.33</v>
      </c>
      <c r="C16">
        <f t="shared" ref="C16:C46" si="0">A16^2</f>
        <v>3924361</v>
      </c>
      <c r="D16">
        <f t="shared" ref="D16:D46" si="1">B16*A16</f>
        <v>653.73</v>
      </c>
      <c r="E16">
        <f t="shared" ref="E16:E47" si="2">0.0173*A16-34.0936</f>
        <v>0.17769999999999442</v>
      </c>
      <c r="F16" s="34">
        <f>(Data_global_temp_anomalies3[[#This Row],[Temperature Anomaly (deg C)]]-0.0173*Data_global_temp_anomalies3[[#This Row],[Year]]+34.0936)^2</f>
        <v>2.319529000000118E-2</v>
      </c>
      <c r="I16" s="30" t="s">
        <v>55</v>
      </c>
    </row>
    <row r="17" spans="1:10" ht="66" customHeight="1" x14ac:dyDescent="0.25">
      <c r="A17" s="33">
        <v>1982</v>
      </c>
      <c r="B17" s="34">
        <v>0.13</v>
      </c>
      <c r="C17">
        <f t="shared" si="0"/>
        <v>3928324</v>
      </c>
      <c r="D17">
        <f t="shared" si="1"/>
        <v>257.66000000000003</v>
      </c>
      <c r="E17">
        <f t="shared" si="2"/>
        <v>0.19499999999999318</v>
      </c>
      <c r="F17" s="34">
        <f>(Data_global_temp_anomalies3[[#This Row],[Temperature Anomaly (deg C)]]-0.0173*Data_global_temp_anomalies3[[#This Row],[Year]]+34.0936)^2</f>
        <v>4.2249999999987809E-3</v>
      </c>
      <c r="I17" s="52" t="s">
        <v>63</v>
      </c>
      <c r="J17" s="52"/>
    </row>
    <row r="18" spans="1:10" x14ac:dyDescent="0.25">
      <c r="A18" s="35">
        <v>1983</v>
      </c>
      <c r="B18" s="36">
        <v>0.3</v>
      </c>
      <c r="C18">
        <f t="shared" si="0"/>
        <v>3932289</v>
      </c>
      <c r="D18">
        <f t="shared" si="1"/>
        <v>594.9</v>
      </c>
      <c r="E18">
        <f t="shared" si="2"/>
        <v>0.21229999999999905</v>
      </c>
      <c r="F18" s="34">
        <f>(Data_global_temp_anomalies3[[#This Row],[Temperature Anomaly (deg C)]]-0.0173*Data_global_temp_anomalies3[[#This Row],[Year]]+34.0936)^2</f>
        <v>7.6912899999996686E-3</v>
      </c>
      <c r="I18" s="38" t="s">
        <v>57</v>
      </c>
    </row>
    <row r="19" spans="1:10" x14ac:dyDescent="0.25">
      <c r="A19" s="33">
        <v>1984</v>
      </c>
      <c r="B19" s="34">
        <v>0.15</v>
      </c>
      <c r="C19">
        <f t="shared" si="0"/>
        <v>3936256</v>
      </c>
      <c r="D19">
        <f t="shared" si="1"/>
        <v>297.59999999999997</v>
      </c>
      <c r="E19">
        <f t="shared" si="2"/>
        <v>0.22959999999999781</v>
      </c>
      <c r="F19" s="34">
        <f>(Data_global_temp_anomalies3[[#This Row],[Temperature Anomaly (deg C)]]-0.0173*Data_global_temp_anomalies3[[#This Row],[Year]]+34.0936)^2</f>
        <v>6.3361599999998772E-3</v>
      </c>
      <c r="I19" s="38" t="s">
        <v>59</v>
      </c>
    </row>
    <row r="20" spans="1:10" x14ac:dyDescent="0.25">
      <c r="A20" s="35">
        <v>1986</v>
      </c>
      <c r="B20" s="36">
        <v>0.19</v>
      </c>
      <c r="C20">
        <f t="shared" si="0"/>
        <v>3944196</v>
      </c>
      <c r="D20">
        <f t="shared" si="1"/>
        <v>377.34000000000003</v>
      </c>
      <c r="E20">
        <f t="shared" si="2"/>
        <v>0.26419999999999533</v>
      </c>
      <c r="F20" s="34">
        <f>(Data_global_temp_anomalies3[[#This Row],[Temperature Anomaly (deg C)]]-0.0173*Data_global_temp_anomalies3[[#This Row],[Year]]+34.0936)^2</f>
        <v>5.5056399999996444E-3</v>
      </c>
      <c r="I20" s="38" t="s">
        <v>64</v>
      </c>
    </row>
    <row r="21" spans="1:10" x14ac:dyDescent="0.25">
      <c r="A21" s="33">
        <v>1987</v>
      </c>
      <c r="B21" s="34">
        <v>0.33</v>
      </c>
      <c r="C21">
        <f t="shared" si="0"/>
        <v>3948169</v>
      </c>
      <c r="D21">
        <f t="shared" si="1"/>
        <v>655.71</v>
      </c>
      <c r="E21">
        <f t="shared" si="2"/>
        <v>0.28149999999999409</v>
      </c>
      <c r="F21" s="34">
        <f>(Data_global_temp_anomalies3[[#This Row],[Temperature Anomaly (deg C)]]-0.0173*Data_global_temp_anomalies3[[#This Row],[Year]]+34.0936)^2</f>
        <v>2.3522500000004078E-3</v>
      </c>
      <c r="I21" s="38" t="s">
        <v>75</v>
      </c>
    </row>
    <row r="22" spans="1:10" x14ac:dyDescent="0.25">
      <c r="A22" s="35">
        <v>1988</v>
      </c>
      <c r="B22" s="36">
        <v>0.41</v>
      </c>
      <c r="C22">
        <f t="shared" si="0"/>
        <v>3952144</v>
      </c>
      <c r="D22">
        <f t="shared" si="1"/>
        <v>815.07999999999993</v>
      </c>
      <c r="E22">
        <f t="shared" si="2"/>
        <v>0.29879999999999995</v>
      </c>
      <c r="F22" s="34">
        <f>(Data_global_temp_anomalies3[[#This Row],[Temperature Anomaly (deg C)]]-0.0173*Data_global_temp_anomalies3[[#This Row],[Year]]+34.0936)^2</f>
        <v>1.2365439999999252E-2</v>
      </c>
    </row>
    <row r="23" spans="1:10" x14ac:dyDescent="0.25">
      <c r="A23" s="33">
        <v>1989</v>
      </c>
      <c r="B23" s="34">
        <v>0.28000000000000003</v>
      </c>
      <c r="C23">
        <f t="shared" si="0"/>
        <v>3956121</v>
      </c>
      <c r="D23">
        <f t="shared" si="1"/>
        <v>556.92000000000007</v>
      </c>
      <c r="E23">
        <f t="shared" si="2"/>
        <v>0.31609999999999872</v>
      </c>
      <c r="F23" s="34">
        <f>(Data_global_temp_anomalies3[[#This Row],[Temperature Anomaly (deg C)]]-0.0173*Data_global_temp_anomalies3[[#This Row],[Year]]+34.0936)^2</f>
        <v>1.3032099999998252E-3</v>
      </c>
      <c r="I23" s="30" t="s">
        <v>66</v>
      </c>
      <c r="J23">
        <f>SUM(Data_global_temp_anomalies3[(yi-yaverage)^2])</f>
        <v>1.4113874999999998</v>
      </c>
    </row>
    <row r="24" spans="1:10" x14ac:dyDescent="0.25">
      <c r="A24" s="35">
        <v>1990</v>
      </c>
      <c r="B24" s="36">
        <v>0.44</v>
      </c>
      <c r="C24">
        <f t="shared" si="0"/>
        <v>3960100</v>
      </c>
      <c r="D24">
        <f t="shared" si="1"/>
        <v>875.6</v>
      </c>
      <c r="E24">
        <f t="shared" si="2"/>
        <v>0.33339999999999748</v>
      </c>
      <c r="F24" s="34">
        <f>(Data_global_temp_anomalies3[[#This Row],[Temperature Anomaly (deg C)]]-0.0173*Data_global_temp_anomalies3[[#This Row],[Year]]+34.0936)^2</f>
        <v>1.1363560000000054E-2</v>
      </c>
      <c r="I24" s="30" t="s">
        <v>65</v>
      </c>
      <c r="J24">
        <f>SUM(F15:F46)</f>
        <v>0.28654248000000149</v>
      </c>
    </row>
    <row r="25" spans="1:10" x14ac:dyDescent="0.25">
      <c r="A25" s="33">
        <v>1991</v>
      </c>
      <c r="B25" s="34">
        <v>0.43</v>
      </c>
      <c r="C25">
        <f t="shared" si="0"/>
        <v>3964081</v>
      </c>
      <c r="D25">
        <f t="shared" si="1"/>
        <v>856.13</v>
      </c>
      <c r="E25">
        <f t="shared" si="2"/>
        <v>0.35069999999999624</v>
      </c>
      <c r="F25" s="34">
        <f>(Data_global_temp_anomalies3[[#This Row],[Temperature Anomaly (deg C)]]-0.0173*Data_global_temp_anomalies3[[#This Row],[Year]]+34.0936)^2</f>
        <v>6.2884900000005515E-3</v>
      </c>
      <c r="I25" s="30" t="s">
        <v>69</v>
      </c>
      <c r="J25">
        <f>1-J24/J23</f>
        <v>0.79697816510348751</v>
      </c>
    </row>
    <row r="26" spans="1:10" x14ac:dyDescent="0.25">
      <c r="A26" s="35">
        <v>1992</v>
      </c>
      <c r="B26" s="36">
        <v>0.23</v>
      </c>
      <c r="C26">
        <f t="shared" si="0"/>
        <v>3968064</v>
      </c>
      <c r="D26">
        <f t="shared" si="1"/>
        <v>458.16</v>
      </c>
      <c r="E26">
        <f t="shared" si="2"/>
        <v>0.367999999999995</v>
      </c>
      <c r="F26" s="34">
        <f>(Data_global_temp_anomalies3[[#This Row],[Temperature Anomaly (deg C)]]-0.0173*Data_global_temp_anomalies3[[#This Row],[Year]]+34.0936)^2</f>
        <v>1.9043999999999481E-2</v>
      </c>
    </row>
    <row r="27" spans="1:10" x14ac:dyDescent="0.25">
      <c r="A27" s="33">
        <v>1993</v>
      </c>
      <c r="B27" s="34">
        <v>0.24</v>
      </c>
      <c r="C27">
        <f t="shared" si="0"/>
        <v>3972049</v>
      </c>
      <c r="D27">
        <f t="shared" si="1"/>
        <v>478.32</v>
      </c>
      <c r="E27">
        <f t="shared" si="2"/>
        <v>0.38529999999999376</v>
      </c>
      <c r="F27" s="34">
        <f>(Data_global_temp_anomalies3[[#This Row],[Temperature Anomaly (deg C)]]-0.0173*Data_global_temp_anomalies3[[#This Row],[Year]]+34.0936)^2</f>
        <v>2.111208999999761E-2</v>
      </c>
    </row>
    <row r="28" spans="1:10" x14ac:dyDescent="0.25">
      <c r="A28" s="35">
        <v>1994</v>
      </c>
      <c r="B28" s="36">
        <v>0.32</v>
      </c>
      <c r="C28">
        <f t="shared" si="0"/>
        <v>3976036</v>
      </c>
      <c r="D28">
        <f t="shared" si="1"/>
        <v>638.08000000000004</v>
      </c>
      <c r="E28">
        <f t="shared" si="2"/>
        <v>0.40259999999999962</v>
      </c>
      <c r="F28" s="34">
        <f>(Data_global_temp_anomalies3[[#This Row],[Temperature Anomaly (deg C)]]-0.0173*Data_global_temp_anomalies3[[#This Row],[Year]]+34.0936)^2</f>
        <v>6.8227599999998913E-3</v>
      </c>
    </row>
    <row r="29" spans="1:10" x14ac:dyDescent="0.25">
      <c r="A29" s="33">
        <v>1996</v>
      </c>
      <c r="B29" s="34">
        <v>0.35</v>
      </c>
      <c r="C29">
        <f t="shared" si="0"/>
        <v>3984016</v>
      </c>
      <c r="D29">
        <f t="shared" si="1"/>
        <v>698.59999999999991</v>
      </c>
      <c r="E29">
        <f t="shared" si="2"/>
        <v>0.43719999999999715</v>
      </c>
      <c r="F29" s="34">
        <f>(Data_global_temp_anomalies3[[#This Row],[Temperature Anomaly (deg C)]]-0.0173*Data_global_temp_anomalies3[[#This Row],[Year]]+34.0936)^2</f>
        <v>7.6038399999992547E-3</v>
      </c>
    </row>
    <row r="30" spans="1:10" x14ac:dyDescent="0.25">
      <c r="A30" s="35">
        <v>1997</v>
      </c>
      <c r="B30" s="36">
        <v>0.48</v>
      </c>
      <c r="C30">
        <f t="shared" si="0"/>
        <v>3988009</v>
      </c>
      <c r="D30">
        <f t="shared" si="1"/>
        <v>958.56</v>
      </c>
      <c r="E30">
        <f t="shared" si="2"/>
        <v>0.45449999999999591</v>
      </c>
      <c r="F30" s="34">
        <f>(Data_global_temp_anomalies3[[#This Row],[Temperature Anomaly (deg C)]]-0.0173*Data_global_temp_anomalies3[[#This Row],[Year]]+34.0936)^2</f>
        <v>6.5025000000004933E-4</v>
      </c>
    </row>
    <row r="31" spans="1:10" x14ac:dyDescent="0.25">
      <c r="A31" s="33">
        <v>1998</v>
      </c>
      <c r="B31" s="34">
        <v>0.64</v>
      </c>
      <c r="C31">
        <f t="shared" si="0"/>
        <v>3992004</v>
      </c>
      <c r="D31">
        <f t="shared" si="1"/>
        <v>1278.72</v>
      </c>
      <c r="E31">
        <f t="shared" si="2"/>
        <v>0.47179999999999467</v>
      </c>
      <c r="F31" s="34">
        <f>(Data_global_temp_anomalies3[[#This Row],[Temperature Anomaly (deg C)]]-0.0173*Data_global_temp_anomalies3[[#This Row],[Year]]+34.0936)^2</f>
        <v>2.8291240000001983E-2</v>
      </c>
    </row>
    <row r="32" spans="1:10" x14ac:dyDescent="0.25">
      <c r="A32" s="35">
        <v>1999</v>
      </c>
      <c r="B32" s="36">
        <v>0.42</v>
      </c>
      <c r="C32">
        <f t="shared" si="0"/>
        <v>3996001</v>
      </c>
      <c r="D32">
        <f t="shared" si="1"/>
        <v>839.57999999999993</v>
      </c>
      <c r="E32">
        <f t="shared" si="2"/>
        <v>0.48909999999999343</v>
      </c>
      <c r="F32" s="34">
        <f>(Data_global_temp_anomalies3[[#This Row],[Temperature Anomaly (deg C)]]-0.0173*Data_global_temp_anomalies3[[#This Row],[Year]]+34.0936)^2</f>
        <v>4.7748099999988559E-3</v>
      </c>
    </row>
    <row r="33" spans="1:6" x14ac:dyDescent="0.25">
      <c r="A33" s="33">
        <v>2001</v>
      </c>
      <c r="B33" s="34">
        <v>0.55000000000000004</v>
      </c>
      <c r="C33">
        <f t="shared" si="0"/>
        <v>4004001</v>
      </c>
      <c r="D33">
        <f t="shared" si="1"/>
        <v>1100.5500000000002</v>
      </c>
      <c r="E33">
        <f t="shared" si="2"/>
        <v>0.52369999999999806</v>
      </c>
      <c r="F33" s="34">
        <f>(Data_global_temp_anomalies3[[#This Row],[Temperature Anomaly (deg C)]]-0.0173*Data_global_temp_anomalies3[[#This Row],[Year]]+34.0936)^2</f>
        <v>6.9168999999995274E-4</v>
      </c>
    </row>
    <row r="34" spans="1:6" x14ac:dyDescent="0.25">
      <c r="A34" s="35">
        <v>2002</v>
      </c>
      <c r="B34" s="36">
        <v>0.63</v>
      </c>
      <c r="C34">
        <f t="shared" si="0"/>
        <v>4008004</v>
      </c>
      <c r="D34">
        <f t="shared" si="1"/>
        <v>1261.26</v>
      </c>
      <c r="E34">
        <f t="shared" si="2"/>
        <v>0.54099999999999682</v>
      </c>
      <c r="F34" s="34">
        <f>(Data_global_temp_anomalies3[[#This Row],[Temperature Anomaly (deg C)]]-0.0173*Data_global_temp_anomalies3[[#This Row],[Year]]+34.0936)^2</f>
        <v>7.9210000000010227E-3</v>
      </c>
    </row>
    <row r="35" spans="1:6" x14ac:dyDescent="0.25">
      <c r="A35" s="33">
        <v>2003</v>
      </c>
      <c r="B35" s="34">
        <v>0.62</v>
      </c>
      <c r="C35">
        <f t="shared" si="0"/>
        <v>4012009</v>
      </c>
      <c r="D35">
        <f t="shared" si="1"/>
        <v>1241.8599999999999</v>
      </c>
      <c r="E35">
        <f t="shared" si="2"/>
        <v>0.55829999999999558</v>
      </c>
      <c r="F35" s="34">
        <f>(Data_global_temp_anomalies3[[#This Row],[Temperature Anomaly (deg C)]]-0.0173*Data_global_temp_anomalies3[[#This Row],[Year]]+34.0936)^2</f>
        <v>3.8068900000002301E-3</v>
      </c>
    </row>
    <row r="36" spans="1:6" x14ac:dyDescent="0.25">
      <c r="A36" s="35">
        <v>2004</v>
      </c>
      <c r="B36" s="36">
        <v>0.55000000000000004</v>
      </c>
      <c r="C36">
        <f t="shared" si="0"/>
        <v>4016016</v>
      </c>
      <c r="D36">
        <f t="shared" si="1"/>
        <v>1102.2</v>
      </c>
      <c r="E36">
        <f t="shared" si="2"/>
        <v>0.57559999999999434</v>
      </c>
      <c r="F36" s="34">
        <f>(Data_global_temp_anomalies3[[#This Row],[Temperature Anomaly (deg C)]]-0.0173*Data_global_temp_anomalies3[[#This Row],[Year]]+34.0936)^2</f>
        <v>6.553599999998556E-4</v>
      </c>
    </row>
    <row r="37" spans="1:6" x14ac:dyDescent="0.25">
      <c r="A37" s="33">
        <v>2005</v>
      </c>
      <c r="B37" s="34">
        <v>0.69</v>
      </c>
      <c r="C37">
        <f t="shared" si="0"/>
        <v>4020025</v>
      </c>
      <c r="D37">
        <f t="shared" si="1"/>
        <v>1383.4499999999998</v>
      </c>
      <c r="E37">
        <f t="shared" si="2"/>
        <v>0.5929000000000002</v>
      </c>
      <c r="F37" s="34">
        <f>(Data_global_temp_anomalies3[[#This Row],[Temperature Anomaly (deg C)]]-0.0173*Data_global_temp_anomalies3[[#This Row],[Year]]+34.0936)^2</f>
        <v>9.4284099999995194E-3</v>
      </c>
    </row>
    <row r="38" spans="1:6" x14ac:dyDescent="0.25">
      <c r="A38" s="35">
        <v>2007</v>
      </c>
      <c r="B38" s="36">
        <v>0.66</v>
      </c>
      <c r="C38">
        <f t="shared" si="0"/>
        <v>4028049</v>
      </c>
      <c r="D38">
        <f t="shared" si="1"/>
        <v>1324.6200000000001</v>
      </c>
      <c r="E38">
        <f t="shared" si="2"/>
        <v>0.62749999999999773</v>
      </c>
      <c r="F38" s="34">
        <f>(Data_global_temp_anomalies3[[#This Row],[Temperature Anomaly (deg C)]]-0.0173*Data_global_temp_anomalies3[[#This Row],[Year]]+34.0936)^2</f>
        <v>1.0562499999999262E-3</v>
      </c>
    </row>
    <row r="39" spans="1:6" x14ac:dyDescent="0.25">
      <c r="A39" s="33">
        <v>2008</v>
      </c>
      <c r="B39" s="34">
        <v>0.54</v>
      </c>
      <c r="C39">
        <f t="shared" si="0"/>
        <v>4032064</v>
      </c>
      <c r="D39">
        <f t="shared" si="1"/>
        <v>1084.3200000000002</v>
      </c>
      <c r="E39">
        <f t="shared" si="2"/>
        <v>0.64479999999999649</v>
      </c>
      <c r="F39" s="34">
        <f>(Data_global_temp_anomalies3[[#This Row],[Temperature Anomaly (deg C)]]-0.0173*Data_global_temp_anomalies3[[#This Row],[Year]]+34.0936)^2</f>
        <v>1.0983039999999443E-2</v>
      </c>
    </row>
    <row r="40" spans="1:6" x14ac:dyDescent="0.25">
      <c r="A40" s="35">
        <v>2009</v>
      </c>
      <c r="B40" s="36">
        <v>0.64</v>
      </c>
      <c r="C40">
        <f t="shared" si="0"/>
        <v>4036081</v>
      </c>
      <c r="D40">
        <f t="shared" si="1"/>
        <v>1285.76</v>
      </c>
      <c r="E40">
        <f t="shared" si="2"/>
        <v>0.66209999999999525</v>
      </c>
      <c r="F40" s="34">
        <f>(Data_global_temp_anomalies3[[#This Row],[Temperature Anomaly (deg C)]]-0.0173*Data_global_temp_anomalies3[[#This Row],[Year]]+34.0936)^2</f>
        <v>4.8840999999976483E-4</v>
      </c>
    </row>
    <row r="41" spans="1:6" x14ac:dyDescent="0.25">
      <c r="A41" s="33">
        <v>2010</v>
      </c>
      <c r="B41" s="34">
        <v>0.71</v>
      </c>
      <c r="C41">
        <f t="shared" si="0"/>
        <v>4040100</v>
      </c>
      <c r="D41">
        <f t="shared" si="1"/>
        <v>1427.1</v>
      </c>
      <c r="E41">
        <f t="shared" si="2"/>
        <v>0.67939999999999401</v>
      </c>
      <c r="F41" s="34">
        <f>(Data_global_temp_anomalies3[[#This Row],[Temperature Anomaly (deg C)]]-0.0173*Data_global_temp_anomalies3[[#This Row],[Year]]+34.0936)^2</f>
        <v>9.3636000000041884E-4</v>
      </c>
    </row>
    <row r="42" spans="1:6" x14ac:dyDescent="0.25">
      <c r="A42" s="35">
        <v>2011</v>
      </c>
      <c r="B42" s="36">
        <v>0.6</v>
      </c>
      <c r="C42">
        <f t="shared" si="0"/>
        <v>4044121</v>
      </c>
      <c r="D42">
        <f t="shared" si="1"/>
        <v>1206.5999999999999</v>
      </c>
      <c r="E42">
        <f t="shared" si="2"/>
        <v>0.69669999999999987</v>
      </c>
      <c r="F42" s="34">
        <f>(Data_global_temp_anomalies3[[#This Row],[Temperature Anomaly (deg C)]]-0.0173*Data_global_temp_anomalies3[[#This Row],[Year]]+34.0936)^2</f>
        <v>9.3508899999997005E-3</v>
      </c>
    </row>
    <row r="43" spans="1:6" x14ac:dyDescent="0.25">
      <c r="A43" s="33">
        <v>2013</v>
      </c>
      <c r="B43" s="34">
        <v>0.65</v>
      </c>
      <c r="C43">
        <f t="shared" si="0"/>
        <v>4052169</v>
      </c>
      <c r="D43">
        <f t="shared" si="1"/>
        <v>1308.45</v>
      </c>
      <c r="E43">
        <f t="shared" si="2"/>
        <v>0.7312999999999974</v>
      </c>
      <c r="F43" s="34">
        <f>(Data_global_temp_anomalies3[[#This Row],[Temperature Anomaly (deg C)]]-0.0173*Data_global_temp_anomalies3[[#This Row],[Year]]+34.0936)^2</f>
        <v>6.609689999999808E-3</v>
      </c>
    </row>
    <row r="44" spans="1:6" x14ac:dyDescent="0.25">
      <c r="A44" s="35">
        <v>2014</v>
      </c>
      <c r="B44" s="36">
        <v>0.74</v>
      </c>
      <c r="C44">
        <f t="shared" si="0"/>
        <v>4056196</v>
      </c>
      <c r="D44">
        <f t="shared" si="1"/>
        <v>1490.36</v>
      </c>
      <c r="E44">
        <f t="shared" si="2"/>
        <v>0.74859999999999616</v>
      </c>
      <c r="F44" s="34">
        <f>(Data_global_temp_anomalies3[[#This Row],[Temperature Anomaly (deg C)]]-0.0173*Data_global_temp_anomalies3[[#This Row],[Year]]+34.0936)^2</f>
        <v>7.3959999999899688E-5</v>
      </c>
    </row>
    <row r="45" spans="1:6" x14ac:dyDescent="0.25">
      <c r="A45" s="33">
        <v>2015</v>
      </c>
      <c r="B45" s="34">
        <v>0.87</v>
      </c>
      <c r="C45">
        <f t="shared" si="0"/>
        <v>4060225</v>
      </c>
      <c r="D45">
        <f t="shared" si="1"/>
        <v>1753.05</v>
      </c>
      <c r="E45">
        <f t="shared" si="2"/>
        <v>0.76589999999999492</v>
      </c>
      <c r="F45" s="34">
        <f>(Data_global_temp_anomalies3[[#This Row],[Temperature Anomaly (deg C)]]-0.0173*Data_global_temp_anomalies3[[#This Row],[Year]]+34.0936)^2</f>
        <v>1.0836810000000526E-2</v>
      </c>
    </row>
    <row r="46" spans="1:6" x14ac:dyDescent="0.25">
      <c r="A46" s="35">
        <v>2016</v>
      </c>
      <c r="B46" s="36">
        <v>0.99</v>
      </c>
      <c r="C46">
        <f t="shared" si="0"/>
        <v>4064256</v>
      </c>
      <c r="D46">
        <f t="shared" si="1"/>
        <v>1995.84</v>
      </c>
      <c r="E46">
        <f t="shared" si="2"/>
        <v>0.78319999999999368</v>
      </c>
      <c r="F46" s="34">
        <f>(Data_global_temp_anomalies3[[#This Row],[Temperature Anomaly (deg C)]]-0.0173*Data_global_temp_anomalies3[[#This Row],[Year]]+34.0936)^2</f>
        <v>4.2766240000003439E-2</v>
      </c>
    </row>
    <row r="47" spans="1:6" x14ac:dyDescent="0.25">
      <c r="A47" s="30" t="s">
        <v>56</v>
      </c>
      <c r="B47" s="30" t="s">
        <v>58</v>
      </c>
      <c r="C47" s="30" t="s">
        <v>53</v>
      </c>
      <c r="D47" s="30" t="s">
        <v>54</v>
      </c>
      <c r="E47" t="e">
        <f t="shared" si="2"/>
        <v>#VALUE!</v>
      </c>
      <c r="F47" s="34">
        <f>SUM(F15:F46)</f>
        <v>0.28654248000000149</v>
      </c>
    </row>
    <row r="48" spans="1:6" x14ac:dyDescent="0.25">
      <c r="A48">
        <f>SUM(A14:A46)</f>
        <v>63928</v>
      </c>
      <c r="B48">
        <f>SUM(B15:B46)</f>
        <v>15.38</v>
      </c>
      <c r="C48" s="30" t="s">
        <v>73</v>
      </c>
      <c r="D48" s="30">
        <f>SUM(D15:D46)</f>
        <v>30790.709999999995</v>
      </c>
    </row>
  </sheetData>
  <mergeCells count="23">
    <mergeCell ref="I17:J17"/>
    <mergeCell ref="A2:B2"/>
    <mergeCell ref="C2:E2"/>
    <mergeCell ref="G2:H2"/>
    <mergeCell ref="I2:K2"/>
    <mergeCell ref="A11:B11"/>
    <mergeCell ref="C11:K11"/>
    <mergeCell ref="L2:N2"/>
    <mergeCell ref="A3:B3"/>
    <mergeCell ref="C3:E3"/>
    <mergeCell ref="G3:H3"/>
    <mergeCell ref="I3:K3"/>
    <mergeCell ref="L3:N3"/>
    <mergeCell ref="L5:N5"/>
    <mergeCell ref="A4:B4"/>
    <mergeCell ref="C4:E4"/>
    <mergeCell ref="G4:H4"/>
    <mergeCell ref="I4:K4"/>
    <mergeCell ref="L4:N4"/>
    <mergeCell ref="A5:B5"/>
    <mergeCell ref="C5:E5"/>
    <mergeCell ref="G5:H5"/>
    <mergeCell ref="I5:K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abSelected="1" topLeftCell="A28" workbookViewId="0">
      <selection activeCell="E36" sqref="E36"/>
    </sheetView>
  </sheetViews>
  <sheetFormatPr defaultRowHeight="13.2" x14ac:dyDescent="0.25"/>
  <sheetData>
    <row r="1" spans="1:11" ht="16.5" customHeight="1" x14ac:dyDescent="0.25">
      <c r="A1" s="56" t="s">
        <v>15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x14ac:dyDescent="0.25">
      <c r="A2" s="59" t="s">
        <v>13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A3" s="12" t="s">
        <v>12</v>
      </c>
      <c r="B3" s="30" t="s">
        <v>39</v>
      </c>
    </row>
    <row r="4" spans="1:11" x14ac:dyDescent="0.25">
      <c r="A4" s="12" t="s">
        <v>9</v>
      </c>
      <c r="B4">
        <f>SUM(Data_global_temp_anomalies3[error square])</f>
        <v>0.97540000000002869</v>
      </c>
    </row>
    <row r="5" spans="1:11" x14ac:dyDescent="0.25">
      <c r="A5" s="12" t="s">
        <v>10</v>
      </c>
      <c r="B5">
        <f>SUM(Data_global_temp_anomalies3[(yi-yaverage)^2])</f>
        <v>1.4113874999999998</v>
      </c>
    </row>
    <row r="6" spans="1:11" x14ac:dyDescent="0.25">
      <c r="A6" s="12" t="s">
        <v>11</v>
      </c>
      <c r="B6" s="30">
        <f>1-B4/B5</f>
        <v>0.30890701525978592</v>
      </c>
    </row>
    <row r="7" spans="1:11" x14ac:dyDescent="0.25">
      <c r="A7" s="12"/>
      <c r="B7" s="14"/>
    </row>
    <row r="9" spans="1:11" x14ac:dyDescent="0.25">
      <c r="A9" s="57" t="s">
        <v>14</v>
      </c>
      <c r="B9" s="57"/>
      <c r="C9" s="57"/>
      <c r="D9" s="57"/>
      <c r="E9" s="57"/>
      <c r="F9" s="57"/>
      <c r="G9" s="57"/>
      <c r="H9" s="57"/>
      <c r="I9" s="57"/>
      <c r="J9" s="57"/>
      <c r="K9" s="57"/>
    </row>
    <row r="10" spans="1:11" x14ac:dyDescent="0.25">
      <c r="A10" s="54" t="s">
        <v>46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1" ht="13.2" customHeight="1" x14ac:dyDescent="0.25">
      <c r="A13" s="58" t="s">
        <v>45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27" customHeight="1" x14ac:dyDescent="0.25">
      <c r="A14" s="16">
        <v>1995</v>
      </c>
      <c r="B14">
        <f>0.0253*1995-50</f>
        <v>0.47350000000000136</v>
      </c>
      <c r="C14" s="25" t="s">
        <v>48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13"/>
    </row>
    <row r="17" spans="1:11" x14ac:dyDescent="0.25">
      <c r="A17" s="27" t="s">
        <v>42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6" t="s">
        <v>74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21" spans="1:11" x14ac:dyDescent="0.25">
      <c r="A21" s="27" t="s">
        <v>43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A22" s="12" t="s">
        <v>12</v>
      </c>
      <c r="B22" s="13" t="s">
        <v>70</v>
      </c>
    </row>
    <row r="23" spans="1:11" ht="39.6" x14ac:dyDescent="0.25">
      <c r="A23" s="12" t="s">
        <v>9</v>
      </c>
      <c r="B23" s="37" t="s">
        <v>77</v>
      </c>
    </row>
    <row r="24" spans="1:11" x14ac:dyDescent="0.25">
      <c r="A24" s="12" t="s">
        <v>10</v>
      </c>
      <c r="B24">
        <f>SUM(Data_global_temp_anomalies3[(yi-yaverage)^2])</f>
        <v>1.4113874999999998</v>
      </c>
    </row>
    <row r="25" spans="1:11" ht="39.6" x14ac:dyDescent="0.25">
      <c r="A25" s="12" t="s">
        <v>11</v>
      </c>
      <c r="B25" s="39" t="s">
        <v>76</v>
      </c>
    </row>
    <row r="28" spans="1:11" ht="27.75" customHeight="1" x14ac:dyDescent="0.25">
      <c r="A28" s="58" t="s">
        <v>71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1:11" ht="27" customHeight="1" x14ac:dyDescent="0.25">
      <c r="A29" s="16">
        <v>1995</v>
      </c>
      <c r="B29" s="25">
        <f>0.0173*1995-34.0936</f>
        <v>0.41989999999999839</v>
      </c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7" customHeight="1" x14ac:dyDescent="0.25">
      <c r="A30" s="16">
        <v>2020</v>
      </c>
      <c r="B30" s="29">
        <f>0.0173*2020-34.0936</f>
        <v>0.85239999999999583</v>
      </c>
      <c r="C30" s="29"/>
      <c r="D30" s="29"/>
      <c r="E30" s="29"/>
      <c r="F30" s="29"/>
      <c r="G30" s="29"/>
      <c r="H30" s="29"/>
      <c r="I30" s="29"/>
      <c r="J30" s="29"/>
      <c r="K30" s="29"/>
    </row>
    <row r="33" spans="1:11" ht="27.75" customHeight="1" x14ac:dyDescent="0.25">
      <c r="A33" s="28" t="s">
        <v>44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2.75" customHeight="1" x14ac:dyDescent="0.25">
      <c r="A34" s="53" t="s">
        <v>72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</sheetData>
  <mergeCells count="7">
    <mergeCell ref="A34:K34"/>
    <mergeCell ref="A10:K10"/>
    <mergeCell ref="A1:K1"/>
    <mergeCell ref="A9:K9"/>
    <mergeCell ref="A13:K13"/>
    <mergeCell ref="A2:K2"/>
    <mergeCell ref="A28:K28"/>
  </mergeCells>
  <phoneticPr fontId="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A o F A A B Q S w M E F A A C A A g A 6 W g t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O l o L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a C 1 L E + j n 6 A A C A A A p B g A A E w A c A E Z v c m 1 1 b G F z L 1 N l Y 3 R p b 2 4 x L m 0 g o h g A K K A U A A A A A A A A A A A A A A A A A A A A A A A A A A A A 7 Z T P a x N B F M f P B v I / D C v C L i x L W t u A y h 7 C J h o P 1 m i C R R o J s 5 t n M j g / l p k 3 o S E E P O l B D x 5 6 E B R R T x 5 6 U P D g D / x v 2 k T / C y e J 2 m B T 8 e C l 4 F 5 m Z / m + 7 7 7 3 P m / G Q I Z M S d J c r G u X i o V i w f S p h i 6 p U q S d H l c p 5 R 0 E k X e o V I J y B o b E h A M W C 8 Q 9 k 0 9 P 3 D Y x g 6 i q M i t A o n + Z c Y g S J d F t j O / V L r Y F R U 7 T b a X v m Z x m 0 M 5 N a a N 9 s n + E u + g F 4 U 4 V O B M M Q c f e G S 8 k i e J W S B O v h 6 Q m M 9 V l s h e X N 0 u l t Z D c s A q h i U M O 8 d F r t K U k 3 A n C R a K H b x 9 M 9 / c P P t z / + u r x d O / N w Z f n k 5 c P v 7 1 + 6 r J v 0 d S p G 1 o J F 1 o H 2 g V t f F d Y S H Z + f K x w 3 s w o p 9 r E q O 2 R 6 e T Z + 8 n e x + m 7 z 4 c v H v 0 y a m k q z V 2 l x S L h 1 j A H 4 5 / 0 + 3 A 0 8 m 4 D 1 a 6 + q x L L G 9 F M P g 7 J y G u 5 n o C m a D W Q y r w 1 Q + J 3 o U e S w I n R y Y i 0 I g U 9 H g f F A p P H M 1 q m e d b 7 A 0 9 / P f D + Q z 1 9 U O f d T p J G o y O A G u c 5 Q / U v j + c x 7 y g z g 9 8 o h k s U N 5 c o X j h f P u 0 M K y J l r m q C S 9 R W 0 5 q x / a m u o F A m 7 4 N m G W l o M G Y e J h j n L H W J r g q 9 C Z w i G w C p W 8 G 6 6 G b i 3 C p Z b b d P r U F y i 2 b W i m V z Q e p X V k V s A Z K 6 s t q N W Y 2 7 S 1 4 z y s l 1 i 7 l F 4 l / b / u u h + w 5 Q S w E C L Q A U A A I A C A D p a C 1 L k a m p T a g A A A D 4 A A A A E g A A A A A A A A A A A A A A A A A A A A A A Q 2 9 u Z m l n L 1 B h Y 2 t h Z 2 U u e G 1 s U E s B A i 0 A F A A C A A g A 6 W g t S w / K 6 a u k A A A A 6 Q A A A B M A A A A A A A A A A A A A A A A A 9 A A A A F t D b 2 5 0 Z W 5 0 X 1 R 5 c G V z X S 5 4 b W x Q S w E C L Q A U A A I A C A D p a C 1 L E + j n 6 A A C A A A p B g A A E w A A A A A A A A A A A A A A A A D l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Q A A A A A A A K g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2 d s b 2 J h b F 9 0 Z W 1 w X 2 F u b 2 1 h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x M V Q x N j o 0 M T o x O S 4 5 N z A w M D M z W i I g L z 4 8 R W 5 0 c n k g V H l w Z T 0 i R m l s b E N v b H V t b k 5 h b W V z I i B W Y W x 1 Z T 0 i c 1 s m c X V v d D t Z Z W F y J n F 1 b 3 Q 7 L C Z x d W 9 0 O 1 R l b X B l c m F 0 d X J l I E F u b 2 1 h b H k g K G R l Z y B D K S Z x d W 9 0 O 1 0 i I C 8 + P E V u d H J 5 I F R 5 c G U 9 I k Z p b G x F c n J v c k N v Z G U i I F Z h b H V l P S J z V W 5 r b m 9 3 b i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z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Z 2 x v Y m F s X 3 R l b X B f Y W 5 v b W F s a W V z L + a b t O a U u e e x u + W e i y 5 7 W W V h c i w w f S Z x d W 9 0 O y w m c X V v d D t T Z W N 0 a W 9 u M S 9 E Y X R h X 2 d s b 2 J h b F 9 0 Z W 1 w X 2 F u b 2 1 h b G l l c y / m m 7 T m l L n n s b v l n o s u e 1 R l b X B l c m F 0 d X J l I E F u b 2 1 h b H k g K G R l Z y B D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2 d s b 2 J h b F 9 0 Z W 1 w X 2 F u b 2 1 h b G l l c y / m m 7 T m l L n n s b v l n o s u e 1 l l Y X I s M H 0 m c X V v d D s s J n F 1 b 3 Q 7 U 2 V j d G l v b j E v R G F 0 Y V 9 n b G 9 i Y W x f d G V t c F 9 h b m 9 t Y W x p Z X M v 5 p u 0 5 p S 5 5 7 G 7 5 Z 6 L L n t U Z W 1 w Z X J h d H V y Z S B B b m 9 t Y W x 5 I C h k Z W c g Q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Z 2 x v Y m F s X 3 R l b X B f Y W 5 v b W F s a W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5 L T E x V D E 2 O j Q x O j E 5 L j k 3 M D A w M z N a I i A v P j x F b n R y e S B U e X B l P S J G a W x s Q 2 9 s d W 1 u T m F t Z X M i I F Z h b H V l P S J z W y Z x d W 9 0 O 1 l l Y X I m c X V v d D s s J n F 1 b 3 Q 7 V G V t c G V y Y X R 1 c m U g Q W 5 v b W F s e S A o Z G V n I E M p J n F 1 b 3 Q 7 X S I g L z 4 8 R W 5 0 c n k g V H l w Z T 0 i R m l s b E V y c m 9 y Q 2 9 k Z S I g V m F s d W U 9 I n N V b m t u b 3 d u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G a W x s V G F y Z 2 V 0 I i B W Y W x 1 Z T 0 i c 0 R h d G F f Z 2 x v Y m F s X 3 R l b X B f Y W 5 v b W F s a W V z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Z 2 x v Y m F s X 3 R l b X B f Y W 5 v b W F s a W V z L + a b t O a U u e e x u + W e i y 5 7 W W V h c i w w f S Z x d W 9 0 O y w m c X V v d D t T Z W N 0 a W 9 u M S 9 E Y X R h X 2 d s b 2 J h b F 9 0 Z W 1 w X 2 F u b 2 1 h b G l l c y / m m 7 T m l L n n s b v l n o s u e 1 R l b X B l c m F 0 d X J l I E F u b 2 1 h b H k g K G R l Z y B D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2 d s b 2 J h b F 9 0 Z W 1 w X 2 F u b 2 1 h b G l l c y / m m 7 T m l L n n s b v l n o s u e 1 l l Y X I s M H 0 m c X V v d D s s J n F 1 b 3 Q 7 U 2 V j d G l v b j E v R G F 0 Y V 9 n b G 9 i Y W x f d G V t c F 9 h b m 9 t Y W x p Z X M v 5 p u 0 5 p S 5 5 7 G 7 5 Z 6 L L n t U Z W 1 w Z X J h d H V y Z S B B b m 9 t Y W x 5 I C h k Z W c g Q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X 2 d s b 2 J h b F 9 0 Z W 1 w X 2 F u b 2 1 h b G l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d s b 2 J h b F 9 0 Z W 1 w X 2 F u b 2 1 h b G l l c y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d s b 2 J h b F 9 0 Z W 1 w X 2 F u b 2 1 h b G l l c y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D U F B f b W V h c 3 V y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x V D E 3 O j E 5 O j U w L j E 4 M D g 0 N T Z a I i A v P j x F b n R y e S B U e X B l P S J G a W x s R X J y b 3 J D b 2 R l I i B W Y W x 1 Z T 0 i c 1 V u a 2 5 v d 2 4 i I C 8 + P E V u d H J 5 I F R 5 c G U 9 I k Z p b G x D b 2 x 1 b W 5 O Y W 1 l c y I g V m F s d W U 9 I n N b J n F 1 b 3 Q 7 Q W 1 i a W V u d C B 0 Z W 1 w Z X J h d H V y Z S A o Z G V n I E M p J n F 1 b 3 Q 7 L C Z x d W 9 0 O 0 F t Y m l l b n Q g Q X R t b 3 N w a G V y a W M g U H J l c 3 N 1 c m U g K G 1 p b G x p Y m F y c y k m c X V v d D s s J n F 1 b 3 Q 7 U m V s Y X R p d m U g S H V t a W R 0 e S A o J S k m c X V v d D s s J n F 1 b 3 Q 7 R X h o Y X V z d C B W Y W N 1 d W 0 g U H J l c 3 N 1 c m U g K G 1 t I E h H K S Z x d W 9 0 O y w m c X V v d D t O Z X Q g S G 9 1 c m x 5 I E V s Z W N 0 c m l h b C B P d X R w d X Q g K E 1 X K S Z x d W 9 0 O 1 0 i I C 8 + P E V u d H J 5 I F R 5 c G U 9 I k Z p b G x D b 2 x 1 b W 5 U e X B l c y I g V m F s d W U 9 I n N C U V V G Q l F V P S I g L z 4 8 R W 5 0 c n k g V H l w Z T 0 i R m l s b E V y c m 9 y Q 2 9 1 b n Q i I F Z h b H V l P S J s M C I g L z 4 8 R W 5 0 c n k g V H l w Z T 0 i R m l s b E N v d W 5 0 I i B W Y W x 1 Z T 0 i b D U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D Q 1 B Q X 2 1 l Y X N 1 c m V t Z W 5 0 c y / m m 7 T m l L n n s b v l n o s u e 0 F t Y m l l b n Q g d G V t c G V y Y X R 1 c m U g K G R l Z y B D K S w w f S Z x d W 9 0 O y w m c X V v d D t T Z W N 0 a W 9 u M S 9 E Y X R h X 0 N D U F B f b W V h c 3 V y Z W 1 l b n R z L + a b t O a U u e e x u + W e i y 5 7 Q W 1 i a W V u d C B B d G 1 v c 3 B o Z X J p Y y B Q c m V z c 3 V y Z S A o b W l s b G l i Y X J z K S w x f S Z x d W 9 0 O y w m c X V v d D t T Z W N 0 a W 9 u M S 9 E Y X R h X 0 N D U F B f b W V h c 3 V y Z W 1 l b n R z L + a b t O a U u e e x u + W e i y 5 7 U m V s Y X R p d m U g S H V t a W R 0 e S A o J S k s M n 0 m c X V v d D s s J n F 1 b 3 Q 7 U 2 V j d G l v b j E v R G F 0 Y V 9 D Q 1 B Q X 2 1 l Y X N 1 c m V t Z W 5 0 c y / m m 7 T m l L n n s b v l n o s u e 0 V 4 a G F 1 c 3 Q g V m F j d X V t I F B y Z X N z d X J l I C h t b S B I R y k s M 3 0 m c X V v d D s s J n F 1 b 3 Q 7 U 2 V j d G l v b j E v R G F 0 Y V 9 D Q 1 B Q X 2 1 l Y X N 1 c m V t Z W 5 0 c y / m m 7 T m l L n n s b v l n o s u e 0 5 l d C B I b 3 V y b H k g R W x l Y 3 R y a W F s I E 9 1 d H B 1 d C A o T V c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f Q 0 N Q U F 9 t Z W F z d X J l b W V u d H M v 5 p u 0 5 p S 5 5 7 G 7 5 Z 6 L L n t B b W J p Z W 5 0 I H R l b X B l c m F 0 d X J l I C h k Z W c g Q y k s M H 0 m c X V v d D s s J n F 1 b 3 Q 7 U 2 V j d G l v b j E v R G F 0 Y V 9 D Q 1 B Q X 2 1 l Y X N 1 c m V t Z W 5 0 c y / m m 7 T m l L n n s b v l n o s u e 0 F t Y m l l b n Q g Q X R t b 3 N w a G V y a W M g U H J l c 3 N 1 c m U g K G 1 p b G x p Y m F y c y k s M X 0 m c X V v d D s s J n F 1 b 3 Q 7 U 2 V j d G l v b j E v R G F 0 Y V 9 D Q 1 B Q X 2 1 l Y X N 1 c m V t Z W 5 0 c y / m m 7 T m l L n n s b v l n o s u e 1 J l b G F 0 a X Z l I E h 1 b W l k d H k g K C U p L D J 9 J n F 1 b 3 Q 7 L C Z x d W 9 0 O 1 N l Y 3 R p b 2 4 x L 0 R h d G F f Q 0 N Q U F 9 t Z W F z d X J l b W V u d H M v 5 p u 0 5 p S 5 5 7 G 7 5 Z 6 L L n t F e G h h d X N 0 I F Z h Y 3 V 1 b S B Q c m V z c 3 V y Z S A o b W 0 g S E c p L D N 9 J n F 1 b 3 Q 7 L C Z x d W 9 0 O 1 N l Y 3 R p b 2 4 x L 0 R h d G F f Q 0 N Q U F 9 t Z W F z d X J l b W V u d H M v 5 p u 0 5 p S 5 5 7 G 7 5 Z 6 L L n t O Z X Q g S G 9 1 c m x 5 I E V s Z W N 0 c m l h b C B P d X R w d X Q g K E 1 X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D Q 1 B Q X 2 1 l Y X N 1 c m V t Z W 5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D U F B f b W V h c 3 V y Z W 1 l b n R z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0 N Q U F 9 t Z W F z d X J l b W V u d H M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s C m Z f Q 3 l L o l W c M 8 V + u u o A A A A A A g A A A A A A E G Y A A A A B A A A g A A A A x o v Z V 4 + 1 F Q b R M g A J L 5 k E 4 B D 8 h I R p K 3 T 6 P V m y d J 1 d T S U A A A A A D o A A A A A C A A A g A A A A I N y e J E / w J r 9 h a c n j w 4 g t y R x 7 Y H o C O M Q l R 9 B k V D c Q 6 + R Q A A A A 1 d a o a U S i d 1 E f s H v 5 C 4 6 Q h u h s Y Y s B O L w Y T u m 0 V 3 q h e q v h P i y P h n q x D O o C r Z p s L V S p r F F 0 9 t g X t 2 X c s S B q y f w v 6 j o t Z q j D E M 5 7 9 X 1 y S V E M I N h A A A A A i E f p r y t I C B O f m I B h 5 u G y d Y q 1 e r z r G x W 9 G B N x l U d D d R / D M N t U 7 w x r d u 0 + 4 6 c e p R F J 0 3 k O 5 V u x g 5 E J m C i i h P H b w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EA11-8560-48FD-8A43-F8083A6496F0}">
  <ds:schemaRefs>
    <ds:schemaRef ds:uri="http://purl.org/dc/terms/"/>
    <ds:schemaRef ds:uri="http://schemas.microsoft.com/office/2006/documentManagement/types"/>
    <ds:schemaRef ds:uri="http://purl.org/dc/elements/1.1/"/>
    <ds:schemaRef ds:uri="9e1b566f-7f43-45c5-ba82-b8518fc64f0f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E8FEA6-63BD-4EE9-9B0D-9E606691CF5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Two Point</vt:lpstr>
      <vt:lpstr>Least Squares</vt:lpstr>
      <vt:lpstr>Analysis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Fuyuefan</cp:lastModifiedBy>
  <cp:lastPrinted>2016-08-09T11:44:13Z</cp:lastPrinted>
  <dcterms:created xsi:type="dcterms:W3CDTF">2006-08-25T21:19:08Z</dcterms:created>
  <dcterms:modified xsi:type="dcterms:W3CDTF">2017-09-17T02:47:20Z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