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lla Ley\Documents\GitHub\Physics-Obsidian-Vault\"/>
    </mc:Choice>
  </mc:AlternateContent>
  <xr:revisionPtr revIDLastSave="0" documentId="8_{CB11E19B-5774-41C2-9F7D-4625366531EF}" xr6:coauthVersionLast="47" xr6:coauthVersionMax="47" xr10:uidLastSave="{00000000-0000-0000-0000-000000000000}"/>
  <bookViews>
    <workbookView xWindow="-108" yWindow="-108" windowWidth="23256" windowHeight="12456" firstSheet="1" activeTab="2" xr2:uid="{E9E5F6B8-D9D2-4AF2-8C79-701990BD4998}"/>
  </bookViews>
  <sheets>
    <sheet name="LabData" sheetId="1" r:id="rId1"/>
    <sheet name="Calculations" sheetId="2" r:id="rId2"/>
    <sheet name="qUESTION" sheetId="3"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2" l="1"/>
  <c r="H23" i="2" s="1"/>
  <c r="H3" i="2"/>
  <c r="H4" i="2"/>
  <c r="H5" i="2"/>
  <c r="H6" i="2"/>
  <c r="H7" i="2"/>
  <c r="H8" i="2"/>
  <c r="H9" i="2"/>
  <c r="H10" i="2"/>
  <c r="H11" i="2"/>
  <c r="H2" i="2"/>
  <c r="B14" i="2"/>
  <c r="D14" i="2"/>
  <c r="E14" i="2"/>
  <c r="F14" i="2"/>
  <c r="G14" i="2"/>
  <c r="H14" i="2"/>
  <c r="B15" i="2"/>
  <c r="D15" i="2"/>
  <c r="E15" i="2"/>
  <c r="F15" i="2"/>
  <c r="G15" i="2"/>
  <c r="H15" i="2"/>
  <c r="B16" i="2"/>
  <c r="D16" i="2"/>
  <c r="E16" i="2"/>
  <c r="F16" i="2"/>
  <c r="G16" i="2"/>
  <c r="H16" i="2"/>
  <c r="B17" i="2"/>
  <c r="D17" i="2"/>
  <c r="E17" i="2"/>
  <c r="F17" i="2"/>
  <c r="G17" i="2"/>
  <c r="H17" i="2"/>
  <c r="B18" i="2"/>
  <c r="C18" i="2"/>
  <c r="D18" i="2"/>
  <c r="E18" i="2"/>
  <c r="F18" i="2"/>
  <c r="G18" i="2"/>
  <c r="H18" i="2"/>
  <c r="B19" i="2"/>
  <c r="D19" i="2"/>
  <c r="E19" i="2"/>
  <c r="F19" i="2"/>
  <c r="G19" i="2"/>
  <c r="H19" i="2"/>
  <c r="B20" i="2"/>
  <c r="D20" i="2"/>
  <c r="E20" i="2"/>
  <c r="F20" i="2"/>
  <c r="G20" i="2"/>
  <c r="H20" i="2"/>
  <c r="B21" i="2"/>
  <c r="D21" i="2"/>
  <c r="E21" i="2"/>
  <c r="F21" i="2"/>
  <c r="G21" i="2"/>
  <c r="H21" i="2"/>
  <c r="B22" i="2"/>
  <c r="D22" i="2"/>
  <c r="E22" i="2"/>
  <c r="F22" i="2"/>
  <c r="G22" i="2"/>
  <c r="H22" i="2"/>
  <c r="B23" i="2"/>
  <c r="C23" i="2"/>
  <c r="D23" i="2"/>
  <c r="E23" i="2"/>
  <c r="G23" i="2"/>
  <c r="B11" i="2"/>
  <c r="B24" i="2"/>
  <c r="B10" i="2"/>
  <c r="B9" i="2"/>
  <c r="B6" i="2"/>
  <c r="B5" i="2"/>
  <c r="B4" i="2"/>
  <c r="C11" i="2"/>
  <c r="C6" i="2"/>
  <c r="B8" i="2"/>
  <c r="B7" i="2"/>
  <c r="B3" i="2"/>
  <c r="B2" i="2"/>
</calcChain>
</file>

<file path=xl/sharedStrings.xml><?xml version="1.0" encoding="utf-8"?>
<sst xmlns="http://schemas.openxmlformats.org/spreadsheetml/2006/main" count="42" uniqueCount="40">
  <si>
    <t>Object</t>
  </si>
  <si>
    <t>Mass(g)</t>
  </si>
  <si>
    <t>Collision in Step #</t>
  </si>
  <si>
    <t>Cart 1 Velocity pre-collision</t>
  </si>
  <si>
    <t>Cart 2 Velocity pre-collision</t>
  </si>
  <si>
    <t>Cart 1 Velocity post-collision</t>
  </si>
  <si>
    <t>Cart 2 Velocity post Collision</t>
  </si>
  <si>
    <t>Cart 1</t>
  </si>
  <si>
    <t>Cart 2</t>
  </si>
  <si>
    <t>Load Mass</t>
  </si>
  <si>
    <t>Cart 1 Momentum pre-collision(N/s)</t>
  </si>
  <si>
    <t>Cart 2 Momentum pre-collision</t>
  </si>
  <si>
    <t>Cart 1 Momentum post-collision</t>
  </si>
  <si>
    <t>Cart 2 Momentum post-collision</t>
  </si>
  <si>
    <t>Pre-collision total momentum</t>
  </si>
  <si>
    <t>Post-collision total momentum</t>
  </si>
  <si>
    <t>Pre- and post total momentum total ratio</t>
  </si>
  <si>
    <t>12 (load on cart 1)</t>
  </si>
  <si>
    <t>inlastic 0.1475 / elastic 0.0762</t>
  </si>
  <si>
    <t>inlastic 0.1461 / elastic 0.397</t>
  </si>
  <si>
    <t>inelastic 0.2936/ elastic 0.4732</t>
  </si>
  <si>
    <t>13 (load on cart 2)</t>
  </si>
  <si>
    <t>14 (load on cart 2)</t>
  </si>
  <si>
    <t>18 (load on cart 2)</t>
  </si>
  <si>
    <t>19 (load on cart 2)</t>
  </si>
  <si>
    <t>20 (load on cart 2)</t>
  </si>
  <si>
    <t>Cart 1 Kinetic Energy pre-collision</t>
  </si>
  <si>
    <t>Cart 2 Kinetic Energy pre-collision</t>
  </si>
  <si>
    <t>Cart 1 Kinetic Energy post-collision</t>
  </si>
  <si>
    <t>Cart 2 Kinetic Energy post-collision</t>
  </si>
  <si>
    <t>Pre-collision total Kinetic Energy</t>
  </si>
  <si>
    <t>Post-collision total Kinetic Energy</t>
  </si>
  <si>
    <t>Total Kinetic Energy  Pre- and Post- collision Ratio</t>
  </si>
  <si>
    <t>Q. If momentum were conserved in each collision, what would you expect the ratio of the total momentum before the collision to the total momentum after the collision to be? You may find a small difference between the momentum before and the momentum after the collision due to uncertainty in the measurements or a small external force on the carts during the collision (rolling friction, friction in the axles, or a slight angle of the track). Are there any of your collisions where momentum is not conserved? Is this expected?</t>
  </si>
  <si>
    <t xml:space="preserve">A.  </t>
  </si>
  <si>
    <t xml:space="preserve">Q. If energy were conserved in each collision, what would you expect the ratio of the total kinetic after the collision to the total kinetic energy before the collision to be? Are there any of your collisions where energy is not conserved? Is this expected? Are there any collisions for which energy is conserved? Is this expected? You will probably find there is some energy loss in every collision. If this amount is a small percent of the initial kinetic energy, the collision can be considered to be nearly elastic. Based on your calculations, which of your collisions were elastic or nearly elastic? Which were inelastic?
</t>
  </si>
  <si>
    <t>A.</t>
  </si>
  <si>
    <t>The smallest KE was .004 at collision 20. The collision that was nearly elastic was collection 14. I only think the one that conserved momentum was collision 14.</t>
  </si>
  <si>
    <t>I expect the ratio for after kinetic energy would be greater due to force after the collision. I don't think any of the energy was conserved and was mostly a loss of energy after every collection.</t>
  </si>
  <si>
    <t>If momentum were conserved then the two ratios should be the same. The collisions where the momentum is no conserved are when the momentum went in the opposite direction like in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</si>
</sst>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444444"/>
      <name val="Calibri"/>
      <family val="2"/>
      <charset val="1"/>
    </font>
    <font>
      <sz val="11"/>
      <color rgb="FF000000"/>
      <name val="Calibri"/>
      <charset val="1"/>
    </font>
  </fonts>
  <fills count="6">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mccd-my.sharepoint.com/personal/ethanley_my_smccd_edu/Documents/Collisions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bData"/>
    </sheetNames>
    <sheetDataSet>
      <sheetData sheetId="0">
        <row r="2">
          <cell r="B2">
            <v>0.49130000000000001</v>
          </cell>
          <cell r="E2">
            <v>0.19889999999999999</v>
          </cell>
          <cell r="G2">
            <v>9.9000000000000005E-2</v>
          </cell>
          <cell r="H2">
            <v>9.9269999999999997E-2</v>
          </cell>
        </row>
        <row r="3">
          <cell r="B3">
            <v>0.49059999999999998</v>
          </cell>
          <cell r="E3">
            <v>0.3296</v>
          </cell>
          <cell r="G3">
            <v>8.7309999999999992E-3</v>
          </cell>
          <cell r="H3">
            <v>0.33479999999999999</v>
          </cell>
        </row>
        <row r="4">
          <cell r="B4">
            <v>0.48430000000000001</v>
          </cell>
          <cell r="E4">
            <v>0.31580000000000003</v>
          </cell>
          <cell r="G4">
            <v>7.6200000000000004E-2</v>
          </cell>
          <cell r="H4">
            <v>0.39700000000000002</v>
          </cell>
        </row>
        <row r="5">
          <cell r="E5">
            <v>0.42009999999999997</v>
          </cell>
          <cell r="G5">
            <v>-0.11700000000000001</v>
          </cell>
          <cell r="H5">
            <v>0.26629999999999998</v>
          </cell>
        </row>
        <row r="6">
          <cell r="E6">
            <v>0.40450000000000003</v>
          </cell>
          <cell r="F6">
            <v>-0.42909999999999998</v>
          </cell>
          <cell r="G6">
            <v>0.42099999999999999</v>
          </cell>
          <cell r="H6">
            <v>1.434E-2</v>
          </cell>
        </row>
        <row r="7">
          <cell r="E7">
            <v>0.2918</v>
          </cell>
          <cell r="G7">
            <v>0.1145</v>
          </cell>
          <cell r="H7">
            <v>0.11260000000000001</v>
          </cell>
        </row>
        <row r="8">
          <cell r="E8">
            <v>0.29949999999999999</v>
          </cell>
          <cell r="G8">
            <v>0.1275</v>
          </cell>
          <cell r="H8">
            <v>0.12559999999999999</v>
          </cell>
        </row>
        <row r="9">
          <cell r="E9">
            <v>0.23419999999999999</v>
          </cell>
          <cell r="G9">
            <v>0.12790000000000001</v>
          </cell>
          <cell r="H9">
            <v>0.12559999999999999</v>
          </cell>
        </row>
        <row r="10">
          <cell r="E10">
            <v>0.40570000000000001</v>
          </cell>
          <cell r="G10">
            <v>0.1202</v>
          </cell>
          <cell r="H10">
            <v>0.1192</v>
          </cell>
        </row>
        <row r="11">
          <cell r="E11">
            <v>3.8199999999999998E-2</v>
          </cell>
          <cell r="F11">
            <v>9.4670000000000004E-2</v>
          </cell>
          <cell r="G11">
            <v>5.4519999999999999E-2</v>
          </cell>
          <cell r="H11">
            <v>9.375E-2</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CAB0E-25B5-4CAD-A0AC-91D59F58364F}">
  <dimension ref="A1:H11"/>
  <sheetViews>
    <sheetView workbookViewId="0">
      <selection activeCell="F10" sqref="F10"/>
    </sheetView>
  </sheetViews>
  <sheetFormatPr defaultRowHeight="14.4" x14ac:dyDescent="0.3"/>
  <cols>
    <col min="1" max="1" width="10.33203125" customWidth="1"/>
    <col min="3" max="3" width="8.88671875" style="2"/>
    <col min="4" max="4" width="15.44140625" customWidth="1"/>
    <col min="5" max="5" width="23" customWidth="1"/>
    <col min="6" max="6" width="24.33203125" customWidth="1"/>
    <col min="7" max="7" width="25.33203125" customWidth="1"/>
    <col min="8" max="8" width="27" customWidth="1"/>
  </cols>
  <sheetData>
    <row r="1" spans="1:8" x14ac:dyDescent="0.3">
      <c r="A1" s="1" t="s">
        <v>0</v>
      </c>
      <c r="B1" s="1" t="s">
        <v>1</v>
      </c>
      <c r="D1" s="3" t="s">
        <v>2</v>
      </c>
      <c r="E1" s="3" t="s">
        <v>3</v>
      </c>
      <c r="F1" s="3" t="s">
        <v>4</v>
      </c>
      <c r="G1" s="3" t="s">
        <v>5</v>
      </c>
      <c r="H1" s="3" t="s">
        <v>6</v>
      </c>
    </row>
    <row r="2" spans="1:8" x14ac:dyDescent="0.3">
      <c r="A2" s="1" t="s">
        <v>7</v>
      </c>
      <c r="B2" s="1">
        <v>0.49130000000000001</v>
      </c>
      <c r="D2" s="4">
        <v>10</v>
      </c>
      <c r="E2">
        <v>0.19889999999999999</v>
      </c>
      <c r="F2">
        <v>0</v>
      </c>
      <c r="G2">
        <v>9.9000000000000005E-2</v>
      </c>
      <c r="H2">
        <v>9.9269999999999997E-2</v>
      </c>
    </row>
    <row r="3" spans="1:8" x14ac:dyDescent="0.3">
      <c r="A3" s="1" t="s">
        <v>8</v>
      </c>
      <c r="B3" s="1">
        <v>0.49059999999999998</v>
      </c>
      <c r="D3" s="4">
        <v>11</v>
      </c>
      <c r="E3">
        <v>0.3296</v>
      </c>
      <c r="F3">
        <v>0</v>
      </c>
      <c r="G3">
        <v>8.7309999999999992E-3</v>
      </c>
      <c r="H3">
        <v>0.33479999999999999</v>
      </c>
    </row>
    <row r="4" spans="1:8" x14ac:dyDescent="0.3">
      <c r="A4" s="1" t="s">
        <v>9</v>
      </c>
      <c r="B4" s="1">
        <v>0.48430000000000001</v>
      </c>
      <c r="D4" s="4">
        <v>12</v>
      </c>
      <c r="E4">
        <v>0.31580000000000003</v>
      </c>
      <c r="F4">
        <v>0</v>
      </c>
      <c r="G4">
        <v>7.6200000000000004E-2</v>
      </c>
      <c r="H4">
        <v>0.39700000000000002</v>
      </c>
    </row>
    <row r="5" spans="1:8" x14ac:dyDescent="0.3">
      <c r="D5" s="4">
        <v>13</v>
      </c>
      <c r="E5">
        <v>0.42009999999999997</v>
      </c>
      <c r="F5">
        <v>0</v>
      </c>
      <c r="G5">
        <v>-0.11700000000000001</v>
      </c>
      <c r="H5">
        <v>0.26629999999999998</v>
      </c>
    </row>
    <row r="6" spans="1:8" x14ac:dyDescent="0.3">
      <c r="D6" s="4">
        <v>14</v>
      </c>
      <c r="E6">
        <v>0.40450000000000003</v>
      </c>
      <c r="F6">
        <v>-0.42909999999999998</v>
      </c>
      <c r="G6">
        <v>0.42099999999999999</v>
      </c>
      <c r="H6">
        <v>1.434E-2</v>
      </c>
    </row>
    <row r="7" spans="1:8" x14ac:dyDescent="0.3">
      <c r="D7" s="4">
        <v>16</v>
      </c>
      <c r="E7">
        <v>0.2918</v>
      </c>
      <c r="F7">
        <v>0</v>
      </c>
      <c r="G7">
        <v>0.1145</v>
      </c>
      <c r="H7">
        <v>0.11260000000000001</v>
      </c>
    </row>
    <row r="8" spans="1:8" x14ac:dyDescent="0.3">
      <c r="D8" s="4">
        <v>17</v>
      </c>
      <c r="E8">
        <v>0.29949999999999999</v>
      </c>
      <c r="F8">
        <v>0</v>
      </c>
      <c r="G8">
        <v>0.1275</v>
      </c>
      <c r="H8">
        <v>0.12559999999999999</v>
      </c>
    </row>
    <row r="9" spans="1:8" x14ac:dyDescent="0.3">
      <c r="D9" s="4">
        <v>18</v>
      </c>
      <c r="E9">
        <v>0.23419999999999999</v>
      </c>
      <c r="F9">
        <v>0</v>
      </c>
      <c r="G9">
        <v>0.12790000000000001</v>
      </c>
      <c r="H9">
        <v>0.12559999999999999</v>
      </c>
    </row>
    <row r="10" spans="1:8" x14ac:dyDescent="0.3">
      <c r="D10" s="4">
        <v>19</v>
      </c>
      <c r="E10">
        <v>0.40570000000000001</v>
      </c>
      <c r="F10">
        <v>0</v>
      </c>
      <c r="G10">
        <v>0.1202</v>
      </c>
      <c r="H10">
        <v>0.1192</v>
      </c>
    </row>
    <row r="11" spans="1:8" x14ac:dyDescent="0.3">
      <c r="D11" s="4">
        <v>20</v>
      </c>
      <c r="E11">
        <v>3.8199999999999998E-2</v>
      </c>
      <c r="F11">
        <v>9.4670000000000004E-2</v>
      </c>
      <c r="G11">
        <v>5.4519999999999999E-2</v>
      </c>
      <c r="H11">
        <v>9.375E-2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D193D-5C50-45FC-91CF-22D64D586693}">
  <dimension ref="A1:H24"/>
  <sheetViews>
    <sheetView zoomScale="57" workbookViewId="0">
      <selection activeCell="G25" sqref="G25"/>
    </sheetView>
  </sheetViews>
  <sheetFormatPr defaultRowHeight="14.4" x14ac:dyDescent="0.3"/>
  <cols>
    <col min="1" max="1" width="16.6640625" customWidth="1"/>
    <col min="2" max="2" width="34.33203125" customWidth="1"/>
    <col min="3" max="3" width="32.33203125" customWidth="1"/>
    <col min="4" max="4" width="33" customWidth="1"/>
    <col min="5" max="6" width="35.33203125" customWidth="1"/>
    <col min="7" max="7" width="33" customWidth="1"/>
    <col min="8" max="8" width="46.33203125" customWidth="1"/>
  </cols>
  <sheetData>
    <row r="1" spans="1:8" x14ac:dyDescent="0.3">
      <c r="A1" s="4" t="s">
        <v>2</v>
      </c>
      <c r="B1" s="4" t="s">
        <v>10</v>
      </c>
      <c r="C1" s="4" t="s">
        <v>11</v>
      </c>
      <c r="D1" s="4" t="s">
        <v>12</v>
      </c>
      <c r="E1" s="4" t="s">
        <v>13</v>
      </c>
      <c r="F1" s="4" t="s">
        <v>14</v>
      </c>
      <c r="G1" s="4" t="s">
        <v>15</v>
      </c>
      <c r="H1" s="4" t="s">
        <v>16</v>
      </c>
    </row>
    <row r="2" spans="1:8" x14ac:dyDescent="0.3">
      <c r="A2" s="4">
        <v>10</v>
      </c>
      <c r="B2">
        <f>SUM(LabData!E2,LabData!B2)</f>
        <v>0.69020000000000004</v>
      </c>
      <c r="C2">
        <v>0</v>
      </c>
      <c r="D2">
        <v>9.9000000000000005E-2</v>
      </c>
      <c r="E2">
        <v>9.9269999999999997E-2</v>
      </c>
      <c r="F2">
        <v>0.69020000000000004</v>
      </c>
      <c r="G2">
        <v>0.19827</v>
      </c>
      <c r="H2">
        <f>((F2*G2)/G2)*100</f>
        <v>69.02000000000001</v>
      </c>
    </row>
    <row r="3" spans="1:8" x14ac:dyDescent="0.3">
      <c r="A3" s="4">
        <v>11</v>
      </c>
      <c r="B3">
        <f>SUM(LabData!E3,LabData!B2)</f>
        <v>0.82089999999999996</v>
      </c>
      <c r="C3">
        <v>0</v>
      </c>
      <c r="D3">
        <v>8.7310000000000003E-4</v>
      </c>
      <c r="E3">
        <v>0.33479999999999999</v>
      </c>
      <c r="F3">
        <v>0.82089999999999996</v>
      </c>
      <c r="G3">
        <v>0.3356731</v>
      </c>
      <c r="H3">
        <f>((F3*G3)/G3)*100</f>
        <v>82.09</v>
      </c>
    </row>
    <row r="4" spans="1:8" x14ac:dyDescent="0.3">
      <c r="A4" s="4" t="s">
        <v>17</v>
      </c>
      <c r="B4">
        <f>SUM(LabData!E4,(LabData!B2+LabData!B4))</f>
        <v>1.2914000000000001</v>
      </c>
      <c r="C4">
        <v>0</v>
      </c>
      <c r="D4" s="6" t="s">
        <v>18</v>
      </c>
      <c r="E4" s="6" t="s">
        <v>19</v>
      </c>
      <c r="G4" t="s">
        <v>20</v>
      </c>
      <c r="H4" t="e">
        <f>((F4*G4)/G4)*100</f>
        <v>#VALUE!</v>
      </c>
    </row>
    <row r="5" spans="1:8" x14ac:dyDescent="0.3">
      <c r="A5" s="4" t="s">
        <v>21</v>
      </c>
      <c r="B5">
        <f>SUM(LabData!E5,(LabData!B2 + LabData!B4))</f>
        <v>1.3956999999999999</v>
      </c>
      <c r="C5">
        <v>0</v>
      </c>
      <c r="D5">
        <v>-0.11700000000000001</v>
      </c>
      <c r="E5">
        <v>0.26629999999999998</v>
      </c>
      <c r="F5">
        <v>0.91139999999999999</v>
      </c>
      <c r="G5">
        <v>0.14929999999999999</v>
      </c>
      <c r="H5">
        <f>((F5*G5)/G5)*100</f>
        <v>91.14</v>
      </c>
    </row>
    <row r="6" spans="1:8" x14ac:dyDescent="0.3">
      <c r="A6" s="4" t="s">
        <v>22</v>
      </c>
      <c r="B6">
        <f>SUM(LabData!E6,(LabData!B2 + LabData!B4))</f>
        <v>1.3801000000000001</v>
      </c>
      <c r="C6">
        <f>(LabData!F6*LabData!B3)</f>
        <v>-0.21051645999999999</v>
      </c>
      <c r="D6">
        <v>-0.42099999999999999</v>
      </c>
      <c r="E6">
        <v>1.434E-2</v>
      </c>
      <c r="F6">
        <v>0.68530000000000002</v>
      </c>
      <c r="G6">
        <v>-0.40666000000000002</v>
      </c>
      <c r="H6">
        <f>((F6*G6)/G6)*100</f>
        <v>68.530000000000015</v>
      </c>
    </row>
    <row r="7" spans="1:8" x14ac:dyDescent="0.3">
      <c r="A7" s="4">
        <v>16</v>
      </c>
      <c r="B7">
        <f>SUM(LabData!E7,LabData!B2)</f>
        <v>0.78310000000000002</v>
      </c>
      <c r="C7">
        <v>0</v>
      </c>
      <c r="D7">
        <v>0.1145</v>
      </c>
      <c r="E7">
        <v>0.11260000000000001</v>
      </c>
      <c r="F7">
        <v>0.78310000000000002</v>
      </c>
      <c r="G7">
        <v>0.2271</v>
      </c>
      <c r="H7">
        <f>((F7*G7)/G7)*100</f>
        <v>78.31</v>
      </c>
    </row>
    <row r="8" spans="1:8" x14ac:dyDescent="0.3">
      <c r="A8" s="4">
        <v>17</v>
      </c>
      <c r="B8">
        <f>SUM(LabData!E8,LabData!B2)</f>
        <v>0.79079999999999995</v>
      </c>
      <c r="C8">
        <v>0</v>
      </c>
      <c r="D8">
        <v>0.1275</v>
      </c>
      <c r="E8">
        <v>0.12559999999999999</v>
      </c>
      <c r="F8">
        <v>0.79079999999999995</v>
      </c>
      <c r="G8" s="5">
        <v>0.25309999999999999</v>
      </c>
      <c r="H8">
        <f>((F8*G8)/G8)*100</f>
        <v>79.08</v>
      </c>
    </row>
    <row r="9" spans="1:8" x14ac:dyDescent="0.3">
      <c r="A9" s="4" t="s">
        <v>23</v>
      </c>
      <c r="B9">
        <f>SUM(LabData!E9,(LabData!B2+LabData!B4))</f>
        <v>1.2098</v>
      </c>
      <c r="C9">
        <v>0</v>
      </c>
      <c r="D9">
        <v>0.12790000000000001</v>
      </c>
      <c r="E9">
        <v>0.12559999999999999</v>
      </c>
      <c r="F9">
        <v>0.72550000000000003</v>
      </c>
      <c r="G9">
        <v>0.2535</v>
      </c>
      <c r="H9">
        <f>((F9*G9)/G9)*100</f>
        <v>72.55</v>
      </c>
    </row>
    <row r="10" spans="1:8" x14ac:dyDescent="0.3">
      <c r="A10" s="4" t="s">
        <v>24</v>
      </c>
      <c r="B10">
        <f>SUM(LabData!E10,(LabData!B2 +LabData!B4))</f>
        <v>1.3813</v>
      </c>
      <c r="C10">
        <v>0</v>
      </c>
      <c r="D10">
        <v>0.1202</v>
      </c>
      <c r="E10">
        <v>0.1192</v>
      </c>
      <c r="F10">
        <v>0.89700000000000002</v>
      </c>
      <c r="G10">
        <v>0.2394</v>
      </c>
      <c r="H10">
        <f>((F10*G10)/G10)*100</f>
        <v>89.7</v>
      </c>
    </row>
    <row r="11" spans="1:8" x14ac:dyDescent="0.3">
      <c r="A11" s="4" t="s">
        <v>25</v>
      </c>
      <c r="B11">
        <f>SUM(LabData!E11,(LabData!B2 +LabData!B4))</f>
        <v>1.0138</v>
      </c>
      <c r="C11">
        <f>(LabData!F11*LabData!B3)</f>
        <v>4.6445102000000002E-2</v>
      </c>
      <c r="D11">
        <v>5.4519999999999999E-2</v>
      </c>
      <c r="E11">
        <v>9.357E-2</v>
      </c>
      <c r="F11">
        <v>0.57589999999999997</v>
      </c>
      <c r="G11">
        <v>0.14809</v>
      </c>
      <c r="H11">
        <f>((F11*G11)/G11)*100</f>
        <v>57.589999999999996</v>
      </c>
    </row>
    <row r="12" spans="1:8" x14ac:dyDescent="0.3">
      <c r="A12" s="4"/>
      <c r="B12" s="4"/>
      <c r="C12" s="4"/>
      <c r="D12" s="4"/>
      <c r="E12" s="4"/>
      <c r="F12" s="4"/>
      <c r="G12" s="4"/>
      <c r="H12" s="4"/>
    </row>
    <row r="13" spans="1:8" x14ac:dyDescent="0.3">
      <c r="A13" s="4" t="s">
        <v>2</v>
      </c>
      <c r="B13" s="4" t="s">
        <v>26</v>
      </c>
      <c r="C13" s="4" t="s">
        <v>27</v>
      </c>
      <c r="D13" s="4" t="s">
        <v>28</v>
      </c>
      <c r="E13" s="4" t="s">
        <v>29</v>
      </c>
      <c r="F13" s="4" t="s">
        <v>30</v>
      </c>
      <c r="G13" s="4" t="s">
        <v>31</v>
      </c>
      <c r="H13" s="4" t="s">
        <v>32</v>
      </c>
    </row>
    <row r="14" spans="1:8" x14ac:dyDescent="0.3">
      <c r="A14" s="4">
        <v>10</v>
      </c>
      <c r="B14">
        <f>(1/2)*([1]LabData!B2)*([1]LabData!E2)^2</f>
        <v>9.7182112364999993E-3</v>
      </c>
      <c r="C14">
        <v>0</v>
      </c>
      <c r="D14">
        <f>(1/2)*([1]LabData!B2)*([1]LabData!G2)^2</f>
        <v>2.4076156500000001E-3</v>
      </c>
      <c r="E14">
        <f>(1/2)*([1]LabData!B3)*([1]LabData!H2)*2</f>
        <v>4.8701861999999999E-2</v>
      </c>
      <c r="F14">
        <f t="shared" ref="F14:F23" si="0">B14+C14</f>
        <v>9.7182112364999993E-3</v>
      </c>
      <c r="G14">
        <f t="shared" ref="G14:G23" si="1">D14+E14</f>
        <v>5.1109477649999999E-2</v>
      </c>
      <c r="H14">
        <f t="shared" ref="H14:H23" si="2">((F14*G14)/G14)*100</f>
        <v>0.97182112364999995</v>
      </c>
    </row>
    <row r="15" spans="1:8" x14ac:dyDescent="0.3">
      <c r="A15" s="4">
        <v>11</v>
      </c>
      <c r="B15">
        <f>(1/2)*([1]LabData!B2)*([1]LabData!E3)^2</f>
        <v>2.6686472704000003E-2</v>
      </c>
      <c r="C15">
        <v>0</v>
      </c>
      <c r="D15">
        <f>(1/2)*([1]LabData!B2)*([1]LabData!G3)^2</f>
        <v>1.8725988179649997E-5</v>
      </c>
      <c r="E15">
        <f>(1/2)*([1]LabData!B3)*([1]LabData!H3)^2</f>
        <v>2.7495932111999997E-2</v>
      </c>
      <c r="F15">
        <f t="shared" si="0"/>
        <v>2.6686472704000003E-2</v>
      </c>
      <c r="G15">
        <f t="shared" si="1"/>
        <v>2.7514658100179647E-2</v>
      </c>
      <c r="H15">
        <f t="shared" si="2"/>
        <v>2.6686472704000002</v>
      </c>
    </row>
    <row r="16" spans="1:8" x14ac:dyDescent="0.3">
      <c r="A16" s="4">
        <v>12</v>
      </c>
      <c r="B16">
        <f>(1/2)*([1]LabData!B4+[1]LabData!B2)*([1]LabData!E4)^2</f>
        <v>4.8648118392000013E-2</v>
      </c>
      <c r="C16">
        <v>0</v>
      </c>
      <c r="D16">
        <f>(1/2)*([1]LabData!B2+[1]LabData!B4)*([1]LabData!G4)^2</f>
        <v>2.8323814320000001E-3</v>
      </c>
      <c r="E16">
        <f>(1/2)*([1]LabData!B3)*([1]LabData!H4)^2</f>
        <v>3.8661487700000004E-2</v>
      </c>
      <c r="F16">
        <f t="shared" si="0"/>
        <v>4.8648118392000013E-2</v>
      </c>
      <c r="G16">
        <f t="shared" si="1"/>
        <v>4.1493869132000004E-2</v>
      </c>
      <c r="H16">
        <f t="shared" si="2"/>
        <v>4.8648118392000015</v>
      </c>
    </row>
    <row r="17" spans="1:8" x14ac:dyDescent="0.3">
      <c r="A17" s="4">
        <v>13</v>
      </c>
      <c r="B17">
        <f>(1/2)*([1]LabData!B2)*([1]LabData!E5)^2</f>
        <v>4.3353297056499991E-2</v>
      </c>
      <c r="C17">
        <v>0</v>
      </c>
      <c r="D17">
        <f>(1/2)*([1]LabData!B2)*([1]LabData!G5)^2</f>
        <v>3.3627028500000005E-3</v>
      </c>
      <c r="E17">
        <f>(1/2)*([1]LabData!B3 + [1]LabData!B4)*([1]LabData!H5)^2</f>
        <v>3.4567853090499992E-2</v>
      </c>
      <c r="F17">
        <f t="shared" si="0"/>
        <v>4.3353297056499991E-2</v>
      </c>
      <c r="G17">
        <f t="shared" si="1"/>
        <v>3.7930555940499995E-2</v>
      </c>
      <c r="H17">
        <f t="shared" si="2"/>
        <v>4.3353297056499995</v>
      </c>
    </row>
    <row r="18" spans="1:8" x14ac:dyDescent="0.3">
      <c r="A18" s="4">
        <v>14</v>
      </c>
      <c r="B18">
        <f>(1/2)*([1]LabData!B2)*([1]LabData!E6)^2</f>
        <v>4.0193314412500007E-2</v>
      </c>
      <c r="C18">
        <f>(1/2)*([1]LabData!B3+[1]LabData!B4)*([1]LabData!F6)^2</f>
        <v>8.9752613534499981E-2</v>
      </c>
      <c r="D18">
        <f>(1/2)*([1]LabData!B2)*([1]LabData!G6)^2</f>
        <v>4.3539251649999999E-2</v>
      </c>
      <c r="E18">
        <f>(1/2)*([1]LabData!B3+[1]LabData!B4)*([1]LabData!H6)^2</f>
        <v>1.0023707322000001E-4</v>
      </c>
      <c r="F18">
        <f t="shared" si="0"/>
        <v>0.129945927947</v>
      </c>
      <c r="G18">
        <f t="shared" si="1"/>
        <v>4.3639488723220002E-2</v>
      </c>
      <c r="H18">
        <f t="shared" si="2"/>
        <v>12.994592794699999</v>
      </c>
    </row>
    <row r="19" spans="1:8" x14ac:dyDescent="0.3">
      <c r="A19" s="4">
        <v>16</v>
      </c>
      <c r="B19">
        <f>(1/2)*([1]LabData!B2)*([1]LabData!E7)^2</f>
        <v>2.0916419506000001E-2</v>
      </c>
      <c r="C19">
        <v>0</v>
      </c>
      <c r="D19">
        <f>(1/2)*([1]LabData!B2)*([1]LabData!G7)^2</f>
        <v>3.2205329125000004E-3</v>
      </c>
      <c r="E19">
        <f>(1/2)*([1]LabData!B3)*([1]LabData!H7)^2</f>
        <v>3.110099828E-3</v>
      </c>
      <c r="F19">
        <f t="shared" si="0"/>
        <v>2.0916419506000001E-2</v>
      </c>
      <c r="G19">
        <f t="shared" si="1"/>
        <v>6.3306327405000008E-3</v>
      </c>
      <c r="H19">
        <f t="shared" si="2"/>
        <v>2.0916419506000001</v>
      </c>
    </row>
    <row r="20" spans="1:8" x14ac:dyDescent="0.3">
      <c r="A20" s="4">
        <v>17</v>
      </c>
      <c r="B20">
        <f>(1/2)*([1]LabData!B2)*([1]LabData!E8)^2</f>
        <v>2.20348664125E-2</v>
      </c>
      <c r="C20">
        <v>0</v>
      </c>
      <c r="D20">
        <f>(1/2)*([1]LabData!B2)*([1]LabData!G8)^2</f>
        <v>3.9933478125E-3</v>
      </c>
      <c r="E20">
        <f>(1/2)*([1]LabData!B3)*([1]LabData!H8)^2</f>
        <v>3.8696958079999996E-3</v>
      </c>
      <c r="F20">
        <f t="shared" si="0"/>
        <v>2.20348664125E-2</v>
      </c>
      <c r="G20">
        <f t="shared" si="1"/>
        <v>7.8630436204999987E-3</v>
      </c>
      <c r="H20">
        <f t="shared" si="2"/>
        <v>2.20348664125</v>
      </c>
    </row>
    <row r="21" spans="1:8" x14ac:dyDescent="0.3">
      <c r="A21" s="4">
        <v>18</v>
      </c>
      <c r="B21">
        <f>(1/2)*([1]LabData!B2)*([1]LabData!E9)^2</f>
        <v>1.3473814065999999E-2</v>
      </c>
      <c r="C21">
        <v>0</v>
      </c>
      <c r="D21">
        <f>(1/2)*([1]LabData!B2)*([1]LabData!G9)^2</f>
        <v>4.0184434165000012E-3</v>
      </c>
      <c r="E21">
        <f>(1/2)*([1]LabData!B3+[1]LabData!B4)*([1]LabData!H9)^2</f>
        <v>7.6896992319999994E-3</v>
      </c>
      <c r="F21">
        <f t="shared" si="0"/>
        <v>1.3473814065999999E-2</v>
      </c>
      <c r="G21">
        <f t="shared" si="1"/>
        <v>1.1708142648500001E-2</v>
      </c>
      <c r="H21">
        <f t="shared" si="2"/>
        <v>1.3473814066000001</v>
      </c>
    </row>
    <row r="22" spans="1:8" x14ac:dyDescent="0.3">
      <c r="A22" s="4">
        <v>19</v>
      </c>
      <c r="B22">
        <f>(1/2)*([1]LabData!B2)*([1]LabData!E10)^2</f>
        <v>4.0432145168500001E-2</v>
      </c>
      <c r="C22">
        <v>0</v>
      </c>
      <c r="D22">
        <f>(1/2)*([1]LabData!B2)*([1]LabData!G10)^2</f>
        <v>3.5491610260000002E-3</v>
      </c>
      <c r="E22">
        <f>(1/2)*([1]LabData!B3+[1]LabData!B4)*([1]LabData!H10)^2</f>
        <v>6.9260015679999997E-3</v>
      </c>
      <c r="F22">
        <f t="shared" si="0"/>
        <v>4.0432145168500001E-2</v>
      </c>
      <c r="G22">
        <f t="shared" si="1"/>
        <v>1.0475162594E-2</v>
      </c>
      <c r="H22">
        <f t="shared" si="2"/>
        <v>4.04321451685</v>
      </c>
    </row>
    <row r="23" spans="1:8" x14ac:dyDescent="0.3">
      <c r="A23" s="4">
        <v>20</v>
      </c>
      <c r="B23">
        <f>(1/2)*([1]LabData!B2)*([1]LabData!E11)^2</f>
        <v>3.5846230600000001E-4</v>
      </c>
      <c r="C23">
        <f>(1/2)*([1]LabData!B3+[1]LabData!B4)*([1]LabData!F11)^2</f>
        <v>4.3687262183050007E-3</v>
      </c>
      <c r="D23">
        <f>(1/2)*([1]LabData!B2)*([1]LabData!G11)^2</f>
        <v>7.3017752776000002E-4</v>
      </c>
      <c r="E23">
        <f>(1/2)*([1]LabData!B3+[1]LabData!B4)*([1]LabData!H11)^2</f>
        <v>4.2842285156250003E-3</v>
      </c>
      <c r="F23">
        <f>B23+C23</f>
        <v>4.7271885243050007E-3</v>
      </c>
      <c r="G23">
        <f t="shared" si="1"/>
        <v>5.0144060433850004E-3</v>
      </c>
      <c r="H23">
        <f t="shared" si="2"/>
        <v>0.47271885243050005</v>
      </c>
    </row>
    <row r="24" spans="1:8" x14ac:dyDescent="0.3">
      <c r="A24" s="4"/>
      <c r="B24">
        <f>(1/2)*(LabData!B12)*(LabData!E12)^2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7A560-73A5-4D13-A46E-2341C1B99F38}">
  <dimension ref="A1:A7"/>
  <sheetViews>
    <sheetView tabSelected="1" workbookViewId="0">
      <selection activeCell="A10" sqref="A10"/>
    </sheetView>
  </sheetViews>
  <sheetFormatPr defaultRowHeight="14.4" x14ac:dyDescent="0.3"/>
  <cols>
    <col min="1" max="1" width="126" customWidth="1"/>
  </cols>
  <sheetData>
    <row r="1" spans="1:1" ht="57.6" x14ac:dyDescent="0.3">
      <c r="A1" s="7" t="s">
        <v>33</v>
      </c>
    </row>
    <row r="2" spans="1:1" x14ac:dyDescent="0.3">
      <c r="A2" t="s">
        <v>34</v>
      </c>
    </row>
    <row r="3" spans="1:1" x14ac:dyDescent="0.3">
      <c r="A3" t="s">
        <v>39</v>
      </c>
    </row>
    <row r="4" spans="1:1" ht="86.4" x14ac:dyDescent="0.3">
      <c r="A4" s="7" t="s">
        <v>35</v>
      </c>
    </row>
    <row r="5" spans="1:1" x14ac:dyDescent="0.3">
      <c r="A5" t="s">
        <v>36</v>
      </c>
    </row>
    <row r="6" spans="1:1" x14ac:dyDescent="0.3">
      <c r="A6" t="s">
        <v>38</v>
      </c>
    </row>
    <row r="7" spans="1:1" x14ac:dyDescent="0.3">
      <c r="A7" s="6"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LabData</vt:lpstr>
      <vt:lpstr>Calculations</vt:lpstr>
      <vt:lpstr>qUESTION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Ethan RobertLey</dc:creator>
  <cp:keywords/>
  <dc:description/>
  <cp:lastModifiedBy>Ethan RobertLey</cp:lastModifiedBy>
  <cp:revision/>
  <dcterms:created xsi:type="dcterms:W3CDTF">2023-10-09T18:57:40Z</dcterms:created>
  <dcterms:modified xsi:type="dcterms:W3CDTF">2023-10-16T20:18:30Z</dcterms:modified>
  <cp:category/>
  <cp:contentStatus/>
</cp:coreProperties>
</file>